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1580" yWindow="1425" windowWidth="29490" windowHeight="17925" tabRatio="723" activeTab="0"/>
  </bookViews>
  <sheets>
    <sheet name="Rekapitulace stavby" sheetId="1" r:id="rId1"/>
    <sheet name="01.1 - Demolice objektu A..." sheetId="2" r:id="rId2"/>
    <sheet name="01.2 - Stavební úpravy ob..." sheetId="3" r:id="rId3"/>
    <sheet name="02 - Objekt B - demolice ..." sheetId="4" r:id="rId4"/>
    <sheet name="03 - C- Majetek k likvidaci" sheetId="10" r:id="rId5"/>
    <sheet name="VON - Vedlejší a ostatní ..." sheetId="7" r:id="rId6"/>
  </sheets>
  <definedNames>
    <definedName name="_xlnm._FilterDatabase" localSheetId="1" hidden="1">'01.1 - Demolice objektu A...'!$C$126:$K$227</definedName>
    <definedName name="_xlnm._FilterDatabase" localSheetId="2" hidden="1">'01.2 - Stavební úpravy ob...'!$C$125:$K$165</definedName>
    <definedName name="_xlnm._FilterDatabase" localSheetId="3" hidden="1">'02 - Objekt B - demolice ...'!$C$123:$K$189</definedName>
    <definedName name="_xlnm._FilterDatabase" localSheetId="4" hidden="1">'03 - C- Majetek k likvidaci'!$C$123:$K$134</definedName>
    <definedName name="_xlnm._FilterDatabase" localSheetId="5" hidden="1">'VON - Vedlejší a ostatní ...'!$C$121:$K$143</definedName>
    <definedName name="_xlnm.Print_Area" localSheetId="1">'01.1 - Demolice objektu A...'!$C$4:$J$76,'01.1 - Demolice objektu A...'!$C$82:$J$106,'01.1 - Demolice objektu A...'!$C$112:$K$227</definedName>
    <definedName name="_xlnm.Print_Area" localSheetId="2">'01.2 - Stavební úpravy ob...'!$C$4:$J$76,'01.2 - Stavební úpravy ob...'!$C$82:$J$105,'01.2 - Stavební úpravy ob...'!$C$111:$K$165</definedName>
    <definedName name="_xlnm.Print_Area" localSheetId="3">'02 - Objekt B - demolice ...'!$C$4:$J$76,'02 - Objekt B - demolice ...'!$C$82:$J$105,'02 - Objekt B - demolice ...'!$C$111:$K$189</definedName>
    <definedName name="_xlnm.Print_Area" localSheetId="4">'03 - C- Majetek k likvidaci'!$C$4:$J$76,'03 - C- Majetek k likvidaci'!$C$82:$J$105,'03 - C- Majetek k likvidaci'!$C$111:$K$134</definedName>
    <definedName name="_xlnm.Print_Area" localSheetId="0">'Rekapitulace stavby'!$D$4:$AO$75,'Rekapitulace stavby'!$C$81:$AQ$102</definedName>
    <definedName name="_xlnm.Print_Area" localSheetId="5">'VON - Vedlejší a ostatní ...'!$C$4:$J$76,'VON - Vedlejší a ostatní ...'!$C$82:$J$103,'VON - Vedlejší a ostatní ...'!$C$109:$K$143</definedName>
    <definedName name="_xlnm.Print_Titles" localSheetId="0">'Rekapitulace stavby'!$91:$91</definedName>
    <definedName name="_xlnm.Print_Titles" localSheetId="1">'01.1 - Demolice objektu A...'!$126:$126</definedName>
    <definedName name="_xlnm.Print_Titles" localSheetId="2">'01.2 - Stavební úpravy ob...'!$125:$125</definedName>
    <definedName name="_xlnm.Print_Titles" localSheetId="3">'02 - Objekt B - demolice ...'!$123:$123</definedName>
    <definedName name="_xlnm.Print_Titles" localSheetId="4">'03 - C- Majetek k likvidaci'!$123:$123</definedName>
    <definedName name="_xlnm.Print_Titles" localSheetId="5">'VON - Vedlejší a ostatní ...'!$121:$121</definedName>
  </definedNames>
  <calcPr calcId="152511"/>
</workbook>
</file>

<file path=xl/sharedStrings.xml><?xml version="1.0" encoding="utf-8"?>
<sst xmlns="http://schemas.openxmlformats.org/spreadsheetml/2006/main" count="3194" uniqueCount="479">
  <si>
    <t>Export Komplet</t>
  </si>
  <si>
    <t/>
  </si>
  <si>
    <t>2.0</t>
  </si>
  <si>
    <t>False</t>
  </si>
  <si>
    <t>{db7833d5-d009-49fa-bbca-ce95089e2991}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</si>
  <si>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</si>
  <si>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</si>
  <si>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</si>
  <si>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</si>
  <si>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</si>
  <si>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</si>
  <si>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</si>
  <si>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</si>
  <si>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21PS_04</t>
  </si>
  <si>
    <t>Stavba:</t>
  </si>
  <si>
    <t>Demolice objektů souvisejících s provozem Národním hřebčínem</t>
  </si>
  <si>
    <t>KSO:</t>
  </si>
  <si>
    <t>CC-CZ:</t>
  </si>
  <si>
    <t>Místo:</t>
  </si>
  <si>
    <t>Kladruby nad Labem, okres Pardubice</t>
  </si>
  <si>
    <t>Datum:</t>
  </si>
  <si>
    <t>6. 3. 2021</t>
  </si>
  <si>
    <t>Zadavatel:</t>
  </si>
  <si>
    <t>IČ:</t>
  </si>
  <si>
    <t xml:space="preserve"> </t>
  </si>
  <si>
    <t>DIČ:</t>
  </si>
  <si>
    <t>Zhotovitel:</t>
  </si>
  <si>
    <t>Projektant:</t>
  </si>
  <si>
    <t>Ing. Matěj Machač</t>
  </si>
  <si>
    <t>True</t>
  </si>
  <si>
    <t>Zpracovatel:</t>
  </si>
  <si>
    <t>Poznámka: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</si>
  <si>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Položky označené D+M (dodávka + montáž) se oceňují včetně dopravy a přesunu hmot.
Poznámky k souborům cen Cenové soustavy ÚRS jsou uvedeny na: https://podminky.urs.cz/home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</si>
  <si>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</si>
  <si>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</si>
  <si>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</si>
  <si>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</si>
  <si>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</si>
  <si>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</si>
  <si>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</si>
  <si>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</si>
  <si>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</si>
  <si>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</si>
  <si>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</si>
  <si>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</si>
  <si>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</si>
  <si>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</si>
  <si>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</si>
  <si>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</si>
  <si>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</si>
  <si>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</si>
  <si>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</si>
  <si>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</si>
  <si>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</si>
  <si>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</si>
  <si>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</si>
  <si>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</si>
  <si>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</si>
  <si>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</si>
  <si>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</si>
  <si>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</si>
  <si>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</si>
  <si>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</si>
  <si>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</si>
  <si>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</si>
  <si>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</si>
  <si>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</si>
  <si>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</si>
  <si>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</si>
  <si>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</si>
  <si>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</si>
  <si>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</si>
  <si>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</si>
  <si>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</si>
  <si>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</si>
  <si>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</si>
  <si>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</si>
  <si>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</si>
  <si>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 xml:space="preserve">Objekt A </t>
  </si>
  <si>
    <t>STA</t>
  </si>
  <si>
    <t>1</t>
  </si>
  <si>
    <t>{24dd6893-ec03-4c49-9a11-9ca4d122fe9d}</t>
  </si>
  <si>
    <t>2</t>
  </si>
  <si>
    <t>/</t>
  </si>
  <si>
    <t>01.1</t>
  </si>
  <si>
    <t xml:space="preserve">Demolice objektu A - kurníky pro chov bažantů </t>
  </si>
  <si>
    <t>Soupis</t>
  </si>
  <si>
    <t>{0d90f91d-b3c3-4c98-9462-7eeb9c51a03d}</t>
  </si>
  <si>
    <t>01.2</t>
  </si>
  <si>
    <t xml:space="preserve">Stavební úpravy objektu A </t>
  </si>
  <si>
    <t>{79c3b7f2-769a-4181-88f9-3429efac369d}</t>
  </si>
  <si>
    <t>02</t>
  </si>
  <si>
    <t>Objekt B - demolice objektu - stáj pro koně</t>
  </si>
  <si>
    <t>{51bb1dfc-29fe-4f33-a5dd-2bfee81858cb}</t>
  </si>
  <si>
    <t>03</t>
  </si>
  <si>
    <t>Objekt C</t>
  </si>
  <si>
    <t>{6e2e6570-c49f-45aa-8d23-547fc292d593}</t>
  </si>
  <si>
    <t>03.1</t>
  </si>
  <si>
    <t xml:space="preserve">Demolice objektu C - rodinný dům </t>
  </si>
  <si>
    <t>{f87635d3-216c-4de8-bb35-25de937deca2}</t>
  </si>
  <si>
    <t>{266660b8-1331-4574-bc7a-1d7380d8f8dc}</t>
  </si>
  <si>
    <t>VON</t>
  </si>
  <si>
    <t xml:space="preserve">Vedlejší a ostatní náklady </t>
  </si>
  <si>
    <t>{e1f36e07-a726-4988-8076-cc86c64c6207}</t>
  </si>
  <si>
    <t>obj_hl_rýh</t>
  </si>
  <si>
    <t xml:space="preserve">Objem - hloubení rýh </t>
  </si>
  <si>
    <t>m3</t>
  </si>
  <si>
    <t>280,895</t>
  </si>
  <si>
    <t>obj_zásyp</t>
  </si>
  <si>
    <t xml:space="preserve">Objem - zásyp </t>
  </si>
  <si>
    <t>386,229</t>
  </si>
  <si>
    <t>KRYCÍ LIST SOUPISU PRACÍ</t>
  </si>
  <si>
    <t>pl_terénní_úpravy</t>
  </si>
  <si>
    <t xml:space="preserve">Plocha - souvrství terénní úpravy </t>
  </si>
  <si>
    <t>m2</t>
  </si>
  <si>
    <t>2030,68</t>
  </si>
  <si>
    <t>Objekt:</t>
  </si>
  <si>
    <t xml:space="preserve">01 - Objekt A </t>
  </si>
  <si>
    <t>Soupis:</t>
  </si>
  <si>
    <t xml:space="preserve">01.1 - Demolice objektu A - kurníky pro chov bažantů 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</si>
  <si>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Položky označené D+M (dodávka + montáž) se oceňují včetně dopravy a přesunu hmot.  Poznámky k souborům cen Cenové soustavy ÚRS jsou uvedeny na: https://podminky.urs.cz/home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</si>
  <si>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</si>
  <si>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</si>
  <si>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</si>
  <si>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</si>
  <si>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</si>
  <si>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</si>
  <si>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</si>
  <si>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</si>
  <si>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</si>
  <si>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</si>
  <si>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</si>
  <si>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</si>
  <si>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</si>
  <si>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</si>
  <si>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</si>
  <si>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</si>
  <si>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</si>
  <si>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</si>
  <si>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</si>
  <si>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</si>
  <si>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</si>
  <si>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</si>
  <si>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</si>
  <si>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</si>
  <si>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</si>
  <si>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</si>
  <si>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</si>
  <si>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</si>
  <si>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</si>
  <si>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</si>
  <si>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CS ÚRS 2021 01</t>
  </si>
  <si>
    <t>4</t>
  </si>
  <si>
    <t>VV</t>
  </si>
  <si>
    <t>Součet</t>
  </si>
  <si>
    <t>3</t>
  </si>
  <si>
    <t>5</t>
  </si>
  <si>
    <t>174101101</t>
  </si>
  <si>
    <t>Zásyp sypaninou z jakékoliv horniny strojně s uložením výkopku ve vrstvách se zhutněním jam, šachet, rýh nebo kolem objektů v těchto vykopávkách</t>
  </si>
  <si>
    <t>794930343</t>
  </si>
  <si>
    <t>6</t>
  </si>
  <si>
    <t>M</t>
  </si>
  <si>
    <t>10364100</t>
  </si>
  <si>
    <t>zemina pro terénní úpravy - tříděná</t>
  </si>
  <si>
    <t>t</t>
  </si>
  <si>
    <t>8</t>
  </si>
  <si>
    <t>1687319148</t>
  </si>
  <si>
    <t>Zemní práce - zemina na zásyp po bouraní základových konstrukcí (obj)</t>
  </si>
  <si>
    <t>(obj_zásyp)</t>
  </si>
  <si>
    <t>-(obj_hl_rýh)</t>
  </si>
  <si>
    <t>7</t>
  </si>
  <si>
    <t>171152501</t>
  </si>
  <si>
    <t>Zhutnění podloží pod násypy z rostlé horniny třídy těžitelnosti I a II, skupiny 1 až 4 z hornin soudružných a nesoudržných</t>
  </si>
  <si>
    <t>856686535</t>
  </si>
  <si>
    <t>Zemní práce - souvrství terénní úpravy (pl)</t>
  </si>
  <si>
    <t xml:space="preserve">v místě demolice budovy </t>
  </si>
  <si>
    <t>562,64</t>
  </si>
  <si>
    <t>9</t>
  </si>
  <si>
    <t>10364101</t>
  </si>
  <si>
    <t>zemina pro terénní úpravy -  ornice</t>
  </si>
  <si>
    <t>271623305</t>
  </si>
  <si>
    <t>10</t>
  </si>
  <si>
    <t>181351114</t>
  </si>
  <si>
    <t>Rozprostření a urovnání ornice v rovině nebo ve svahu sklonu do 1:5 strojně při souvislé ploše přes 500 m2, tl. vrstvy přes 200 do 250 mm</t>
  </si>
  <si>
    <t>943717900</t>
  </si>
  <si>
    <t>11</t>
  </si>
  <si>
    <t>Souvrství terénní a sadové úpravy (pl)</t>
  </si>
  <si>
    <t>(pl_terénní_úpravy)</t>
  </si>
  <si>
    <t>12</t>
  </si>
  <si>
    <t>181411132</t>
  </si>
  <si>
    <t>Založení trávníku na půdě předem připravené plochy do 1000 m2 výsevem včetně utažení parkového na svahu přes 1:5 do 1:2</t>
  </si>
  <si>
    <t>-231215428</t>
  </si>
  <si>
    <t>13</t>
  </si>
  <si>
    <t>00572410</t>
  </si>
  <si>
    <t>osivo směs travní parková</t>
  </si>
  <si>
    <t>kg</t>
  </si>
  <si>
    <t>559507466</t>
  </si>
  <si>
    <t>Ostatní konstrukce a práce, bourání</t>
  </si>
  <si>
    <t>14</t>
  </si>
  <si>
    <t>961044111</t>
  </si>
  <si>
    <t>Bourání základů z betonu  prostého</t>
  </si>
  <si>
    <t>691419346</t>
  </si>
  <si>
    <t>Bourání základových konstrukcí (dl * š * v * p)</t>
  </si>
  <si>
    <t>(6,38)*0,30*0,85*14</t>
  </si>
  <si>
    <t>Demolice budov  postupným rozebíráním dřevěných ostatních, oboustranně obitých, případně omítnutých</t>
  </si>
  <si>
    <t>-2062982045</t>
  </si>
  <si>
    <t>Demolice dřevostavby bouraného objektu (obj)</t>
  </si>
  <si>
    <t>část A</t>
  </si>
  <si>
    <t>30,21*5,01*2,27</t>
  </si>
  <si>
    <t>30,41*((5,31*1,43)/2)</t>
  </si>
  <si>
    <t xml:space="preserve">část B - prostřední </t>
  </si>
  <si>
    <t>20,69*5,01*2,83</t>
  </si>
  <si>
    <t>20,69*((5,31*0,43)/2)</t>
  </si>
  <si>
    <t xml:space="preserve">část C </t>
  </si>
  <si>
    <t>22,35*5,01*2,73</t>
  </si>
  <si>
    <t>22,35*((5,31*0,34)/2)</t>
  </si>
  <si>
    <t>16</t>
  </si>
  <si>
    <t>17</t>
  </si>
  <si>
    <t>968072455</t>
  </si>
  <si>
    <t>Vybourání kovových rámů oken s křídly, dveřních zárubní, vrat, stěn, ostění nebo obkladů  dveřních zárubní, plochy do 2 m2</t>
  </si>
  <si>
    <t>527258284</t>
  </si>
  <si>
    <t>Vybourání dveří (š * v)</t>
  </si>
  <si>
    <t xml:space="preserve">pohled východní </t>
  </si>
  <si>
    <t>(0,90)*2,05</t>
  </si>
  <si>
    <t>18</t>
  </si>
  <si>
    <t>978015361</t>
  </si>
  <si>
    <t>Otlučení vápenných nebo vápenocementových omítek vnějších ploch s vyškrabáním spar a s očištěním zdiva stupně členitosti 1 a 2, v rozsahu přes 30 do 50 %</t>
  </si>
  <si>
    <t>-1553925928</t>
  </si>
  <si>
    <t>Oprava štítové stěny - otlučení omítky (dl * v)</t>
  </si>
  <si>
    <t>(9,00)*2,72</t>
  </si>
  <si>
    <t>-(0,90*2,05)</t>
  </si>
  <si>
    <t>(9,00)*0,36</t>
  </si>
  <si>
    <t>19</t>
  </si>
  <si>
    <t>966071822</t>
  </si>
  <si>
    <t>Rozebrání oplocení z pletiva drátěného se čtvercovými oky, výšky přes 1,6 do 2,0 m</t>
  </si>
  <si>
    <t>m</t>
  </si>
  <si>
    <t>-780327150</t>
  </si>
  <si>
    <t>Demontáž oplocení (dl)</t>
  </si>
  <si>
    <t>(20,02)*3</t>
  </si>
  <si>
    <t>(18,70)</t>
  </si>
  <si>
    <t>(73,31)</t>
  </si>
  <si>
    <t>20</t>
  </si>
  <si>
    <t>966071711</t>
  </si>
  <si>
    <t>Bourání plotových sloupků a vzpěr ocelových trubkových nebo profilovaných výšky do 2,50 m zabetonovaných</t>
  </si>
  <si>
    <t>kus</t>
  </si>
  <si>
    <t>749966911</t>
  </si>
  <si>
    <t>Demontáž sloupků oplocení (p * p)</t>
  </si>
  <si>
    <t>9*18</t>
  </si>
  <si>
    <t>966073811</t>
  </si>
  <si>
    <t>Rozebrání vrat a vrátek k oplocení plochy jednotlivě přes 2 do 6 m2</t>
  </si>
  <si>
    <t>-1950406989</t>
  </si>
  <si>
    <t>Demontáž branek (p)</t>
  </si>
  <si>
    <t>1+9+1</t>
  </si>
  <si>
    <t>22</t>
  </si>
  <si>
    <t>966003820</t>
  </si>
  <si>
    <t>Rozebrání dřevěného oplocení se sloupky osové vzdálenosti do 4,00 m, výšky do 2,50 m, osazených do hloubky 1,00 m bez příčníků, s dřevěnými sloupky z prken</t>
  </si>
  <si>
    <t>-91851155</t>
  </si>
  <si>
    <t>Demontáž podhrabové desky (dl)</t>
  </si>
  <si>
    <t>(20,02)*2</t>
  </si>
  <si>
    <t>(20,02)</t>
  </si>
  <si>
    <t>997</t>
  </si>
  <si>
    <t>Přesun sutě</t>
  </si>
  <si>
    <t>23</t>
  </si>
  <si>
    <t>24</t>
  </si>
  <si>
    <t>997006014</t>
  </si>
  <si>
    <t>Úprava stavebního odpadu pytlování nebezpečného odpadu s obsahem azbestu z vlnitých tabulí</t>
  </si>
  <si>
    <t>1032959078</t>
  </si>
  <si>
    <t>25</t>
  </si>
  <si>
    <t>997006512</t>
  </si>
  <si>
    <t>Vodorovná doprava suti na skládku s naložením na dopravní prostředek a složením přes 100 m do 1 km</t>
  </si>
  <si>
    <t>-127965865</t>
  </si>
  <si>
    <t>26</t>
  </si>
  <si>
    <t>997006519</t>
  </si>
  <si>
    <t>Vodorovná doprava suti na skládku s naložením na dopravní prostředek a složením Příplatek k ceně za každý další i započatý 1 km</t>
  </si>
  <si>
    <t>1661624526</t>
  </si>
  <si>
    <t>27</t>
  </si>
  <si>
    <t>997013631</t>
  </si>
  <si>
    <t>Poplatek za uložení stavebního odpadu na skládce (skládkovné) směsného stavebního a demoličního zatříděného do Katalogu odpadů pod kódem 17 09 04</t>
  </si>
  <si>
    <t>-243727455</t>
  </si>
  <si>
    <t>28</t>
  </si>
  <si>
    <t>997013821</t>
  </si>
  <si>
    <t>Poplatek za uložení stavebního odpadu na skládce (skládkovné) ze stavebních materiálů obsahujících azbest zatříděných do Katalogu odpadů pod kódem 17 06 05</t>
  </si>
  <si>
    <t>1679930008</t>
  </si>
  <si>
    <t>998</t>
  </si>
  <si>
    <t>Přesun hmot</t>
  </si>
  <si>
    <t>29</t>
  </si>
  <si>
    <t>998001123</t>
  </si>
  <si>
    <t>Přesun hmot pro demolice objektů  výšky do 21 m</t>
  </si>
  <si>
    <t>1604277921</t>
  </si>
  <si>
    <t>PSV</t>
  </si>
  <si>
    <t>Práce a dodávky PSV</t>
  </si>
  <si>
    <t>767</t>
  </si>
  <si>
    <t>Konstrukce zámečnické</t>
  </si>
  <si>
    <t>30</t>
  </si>
  <si>
    <t>767996701</t>
  </si>
  <si>
    <t>Demontáž ostatních zámečnických konstrukcí  o hmotnosti jednotlivých dílů řezáním do 50 kg</t>
  </si>
  <si>
    <t>-485564374</t>
  </si>
  <si>
    <t>Demontáž vodorovných sloupků, tvočící konstrukci vrchního oplocení (dl * p * m) (m = 2,27 kg/m)</t>
  </si>
  <si>
    <t>(73,31)*5*(2,27)</t>
  </si>
  <si>
    <t>(18,70)*(2,27)</t>
  </si>
  <si>
    <t>(20,02)*17*(2,27)</t>
  </si>
  <si>
    <t>31</t>
  </si>
  <si>
    <t>767996801</t>
  </si>
  <si>
    <t>Demontáž ostatních zámečnických konstrukcí  o hmotnosti jednotlivých dílů rozebráním do 50 kg</t>
  </si>
  <si>
    <t>1072564572</t>
  </si>
  <si>
    <t>Demontáž vrchního oplocení (pl * m) (m = 0,98 kg/m2)</t>
  </si>
  <si>
    <t>1467,66*(0,98)</t>
  </si>
  <si>
    <t xml:space="preserve">01.2 - Stavební úpravy objektu A </t>
  </si>
  <si>
    <t xml:space="preserve">    3 - Svislé a kompletní konstrukce</t>
  </si>
  <si>
    <t xml:space="preserve">    6 - Úpravy povrchů, podlahy a osazování výplní</t>
  </si>
  <si>
    <t xml:space="preserve">    784 - Dokončovací práce - malby a tapety</t>
  </si>
  <si>
    <t>Svislé a kompletní konstrukce</t>
  </si>
  <si>
    <t>310239211</t>
  </si>
  <si>
    <t>Zazdívka otvorů ve zdivu nadzákladovém cihlami pálenými  plochy přes 1 m2 do 4 m2 na maltu vápenocementovou</t>
  </si>
  <si>
    <t>2086980934</t>
  </si>
  <si>
    <t>Zazdění otvoru ( š * v * tl)</t>
  </si>
  <si>
    <t>(0,90)*2,05*0,30</t>
  </si>
  <si>
    <t>Úpravy povrchů, podlahy a osazování výplní</t>
  </si>
  <si>
    <t>612315225</t>
  </si>
  <si>
    <t>Vápenná omítka jednotlivých malých ploch štuková na stěnách, plochy jednotlivě přes 1,0 do 4 m2</t>
  </si>
  <si>
    <t>152272038</t>
  </si>
  <si>
    <t>Vnitřní povrchová úprava po zazdění otvoru (p)</t>
  </si>
  <si>
    <t>otvor 900x2050</t>
  </si>
  <si>
    <t>622135002</t>
  </si>
  <si>
    <t>Vyrovnání nerovností podkladu vnějších omítaných ploch  maltou, tloušťky do 10 mm cementovou stěn</t>
  </si>
  <si>
    <t>37165816</t>
  </si>
  <si>
    <t>Vnější povrchová úprava  - vyrovnání podkladu u soklové části (dl * v)</t>
  </si>
  <si>
    <t>(9,00*0,32)</t>
  </si>
  <si>
    <t>622325203</t>
  </si>
  <si>
    <t>Oprava vápenocementové omítky vnějších ploch stupně členitosti 1 štukové stěn, v rozsahu opravované plochy přes 30 do 50%</t>
  </si>
  <si>
    <t>1586247032</t>
  </si>
  <si>
    <t>Vnější povrchová úprava stěny (dl * v)</t>
  </si>
  <si>
    <t>pohled východní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</si>
  <si>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</si>
  <si>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</si>
  <si>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969709633</t>
  </si>
  <si>
    <t>784</t>
  </si>
  <si>
    <t>Dokončovací práce - malby a tapety</t>
  </si>
  <si>
    <t>784111001</t>
  </si>
  <si>
    <t>Oprášení (ometení) podkladu v místnostech výšky do 3,80 m</t>
  </si>
  <si>
    <t>348396874</t>
  </si>
  <si>
    <t>Vnitřní povrchová úprava po zazdění otvoru (š * v)</t>
  </si>
  <si>
    <t>784181101</t>
  </si>
  <si>
    <t>Penetrace podkladu jednonásobná základní akrylátová bezbarvá v místnostech výšky do 3,80 m</t>
  </si>
  <si>
    <t>-829090615</t>
  </si>
  <si>
    <t>784211001</t>
  </si>
  <si>
    <t>Malby z malířských směsí otěruvzdorných za mokra jednonásobné, bílé za mokra otěruvzdorné výborně v místnostech výšky do 3,80 m</t>
  </si>
  <si>
    <t>2089923220</t>
  </si>
  <si>
    <t>784191007</t>
  </si>
  <si>
    <t>Čištění vnitřních ploch hrubý úklid po provedení malířských prací omytím podlah</t>
  </si>
  <si>
    <t>529237189</t>
  </si>
  <si>
    <t>28,254</t>
  </si>
  <si>
    <t>38,85</t>
  </si>
  <si>
    <t xml:space="preserve">Plocha - terénní úpravy </t>
  </si>
  <si>
    <t>68,39</t>
  </si>
  <si>
    <t>02 - Objekt B - demolice objektu - stáj pro koně</t>
  </si>
  <si>
    <t xml:space="preserve">    762 - Konstrukce tesařské</t>
  </si>
  <si>
    <t xml:space="preserve">    765 - Krytina skládaná</t>
  </si>
  <si>
    <t>Bourání základových konstrukcí (dl * š * v)</t>
  </si>
  <si>
    <t>1294080752</t>
  </si>
  <si>
    <t>Zemní práce - zásyp (dl * š * v)</t>
  </si>
  <si>
    <t>(11,95)*(0,30+0,40+0,40)*0,85*2</t>
  </si>
  <si>
    <t>(3,53)*(0,30+0,40+0,40)*0,85*5</t>
  </si>
  <si>
    <t>-865276755</t>
  </si>
  <si>
    <t>Zemní práce - dovoz zeminy pro zásyp základových konstrukcí (obj)</t>
  </si>
  <si>
    <t>10,596*2 'Přepočtené koeficientem množství</t>
  </si>
  <si>
    <t>219304500</t>
  </si>
  <si>
    <t>Souvrství terénních úprav po demolici objektu (pl)</t>
  </si>
  <si>
    <t>181351004</t>
  </si>
  <si>
    <t>Rozprostření a urovnání ornice v rovině nebo ve svahu sklonu do 1:5 strojně při souvislé ploše do 100 m2, tl. vrstvy přes 200 do 250 mm</t>
  </si>
  <si>
    <t>-2117234057</t>
  </si>
  <si>
    <t>1930917723</t>
  </si>
  <si>
    <t>Zemní práce - terénní úpravy po demolice objektu (pl)</t>
  </si>
  <si>
    <t>-2026033118</t>
  </si>
  <si>
    <t>68,39*0,3 'Přepočtené koeficientem množství</t>
  </si>
  <si>
    <t>2139748973</t>
  </si>
  <si>
    <t>(11,95)*0,30*0,85*2</t>
  </si>
  <si>
    <t>(3,53)*0,30*0,85*5</t>
  </si>
  <si>
    <t>-1747788502</t>
  </si>
  <si>
    <t>Obestavěný prostor bourané stavby (objem)</t>
  </si>
  <si>
    <t>106,00</t>
  </si>
  <si>
    <t>-327084855</t>
  </si>
  <si>
    <t>1271894445</t>
  </si>
  <si>
    <t>75,847*25 'Přepočtené koeficientem množství</t>
  </si>
  <si>
    <t>-657698356</t>
  </si>
  <si>
    <t>1008971252</t>
  </si>
  <si>
    <t>-1382568102</t>
  </si>
  <si>
    <t>762</t>
  </si>
  <si>
    <t>Konstrukce tesařské</t>
  </si>
  <si>
    <t>762331812</t>
  </si>
  <si>
    <t>Demontáž vázaných konstrukcí krovů sklonu do 60°  z hranolů, hranolků, fošen, průřezové plochy přes 120 do 224 cm2</t>
  </si>
  <si>
    <t>-766972493</t>
  </si>
  <si>
    <t>Demontáž přístřešku (dl * p)</t>
  </si>
  <si>
    <t>(11,95)</t>
  </si>
  <si>
    <t>(1,75)*13</t>
  </si>
  <si>
    <t>762342811</t>
  </si>
  <si>
    <t>Demontáž bednění a laťování  laťování střech sklonu do 60° se všemi nadstřešními konstrukcemi, z latí průřezové plochy do 25 cm2 při osové vzdálenosti do 0,22 m</t>
  </si>
  <si>
    <t>-453937686</t>
  </si>
  <si>
    <t>Demontáž laťování přístřešku (pl)</t>
  </si>
  <si>
    <t>21,25</t>
  </si>
  <si>
    <t>762731812</t>
  </si>
  <si>
    <t>Demontáž prostorových vázaných konstrukcí z kulatiny nebo z půlkulatiny  průřezové plochy přes 120 do 224 cm2</t>
  </si>
  <si>
    <t>-40957767</t>
  </si>
  <si>
    <t>Demontáž sloupů u přístřešku (dl * p)</t>
  </si>
  <si>
    <t>(2,50)*5</t>
  </si>
  <si>
    <t>765</t>
  </si>
  <si>
    <t>Krytina skládaná</t>
  </si>
  <si>
    <t>765111801</t>
  </si>
  <si>
    <t>Demontáž krytiny keramické  drážkové, sklonu do 30° na sucho do suti</t>
  </si>
  <si>
    <t>-37903253</t>
  </si>
  <si>
    <t>Demontáž střešní krytiny přístřešku (pl)</t>
  </si>
  <si>
    <t xml:space="preserve">VON - Vedlejší a ostatní náklady 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</si>
  <si>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</si>
  <si>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</si>
  <si>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</si>
  <si>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</si>
  <si>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</si>
  <si>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</si>
  <si>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</si>
  <si>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</si>
  <si>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</si>
  <si>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</si>
  <si>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VRN1000X1</t>
  </si>
  <si>
    <t>Geodetické práce</t>
  </si>
  <si>
    <t>Soubor</t>
  </si>
  <si>
    <t>1024</t>
  </si>
  <si>
    <t>-1454590469</t>
  </si>
  <si>
    <t>P</t>
  </si>
  <si>
    <t>Poznámka k položce:
Vytyčení a ověření všech stávajících zařízení a inženýrských sítí, aby nedošlo při realizaci stavby k jejich poškození.</t>
  </si>
  <si>
    <t>VRN1000X2</t>
  </si>
  <si>
    <t>Dodavatelská dokumentace a technologické postupy na bourací a demoliční práce</t>
  </si>
  <si>
    <t>-1326297172</t>
  </si>
  <si>
    <t>VRN2</t>
  </si>
  <si>
    <t>Příprava staveniště</t>
  </si>
  <si>
    <t>VRN2000X1</t>
  </si>
  <si>
    <t>575867765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</si>
  <si>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</si>
  <si>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VRN3</t>
  </si>
  <si>
    <t>Zařízení staveniště</t>
  </si>
  <si>
    <t>VRN3000X1</t>
  </si>
  <si>
    <t>Vybudování zařízení staveniště</t>
  </si>
  <si>
    <t>-1070495952</t>
  </si>
  <si>
    <t>Poznámka k položce:
Náklady na vybavení objektů zařízení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</si>
  <si>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VRN3000X2</t>
  </si>
  <si>
    <t>677206791</t>
  </si>
  <si>
    <t>VRN3000X3</t>
  </si>
  <si>
    <t>Odstranění zařízení staveniště</t>
  </si>
  <si>
    <t>-1644799610</t>
  </si>
  <si>
    <t xml:space="preserve">Poznámka k položce:
Náklady na vybavení objektů zařízení staveniště,  náklady na energie spotřebované dodavatelem v rámci provozu zařízení staveniště, náklady na potřebný úklid v prostorách zařízení staveniště, náklady na nutnou údržbu a opravy na objektech zařízení staveniště a na přípojkách energií. </t>
  </si>
  <si>
    <t>VRN4</t>
  </si>
  <si>
    <t>Inženýrská činnost</t>
  </si>
  <si>
    <t>VRN4000X3</t>
  </si>
  <si>
    <t>Ostatní inženýrská činnost</t>
  </si>
  <si>
    <t>1965992991</t>
  </si>
  <si>
    <t>VRN9</t>
  </si>
  <si>
    <t>Ostatní náklady</t>
  </si>
  <si>
    <t>VRN9000X1</t>
  </si>
  <si>
    <t>Ostatní náklady související s výstavbou</t>
  </si>
  <si>
    <t>-131423233</t>
  </si>
  <si>
    <t xml:space="preserve">Poznámka k položce:
 - hrubé a finální terénní úpravy
 - řádný úklid v průběhu stavebních prací
 - odvoz vzniklého odpadu při realizaci nového stavu </t>
  </si>
  <si>
    <t xml:space="preserve">Poznámka k položce:
 - Mobilní oplocení - např. ocelové sloupky s pletivem 
 - Výstražné tabule 
 - Ochrana stávajícíh inženýrských sítí </t>
  </si>
  <si>
    <t>981013312</t>
  </si>
  <si>
    <t>Demolice budov zděných na MVC těžkou mechanizací</t>
  </si>
  <si>
    <t>981013212</t>
  </si>
  <si>
    <t>(73,26)*0,30*0,85*2</t>
  </si>
  <si>
    <t>(7,68)*0,30*0,85*2</t>
  </si>
  <si>
    <t>62.96*2 'Přepočtené koeficientem množství</t>
  </si>
  <si>
    <t>562,64*0,15 'Přepočtené koeficientem množství</t>
  </si>
  <si>
    <t>997211621R1</t>
  </si>
  <si>
    <t>981013211R</t>
  </si>
  <si>
    <t>Demolice budov dřevěných lehkých mechanizací</t>
  </si>
  <si>
    <t>včetně odvozu a likvidace odpadu</t>
  </si>
  <si>
    <t>Odstranění stávající domovní ČOV</t>
  </si>
  <si>
    <t>včetně likvidace vzniklého odpadu</t>
  </si>
  <si>
    <t>rozměry: 2,2*2*4</t>
  </si>
  <si>
    <t>03 -Majetek k likvidaci</t>
  </si>
  <si>
    <t>Majetek k likvidaci</t>
  </si>
  <si>
    <t>Národní hřebčín Kladruby nad Labem</t>
  </si>
  <si>
    <t>CZ72048972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</si>
</sst>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4" fontId="21" fillId="0" borderId="21" xfId="0" applyNumberFormat="1" applyFont="1" applyBorder="1" applyAlignment="1" applyProtection="1">
      <alignment vertical="center"/>
      <protection locked="0"/>
    </xf>
    <xf numFmtId="4" fontId="36" fillId="0" borderId="21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 wrapText="1"/>
    </xf>
    <xf numFmtId="0" fontId="25" fillId="0" borderId="0" xfId="0" applyFont="1" applyAlignment="1" quotePrefix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67" fontId="21" fillId="0" borderId="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333375</xdr:colOff>
      <xdr:row>128</xdr:row>
      <xdr:rowOff>38100</xdr:rowOff>
    </xdr:from>
    <xdr:to>
      <xdr:col>6</xdr:col>
      <xdr:colOff>104775</xdr:colOff>
      <xdr:row>128</xdr:row>
      <xdr:rowOff>2781300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3545800"/>
          <a:ext cx="4305300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132</xdr:row>
      <xdr:rowOff>95250</xdr:rowOff>
    </xdr:from>
    <xdr:to>
      <xdr:col>5</xdr:col>
      <xdr:colOff>1943100</xdr:colOff>
      <xdr:row>134</xdr:row>
      <xdr:rowOff>76200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7565350"/>
          <a:ext cx="1905000" cy="2543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E14" sqref="E14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4.140625" style="78" customWidth="1"/>
    <col min="4" max="33" width="2.7109375" style="78" customWidth="1"/>
    <col min="34" max="34" width="3.28125" style="78" customWidth="1"/>
    <col min="35" max="35" width="31.7109375" style="78" customWidth="1"/>
    <col min="36" max="37" width="2.421875" style="78" customWidth="1"/>
    <col min="38" max="38" width="8.28125" style="78" customWidth="1"/>
    <col min="39" max="39" width="3.28125" style="78" customWidth="1"/>
    <col min="40" max="40" width="13.28125" style="78" customWidth="1"/>
    <col min="41" max="41" width="7.421875" style="78" customWidth="1"/>
    <col min="42" max="42" width="4.140625" style="78" customWidth="1"/>
    <col min="43" max="43" width="15.7109375" style="78" hidden="1" customWidth="1"/>
    <col min="44" max="44" width="13.7109375" style="78" customWidth="1"/>
    <col min="45" max="47" width="25.8515625" style="78" hidden="1" customWidth="1"/>
    <col min="48" max="49" width="21.7109375" style="78" hidden="1" customWidth="1"/>
    <col min="50" max="51" width="25.00390625" style="78" hidden="1" customWidth="1"/>
    <col min="52" max="52" width="21.7109375" style="78" hidden="1" customWidth="1"/>
    <col min="53" max="53" width="19.140625" style="78" hidden="1" customWidth="1"/>
    <col min="54" max="54" width="25.00390625" style="78" hidden="1" customWidth="1"/>
    <col min="55" max="55" width="21.7109375" style="78" hidden="1" customWidth="1"/>
    <col min="56" max="56" width="19.140625" style="78" hidden="1" customWidth="1"/>
    <col min="57" max="57" width="66.421875" style="78" customWidth="1"/>
    <col min="58" max="70" width="9.28125" style="78" customWidth="1"/>
    <col min="71" max="91" width="9.28125" style="78" hidden="1" customWidth="1"/>
    <col min="92" max="16384" width="9.28125" style="78" customWidth="1"/>
  </cols>
  <sheetData>
    <row r="1" spans="1:74" ht="12">
      <c r="A1" s="4" t="s">
        <v>0</v>
      </c>
      <c r="AZ1" s="4" t="s">
        <v>1</v>
      </c>
      <c r="BA1" s="4" t="s">
        <v>2</v>
      </c>
      <c r="BB1" s="4" t="s">
        <v>1</v>
      </c>
      <c r="BT1" s="4" t="s">
        <v>3</v>
      </c>
      <c r="BU1" s="4" t="s">
        <v>3</v>
      </c>
      <c r="BV1" s="4" t="s">
        <v>4</v>
      </c>
    </row>
    <row r="2" spans="44:72" ht="36.95" customHeight="1">
      <c r="AR2" s="246" t="s">
        <v>5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5" t="s">
        <v>6</v>
      </c>
      <c r="BT2" s="5" t="s">
        <v>7</v>
      </c>
    </row>
    <row r="3" spans="2:7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BS3" s="5" t="s">
        <v>6</v>
      </c>
      <c r="BT3" s="5" t="s">
        <v>8</v>
      </c>
    </row>
    <row r="4" spans="2:71" ht="24.95" customHeight="1">
      <c r="B4" s="8"/>
      <c r="D4" s="9" t="s">
        <v>9</v>
      </c>
      <c r="AR4" s="8"/>
      <c r="AS4" s="10" t="s">
        <v>10</v>
      </c>
      <c r="BS4" s="5" t="s">
        <v>11</v>
      </c>
    </row>
    <row r="5" spans="2:71" ht="12" customHeight="1">
      <c r="B5" s="8"/>
      <c r="D5" s="11" t="s">
        <v>12</v>
      </c>
      <c r="K5" s="255" t="s">
        <v>13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8"/>
      <c r="BS5" s="5" t="s">
        <v>6</v>
      </c>
    </row>
    <row r="6" spans="2:71" ht="36.95" customHeight="1">
      <c r="B6" s="8"/>
      <c r="D6" s="12" t="s">
        <v>14</v>
      </c>
      <c r="K6" s="256" t="s">
        <v>15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8"/>
      <c r="BS6" s="5" t="s">
        <v>6</v>
      </c>
    </row>
    <row r="7" spans="2:71" ht="12" customHeight="1">
      <c r="B7" s="8"/>
      <c r="D7" s="89" t="s">
        <v>16</v>
      </c>
      <c r="K7" s="81" t="s">
        <v>1</v>
      </c>
      <c r="AK7" s="89" t="s">
        <v>17</v>
      </c>
      <c r="AN7" s="81" t="s">
        <v>1</v>
      </c>
      <c r="AR7" s="8"/>
      <c r="BS7" s="5" t="s">
        <v>6</v>
      </c>
    </row>
    <row r="8" spans="2:71" ht="12" customHeight="1">
      <c r="B8" s="8"/>
      <c r="D8" s="89" t="s">
        <v>18</v>
      </c>
      <c r="K8" s="81" t="s">
        <v>19</v>
      </c>
      <c r="AK8" s="89" t="s">
        <v>20</v>
      </c>
      <c r="AN8" s="81" t="s">
        <v>21</v>
      </c>
      <c r="AR8" s="8"/>
      <c r="BS8" s="5" t="s">
        <v>6</v>
      </c>
    </row>
    <row r="9" spans="2:71" ht="14.45" customHeight="1">
      <c r="B9" s="8"/>
      <c r="AR9" s="8"/>
      <c r="BS9" s="5" t="s">
        <v>6</v>
      </c>
    </row>
    <row r="10" spans="2:71" ht="12" customHeight="1">
      <c r="B10" s="8"/>
      <c r="D10" s="89" t="s">
        <v>22</v>
      </c>
      <c r="AK10" s="89" t="s">
        <v>23</v>
      </c>
      <c r="AN10" s="81">
        <v>72048972</v>
      </c>
      <c r="AR10" s="8"/>
      <c r="BS10" s="5" t="s">
        <v>6</v>
      </c>
    </row>
    <row r="11" spans="2:71" ht="18.6" customHeight="1">
      <c r="B11" s="8"/>
      <c r="E11" s="81" t="s">
        <v>477</v>
      </c>
      <c r="AK11" s="89" t="s">
        <v>25</v>
      </c>
      <c r="AN11" s="81" t="s">
        <v>478</v>
      </c>
      <c r="AR11" s="8"/>
      <c r="BS11" s="5" t="s">
        <v>6</v>
      </c>
    </row>
    <row r="12" spans="2:71" ht="6.95" customHeight="1">
      <c r="B12" s="8"/>
      <c r="AR12" s="8"/>
      <c r="BS12" s="5" t="s">
        <v>6</v>
      </c>
    </row>
    <row r="13" spans="2:71" ht="12" customHeight="1">
      <c r="B13" s="8"/>
      <c r="D13" s="89" t="s">
        <v>26</v>
      </c>
      <c r="AK13" s="89" t="s">
        <v>23</v>
      </c>
      <c r="AN13" s="90" t="s">
        <v>1</v>
      </c>
      <c r="AR13" s="8"/>
      <c r="BS13" s="5" t="s">
        <v>6</v>
      </c>
    </row>
    <row r="14" spans="2:71" ht="12.75">
      <c r="B14" s="8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K14" s="89" t="s">
        <v>25</v>
      </c>
      <c r="AN14" s="90" t="s">
        <v>1</v>
      </c>
      <c r="AR14" s="8"/>
      <c r="BS14" s="5" t="s">
        <v>6</v>
      </c>
    </row>
    <row r="15" spans="2:71" ht="6.95" customHeight="1">
      <c r="B15" s="8"/>
      <c r="AR15" s="8"/>
      <c r="BS15" s="5" t="s">
        <v>3</v>
      </c>
    </row>
    <row r="16" spans="2:71" ht="12" customHeight="1">
      <c r="B16" s="8"/>
      <c r="D16" s="89" t="s">
        <v>27</v>
      </c>
      <c r="AK16" s="89" t="s">
        <v>23</v>
      </c>
      <c r="AN16" s="81">
        <v>76675190</v>
      </c>
      <c r="AR16" s="8"/>
      <c r="BS16" s="5" t="s">
        <v>3</v>
      </c>
    </row>
    <row r="17" spans="2:71" ht="18.6" customHeight="1">
      <c r="B17" s="8"/>
      <c r="E17" s="81" t="s">
        <v>28</v>
      </c>
      <c r="AK17" s="89" t="s">
        <v>25</v>
      </c>
      <c r="AN17" s="81" t="s">
        <v>1</v>
      </c>
      <c r="AR17" s="8"/>
      <c r="BS17" s="5" t="s">
        <v>29</v>
      </c>
    </row>
    <row r="18" spans="2:71" ht="6.95" customHeight="1">
      <c r="B18" s="8"/>
      <c r="AR18" s="8"/>
      <c r="BS18" s="5" t="s">
        <v>6</v>
      </c>
    </row>
    <row r="19" spans="2:71" ht="12" customHeight="1">
      <c r="B19" s="8"/>
      <c r="D19" s="89" t="s">
        <v>30</v>
      </c>
      <c r="AK19" s="89" t="s">
        <v>23</v>
      </c>
      <c r="AN19" s="81" t="s">
        <v>1</v>
      </c>
      <c r="AR19" s="8"/>
      <c r="BS19" s="5" t="s">
        <v>6</v>
      </c>
    </row>
    <row r="20" spans="2:71" ht="18.6" customHeight="1">
      <c r="B20" s="8"/>
      <c r="E20" s="81" t="s">
        <v>24</v>
      </c>
      <c r="AK20" s="89" t="s">
        <v>25</v>
      </c>
      <c r="AN20" s="81" t="s">
        <v>1</v>
      </c>
      <c r="AR20" s="8"/>
      <c r="BS20" s="5" t="s">
        <v>3</v>
      </c>
    </row>
    <row r="21" spans="2:44" ht="6.95" customHeight="1">
      <c r="B21" s="8"/>
      <c r="AR21" s="8"/>
    </row>
    <row r="22" spans="2:44" ht="12" customHeight="1">
      <c r="B22" s="8"/>
      <c r="D22" s="89" t="s">
        <v>31</v>
      </c>
      <c r="AR22" s="8"/>
    </row>
    <row r="23" spans="2:44" ht="95.25" customHeight="1">
      <c r="B23" s="8"/>
      <c r="E23" s="257" t="s">
        <v>32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R23" s="8"/>
    </row>
    <row r="24" spans="2:44" ht="6.95" customHeight="1">
      <c r="B24" s="8"/>
      <c r="AR24" s="8"/>
    </row>
    <row r="25" spans="2:44" ht="6.95" customHeight="1">
      <c r="B25" s="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8"/>
    </row>
    <row r="26" spans="1:57" s="1" customFormat="1" ht="25.9" customHeight="1">
      <c r="A26" s="88"/>
      <c r="B26" s="14"/>
      <c r="C26" s="88"/>
      <c r="D26" s="15" t="s">
        <v>33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258">
        <f>AG93</f>
        <v>0</v>
      </c>
      <c r="AL26" s="259"/>
      <c r="AM26" s="259"/>
      <c r="AN26" s="259"/>
      <c r="AO26" s="259"/>
      <c r="AP26" s="88"/>
      <c r="AQ26" s="88"/>
      <c r="AR26" s="14"/>
      <c r="BE26" s="88"/>
    </row>
    <row r="27" spans="1:57" s="1" customFormat="1" ht="6.95" customHeight="1">
      <c r="A27" s="88"/>
      <c r="B27" s="14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14"/>
      <c r="BE27" s="88"/>
    </row>
    <row r="28" spans="1:57" s="1" customFormat="1" ht="12.75">
      <c r="A28" s="88"/>
      <c r="B28" s="14"/>
      <c r="C28" s="88"/>
      <c r="D28" s="88"/>
      <c r="E28" s="88"/>
      <c r="F28" s="88"/>
      <c r="G28" s="88"/>
      <c r="H28" s="88"/>
      <c r="I28" s="88"/>
      <c r="J28" s="88"/>
      <c r="K28" s="88"/>
      <c r="L28" s="260" t="s">
        <v>34</v>
      </c>
      <c r="M28" s="260"/>
      <c r="N28" s="260"/>
      <c r="O28" s="260"/>
      <c r="P28" s="260"/>
      <c r="Q28" s="88"/>
      <c r="R28" s="88"/>
      <c r="S28" s="88"/>
      <c r="T28" s="88"/>
      <c r="U28" s="88"/>
      <c r="V28" s="88"/>
      <c r="W28" s="260" t="s">
        <v>35</v>
      </c>
      <c r="X28" s="260"/>
      <c r="Y28" s="260"/>
      <c r="Z28" s="260"/>
      <c r="AA28" s="260"/>
      <c r="AB28" s="260"/>
      <c r="AC28" s="260"/>
      <c r="AD28" s="260"/>
      <c r="AE28" s="260"/>
      <c r="AF28" s="88"/>
      <c r="AG28" s="88"/>
      <c r="AH28" s="88"/>
      <c r="AI28" s="88"/>
      <c r="AJ28" s="88"/>
      <c r="AK28" s="260" t="s">
        <v>36</v>
      </c>
      <c r="AL28" s="260"/>
      <c r="AM28" s="260"/>
      <c r="AN28" s="260"/>
      <c r="AO28" s="260"/>
      <c r="AP28" s="88"/>
      <c r="AQ28" s="88"/>
      <c r="AR28" s="14"/>
      <c r="BE28" s="88"/>
    </row>
    <row r="29" spans="2:44" s="79" customFormat="1" ht="14.45" customHeight="1">
      <c r="B29" s="16"/>
      <c r="D29" s="89" t="s">
        <v>37</v>
      </c>
      <c r="F29" s="89" t="s">
        <v>38</v>
      </c>
      <c r="L29" s="248">
        <v>0.21</v>
      </c>
      <c r="M29" s="249"/>
      <c r="N29" s="249"/>
      <c r="O29" s="249"/>
      <c r="P29" s="249"/>
      <c r="W29" s="250" t="e">
        <f>ROUND(AZ93,2)</f>
        <v>#REF!</v>
      </c>
      <c r="X29" s="249"/>
      <c r="Y29" s="249"/>
      <c r="Z29" s="249"/>
      <c r="AA29" s="249"/>
      <c r="AB29" s="249"/>
      <c r="AC29" s="249"/>
      <c r="AD29" s="249"/>
      <c r="AE29" s="249"/>
      <c r="AK29" s="250">
        <f>(AK26/100)*21</f>
        <v>0</v>
      </c>
      <c r="AL29" s="249"/>
      <c r="AM29" s="249"/>
      <c r="AN29" s="249"/>
      <c r="AO29" s="249"/>
      <c r="AR29" s="16"/>
    </row>
    <row r="30" spans="2:44" s="79" customFormat="1" ht="14.45" customHeight="1" hidden="1">
      <c r="B30" s="16"/>
      <c r="F30" s="89" t="s">
        <v>40</v>
      </c>
      <c r="L30" s="248">
        <v>0.21</v>
      </c>
      <c r="M30" s="249"/>
      <c r="N30" s="249"/>
      <c r="O30" s="249"/>
      <c r="P30" s="249"/>
      <c r="W30" s="250" t="e">
        <f>ROUND(BB93,2)</f>
        <v>#REF!</v>
      </c>
      <c r="X30" s="249"/>
      <c r="Y30" s="249"/>
      <c r="Z30" s="249"/>
      <c r="AA30" s="249"/>
      <c r="AB30" s="249"/>
      <c r="AC30" s="249"/>
      <c r="AD30" s="249"/>
      <c r="AE30" s="249"/>
      <c r="AK30" s="250">
        <v>0</v>
      </c>
      <c r="AL30" s="249"/>
      <c r="AM30" s="249"/>
      <c r="AN30" s="249"/>
      <c r="AO30" s="249"/>
      <c r="AR30" s="16"/>
    </row>
    <row r="31" spans="2:44" s="79" customFormat="1" ht="14.45" customHeight="1" hidden="1">
      <c r="B31" s="16"/>
      <c r="F31" s="89" t="s">
        <v>41</v>
      </c>
      <c r="L31" s="248">
        <v>0.15</v>
      </c>
      <c r="M31" s="249"/>
      <c r="N31" s="249"/>
      <c r="O31" s="249"/>
      <c r="P31" s="249"/>
      <c r="W31" s="250" t="e">
        <f>ROUND(BC93,2)</f>
        <v>#REF!</v>
      </c>
      <c r="X31" s="249"/>
      <c r="Y31" s="249"/>
      <c r="Z31" s="249"/>
      <c r="AA31" s="249"/>
      <c r="AB31" s="249"/>
      <c r="AC31" s="249"/>
      <c r="AD31" s="249"/>
      <c r="AE31" s="249"/>
      <c r="AK31" s="250">
        <v>0</v>
      </c>
      <c r="AL31" s="249"/>
      <c r="AM31" s="249"/>
      <c r="AN31" s="249"/>
      <c r="AO31" s="249"/>
      <c r="AR31" s="16"/>
    </row>
    <row r="32" spans="2:44" s="79" customFormat="1" ht="14.45" customHeight="1" hidden="1">
      <c r="B32" s="16"/>
      <c r="F32" s="89" t="s">
        <v>42</v>
      </c>
      <c r="L32" s="248">
        <v>0</v>
      </c>
      <c r="M32" s="249"/>
      <c r="N32" s="249"/>
      <c r="O32" s="249"/>
      <c r="P32" s="249"/>
      <c r="W32" s="250" t="e">
        <f>ROUND(BD93,2)</f>
        <v>#REF!</v>
      </c>
      <c r="X32" s="249"/>
      <c r="Y32" s="249"/>
      <c r="Z32" s="249"/>
      <c r="AA32" s="249"/>
      <c r="AB32" s="249"/>
      <c r="AC32" s="249"/>
      <c r="AD32" s="249"/>
      <c r="AE32" s="249"/>
      <c r="AK32" s="250">
        <v>0</v>
      </c>
      <c r="AL32" s="249"/>
      <c r="AM32" s="249"/>
      <c r="AN32" s="249"/>
      <c r="AO32" s="249"/>
      <c r="AR32" s="16"/>
    </row>
    <row r="33" spans="1:57" s="1" customFormat="1" ht="6.95" customHeight="1">
      <c r="A33" s="88"/>
      <c r="B33" s="1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14"/>
      <c r="BE33" s="88"/>
    </row>
    <row r="34" spans="1:57" s="1" customFormat="1" ht="25.9" customHeight="1">
      <c r="A34" s="88"/>
      <c r="B34" s="14"/>
      <c r="C34" s="17"/>
      <c r="D34" s="18" t="s">
        <v>43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9" t="s">
        <v>44</v>
      </c>
      <c r="U34" s="80"/>
      <c r="V34" s="80"/>
      <c r="W34" s="80"/>
      <c r="X34" s="254" t="s">
        <v>45</v>
      </c>
      <c r="Y34" s="252"/>
      <c r="Z34" s="252"/>
      <c r="AA34" s="252"/>
      <c r="AB34" s="252"/>
      <c r="AC34" s="80"/>
      <c r="AD34" s="80"/>
      <c r="AE34" s="80"/>
      <c r="AF34" s="80"/>
      <c r="AG34" s="80"/>
      <c r="AH34" s="80"/>
      <c r="AI34" s="80"/>
      <c r="AJ34" s="80"/>
      <c r="AK34" s="251">
        <f>AK26+AK29</f>
        <v>0</v>
      </c>
      <c r="AL34" s="252"/>
      <c r="AM34" s="252"/>
      <c r="AN34" s="252"/>
      <c r="AO34" s="253"/>
      <c r="AP34" s="17"/>
      <c r="AQ34" s="17"/>
      <c r="AR34" s="14"/>
      <c r="BE34" s="88"/>
    </row>
    <row r="35" spans="1:57" s="1" customFormat="1" ht="6.95" customHeight="1">
      <c r="A35" s="88"/>
      <c r="B35" s="1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14"/>
      <c r="BE35" s="88"/>
    </row>
    <row r="36" spans="1:57" s="1" customFormat="1" ht="14.45" customHeight="1">
      <c r="A36" s="88"/>
      <c r="B36" s="1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14"/>
      <c r="BE36" s="88"/>
    </row>
    <row r="37" spans="2:44" ht="14.45" customHeight="1">
      <c r="B37" s="8"/>
      <c r="AR37" s="8"/>
    </row>
    <row r="38" spans="2:44" ht="14.45" customHeight="1">
      <c r="B38" s="8"/>
      <c r="AR38" s="8"/>
    </row>
    <row r="39" spans="2:44" ht="14.45" customHeight="1">
      <c r="B39" s="8"/>
      <c r="AR39" s="8"/>
    </row>
    <row r="40" spans="2:44" ht="14.45" customHeight="1">
      <c r="B40" s="8"/>
      <c r="AR40" s="8"/>
    </row>
    <row r="41" spans="2:44" ht="14.45" customHeight="1">
      <c r="B41" s="8"/>
      <c r="AR41" s="8"/>
    </row>
    <row r="42" spans="2:44" ht="14.45" customHeight="1">
      <c r="B42" s="8"/>
      <c r="AR42" s="8"/>
    </row>
    <row r="43" spans="2:44" ht="14.45" customHeight="1">
      <c r="B43" s="8"/>
      <c r="AR43" s="8"/>
    </row>
    <row r="44" spans="2:44" ht="14.45" customHeight="1">
      <c r="B44" s="8"/>
      <c r="AR44" s="8"/>
    </row>
    <row r="45" spans="2:44" ht="14.45" customHeight="1">
      <c r="B45" s="8"/>
      <c r="AR45" s="8"/>
    </row>
    <row r="46" spans="2:44" ht="14.45" customHeight="1">
      <c r="B46" s="8"/>
      <c r="AR46" s="8"/>
    </row>
    <row r="47" spans="2:44" ht="14.45" customHeight="1">
      <c r="B47" s="8"/>
      <c r="AR47" s="8"/>
    </row>
    <row r="48" spans="2:44" s="1" customFormat="1" ht="14.45" customHeight="1">
      <c r="B48" s="20"/>
      <c r="D48" s="21" t="s">
        <v>46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1" t="s">
        <v>47</v>
      </c>
      <c r="AI48" s="22"/>
      <c r="AJ48" s="22"/>
      <c r="AK48" s="22"/>
      <c r="AL48" s="22"/>
      <c r="AM48" s="22"/>
      <c r="AN48" s="22"/>
      <c r="AO48" s="22"/>
      <c r="AR48" s="20"/>
    </row>
    <row r="49" spans="2:44" ht="12">
      <c r="B49" s="8"/>
      <c r="AR49" s="8"/>
    </row>
    <row r="50" spans="2:44" ht="12">
      <c r="B50" s="8"/>
      <c r="AR50" s="8"/>
    </row>
    <row r="51" spans="2:44" ht="12">
      <c r="B51" s="8"/>
      <c r="AR51" s="8"/>
    </row>
    <row r="52" spans="2:44" ht="12">
      <c r="B52" s="8"/>
      <c r="AR52" s="8"/>
    </row>
    <row r="53" spans="2:44" ht="12">
      <c r="B53" s="8"/>
      <c r="AR53" s="8"/>
    </row>
    <row r="54" spans="2:44" ht="12">
      <c r="B54" s="8"/>
      <c r="AR54" s="8"/>
    </row>
    <row r="55" spans="2:44" ht="12">
      <c r="B55" s="8"/>
      <c r="AR55" s="8"/>
    </row>
    <row r="56" spans="2:44" ht="12">
      <c r="B56" s="8"/>
      <c r="AR56" s="8"/>
    </row>
    <row r="57" spans="2:44" ht="12">
      <c r="B57" s="8"/>
      <c r="AR57" s="8"/>
    </row>
    <row r="58" spans="2:44" ht="12">
      <c r="B58" s="8"/>
      <c r="AR58" s="8"/>
    </row>
    <row r="59" spans="1:57" s="1" customFormat="1" ht="12.75">
      <c r="A59" s="88"/>
      <c r="B59" s="14"/>
      <c r="C59" s="88"/>
      <c r="D59" s="23" t="s">
        <v>48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23" t="s">
        <v>49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23" t="s">
        <v>48</v>
      </c>
      <c r="AI59" s="82"/>
      <c r="AJ59" s="82"/>
      <c r="AK59" s="82"/>
      <c r="AL59" s="82"/>
      <c r="AM59" s="23" t="s">
        <v>49</v>
      </c>
      <c r="AN59" s="82"/>
      <c r="AO59" s="82"/>
      <c r="AP59" s="88"/>
      <c r="AQ59" s="88"/>
      <c r="AR59" s="14"/>
      <c r="BE59" s="88"/>
    </row>
    <row r="60" spans="2:44" ht="12">
      <c r="B60" s="8"/>
      <c r="AR60" s="8"/>
    </row>
    <row r="61" spans="2:44" ht="12">
      <c r="B61" s="8"/>
      <c r="AR61" s="8"/>
    </row>
    <row r="62" spans="2:44" ht="12">
      <c r="B62" s="8"/>
      <c r="AR62" s="8"/>
    </row>
    <row r="63" spans="1:57" s="1" customFormat="1" ht="12.75">
      <c r="A63" s="88"/>
      <c r="B63" s="14"/>
      <c r="C63" s="88"/>
      <c r="D63" s="21" t="s">
        <v>50</v>
      </c>
      <c r="E63" s="24"/>
      <c r="F63" s="24"/>
      <c r="G63" s="24"/>
      <c r="H63" s="24"/>
      <c r="I63" s="24"/>
      <c r="J63" s="24"/>
      <c r="K63" s="24" t="str">
        <f>E11</f>
        <v>Národní hřebčín Kladruby nad Labem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1" t="s">
        <v>51</v>
      </c>
      <c r="AI63" s="24"/>
      <c r="AJ63" s="24">
        <f>E14</f>
        <v>0</v>
      </c>
      <c r="AK63" s="24"/>
      <c r="AL63" s="24"/>
      <c r="AM63" s="24"/>
      <c r="AN63" s="24"/>
      <c r="AO63" s="24"/>
      <c r="AP63" s="88"/>
      <c r="AQ63" s="88"/>
      <c r="AR63" s="14"/>
      <c r="BE63" s="88"/>
    </row>
    <row r="64" spans="2:44" ht="12">
      <c r="B64" s="8"/>
      <c r="AR64" s="8"/>
    </row>
    <row r="65" spans="2:44" ht="12">
      <c r="B65" s="8"/>
      <c r="AR65" s="8"/>
    </row>
    <row r="66" spans="2:44" ht="12">
      <c r="B66" s="8"/>
      <c r="AR66" s="8"/>
    </row>
    <row r="67" spans="2:44" ht="12">
      <c r="B67" s="8"/>
      <c r="AR67" s="8"/>
    </row>
    <row r="68" spans="2:44" ht="12">
      <c r="B68" s="8"/>
      <c r="AR68" s="8"/>
    </row>
    <row r="69" spans="2:44" ht="12">
      <c r="B69" s="8"/>
      <c r="AR69" s="8"/>
    </row>
    <row r="70" spans="2:44" ht="12">
      <c r="B70" s="8"/>
      <c r="AR70" s="8"/>
    </row>
    <row r="71" spans="2:44" ht="12">
      <c r="B71" s="8"/>
      <c r="AR71" s="8"/>
    </row>
    <row r="72" spans="2:44" ht="12">
      <c r="B72" s="8"/>
      <c r="AR72" s="8"/>
    </row>
    <row r="73" spans="2:44" ht="12">
      <c r="B73" s="8"/>
      <c r="AR73" s="8"/>
    </row>
    <row r="74" spans="1:57" s="1" customFormat="1" ht="12.75">
      <c r="A74" s="88"/>
      <c r="B74" s="14"/>
      <c r="C74" s="88"/>
      <c r="D74" s="23" t="s">
        <v>48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23" t="s">
        <v>49</v>
      </c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23" t="s">
        <v>48</v>
      </c>
      <c r="AI74" s="82"/>
      <c r="AJ74" s="82"/>
      <c r="AK74" s="82"/>
      <c r="AL74" s="82"/>
      <c r="AM74" s="23" t="s">
        <v>49</v>
      </c>
      <c r="AN74" s="82"/>
      <c r="AO74" s="82"/>
      <c r="AP74" s="88"/>
      <c r="AQ74" s="88"/>
      <c r="AR74" s="14"/>
      <c r="BE74" s="88"/>
    </row>
    <row r="75" spans="1:57" s="1" customFormat="1" ht="12">
      <c r="A75" s="88"/>
      <c r="B75" s="14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14"/>
      <c r="BE75" s="88"/>
    </row>
    <row r="76" spans="1:57" s="1" customFormat="1" ht="6.95" customHeight="1">
      <c r="A76" s="88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14"/>
      <c r="BE76" s="88"/>
    </row>
    <row r="80" spans="1:57" s="1" customFormat="1" ht="6.95" customHeight="1">
      <c r="A80" s="88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14"/>
      <c r="BE80" s="88"/>
    </row>
    <row r="81" spans="1:57" s="1" customFormat="1" ht="24.95" customHeight="1">
      <c r="A81" s="88"/>
      <c r="B81" s="14"/>
      <c r="C81" s="9" t="s">
        <v>52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14"/>
      <c r="BE81" s="88"/>
    </row>
    <row r="82" spans="1:57" s="1" customFormat="1" ht="6.95" customHeight="1">
      <c r="A82" s="88"/>
      <c r="B82" s="14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14"/>
      <c r="BE82" s="88"/>
    </row>
    <row r="83" spans="2:44" s="87" customFormat="1" ht="12" customHeight="1">
      <c r="B83" s="29"/>
      <c r="C83" s="89" t="s">
        <v>12</v>
      </c>
      <c r="L83" s="87" t="str">
        <f>K5</f>
        <v>21PS_04</v>
      </c>
      <c r="AR83" s="29"/>
    </row>
    <row r="84" spans="2:44" s="86" customFormat="1" ht="36.95" customHeight="1">
      <c r="B84" s="30"/>
      <c r="C84" s="31" t="s">
        <v>14</v>
      </c>
      <c r="L84" s="275" t="str">
        <f>K6</f>
        <v>Demolice objektů souvisejících s provozem Národním hřebčínem</v>
      </c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R84" s="30"/>
    </row>
    <row r="85" spans="1:57" s="1" customFormat="1" ht="6.95" customHeight="1">
      <c r="A85" s="88"/>
      <c r="B85" s="14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14"/>
      <c r="BE85" s="88"/>
    </row>
    <row r="86" spans="1:57" s="1" customFormat="1" ht="12" customHeight="1">
      <c r="A86" s="88"/>
      <c r="B86" s="14"/>
      <c r="C86" s="89" t="s">
        <v>18</v>
      </c>
      <c r="D86" s="88"/>
      <c r="E86" s="88"/>
      <c r="F86" s="88"/>
      <c r="G86" s="88"/>
      <c r="H86" s="88"/>
      <c r="I86" s="88"/>
      <c r="J86" s="88"/>
      <c r="K86" s="88"/>
      <c r="L86" s="32" t="str">
        <f>IF(K8="","",K8)</f>
        <v>Kladruby nad Labem, okres Pardubice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9" t="s">
        <v>20</v>
      </c>
      <c r="AJ86" s="88"/>
      <c r="AK86" s="88"/>
      <c r="AL86" s="88"/>
      <c r="AM86" s="277" t="str">
        <f>IF(AN8="","",AN8)</f>
        <v>6. 3. 2021</v>
      </c>
      <c r="AN86" s="277"/>
      <c r="AO86" s="88"/>
      <c r="AP86" s="88"/>
      <c r="AQ86" s="88"/>
      <c r="AR86" s="14"/>
      <c r="BE86" s="88"/>
    </row>
    <row r="87" spans="1:57" s="1" customFormat="1" ht="6.95" customHeight="1">
      <c r="A87" s="88"/>
      <c r="B87" s="14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14"/>
      <c r="BE87" s="88"/>
    </row>
    <row r="88" spans="1:57" s="1" customFormat="1" ht="15.2" customHeight="1">
      <c r="A88" s="88"/>
      <c r="B88" s="14"/>
      <c r="C88" s="89" t="s">
        <v>22</v>
      </c>
      <c r="D88" s="88"/>
      <c r="E88" s="88"/>
      <c r="F88" s="88"/>
      <c r="G88" s="88"/>
      <c r="H88" s="88"/>
      <c r="I88" s="88"/>
      <c r="J88" s="88"/>
      <c r="K88" s="88"/>
      <c r="L88" s="87" t="str">
        <f>IF(E11="","",E11)</f>
        <v>Národní hřebčín Kladruby nad Labem</v>
      </c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9" t="s">
        <v>27</v>
      </c>
      <c r="AJ88" s="88"/>
      <c r="AK88" s="88"/>
      <c r="AL88" s="88"/>
      <c r="AM88" s="278" t="str">
        <f>IF(E17="","",E17)</f>
        <v>Ing. Matěj Machač</v>
      </c>
      <c r="AN88" s="279"/>
      <c r="AO88" s="279"/>
      <c r="AP88" s="279"/>
      <c r="AQ88" s="88"/>
      <c r="AR88" s="14"/>
      <c r="AS88" s="280" t="s">
        <v>53</v>
      </c>
      <c r="AT88" s="281"/>
      <c r="AU88" s="33"/>
      <c r="AV88" s="33"/>
      <c r="AW88" s="33"/>
      <c r="AX88" s="33"/>
      <c r="AY88" s="33"/>
      <c r="AZ88" s="33"/>
      <c r="BA88" s="33"/>
      <c r="BB88" s="33"/>
      <c r="BC88" s="33"/>
      <c r="BD88" s="34"/>
      <c r="BE88" s="88"/>
    </row>
    <row r="89" spans="1:57" s="1" customFormat="1" ht="15.2" customHeight="1">
      <c r="A89" s="88"/>
      <c r="B89" s="14"/>
      <c r="C89" s="89" t="s">
        <v>26</v>
      </c>
      <c r="D89" s="88"/>
      <c r="E89" s="88"/>
      <c r="F89" s="88"/>
      <c r="G89" s="88"/>
      <c r="H89" s="88"/>
      <c r="I89" s="88"/>
      <c r="J89" s="88"/>
      <c r="K89" s="88"/>
      <c r="L89" s="87" t="str">
        <f>IF(E14="","",E14)</f>
        <v/>
      </c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9" t="s">
        <v>30</v>
      </c>
      <c r="AJ89" s="88"/>
      <c r="AK89" s="88"/>
      <c r="AL89" s="88"/>
      <c r="AM89" s="278" t="str">
        <f>IF(E20="","",E20)</f>
        <v xml:space="preserve"> </v>
      </c>
      <c r="AN89" s="279"/>
      <c r="AO89" s="279"/>
      <c r="AP89" s="279"/>
      <c r="AQ89" s="88"/>
      <c r="AR89" s="14"/>
      <c r="AS89" s="282"/>
      <c r="AT89" s="283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88"/>
    </row>
    <row r="90" spans="1:57" s="1" customFormat="1" ht="10.7" customHeight="1">
      <c r="A90" s="88"/>
      <c r="B90" s="14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14"/>
      <c r="AS90" s="282"/>
      <c r="AT90" s="283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88"/>
    </row>
    <row r="91" spans="1:57" s="1" customFormat="1" ht="29.25" customHeight="1">
      <c r="A91" s="88"/>
      <c r="B91" s="14"/>
      <c r="C91" s="270" t="s">
        <v>54</v>
      </c>
      <c r="D91" s="271"/>
      <c r="E91" s="271"/>
      <c r="F91" s="271"/>
      <c r="G91" s="271"/>
      <c r="H91" s="37"/>
      <c r="I91" s="272" t="s">
        <v>55</v>
      </c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4" t="s">
        <v>56</v>
      </c>
      <c r="AH91" s="271"/>
      <c r="AI91" s="271"/>
      <c r="AJ91" s="271"/>
      <c r="AK91" s="271"/>
      <c r="AL91" s="271"/>
      <c r="AM91" s="271"/>
      <c r="AN91" s="272" t="s">
        <v>57</v>
      </c>
      <c r="AO91" s="271"/>
      <c r="AP91" s="273"/>
      <c r="AQ91" s="38" t="s">
        <v>58</v>
      </c>
      <c r="AR91" s="14"/>
      <c r="AS91" s="39" t="s">
        <v>59</v>
      </c>
      <c r="AT91" s="40" t="s">
        <v>60</v>
      </c>
      <c r="AU91" s="40" t="s">
        <v>61</v>
      </c>
      <c r="AV91" s="40" t="s">
        <v>62</v>
      </c>
      <c r="AW91" s="40" t="s">
        <v>63</v>
      </c>
      <c r="AX91" s="40" t="s">
        <v>64</v>
      </c>
      <c r="AY91" s="40" t="s">
        <v>65</v>
      </c>
      <c r="AZ91" s="40" t="s">
        <v>66</v>
      </c>
      <c r="BA91" s="40" t="s">
        <v>67</v>
      </c>
      <c r="BB91" s="40" t="s">
        <v>68</v>
      </c>
      <c r="BC91" s="40" t="s">
        <v>69</v>
      </c>
      <c r="BD91" s="41" t="s">
        <v>70</v>
      </c>
      <c r="BE91" s="88"/>
    </row>
    <row r="92" spans="1:57" s="1" customFormat="1" ht="10.7" customHeight="1">
      <c r="A92" s="88"/>
      <c r="B92" s="14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14"/>
      <c r="AS92" s="42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4"/>
      <c r="BE92" s="88"/>
    </row>
    <row r="93" spans="2:90" s="2" customFormat="1" ht="32.45" customHeight="1">
      <c r="B93" s="45"/>
      <c r="C93" s="46" t="s">
        <v>71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264">
        <f>ROUND(AG94+AG97+AG101+AG100,2)</f>
        <v>0</v>
      </c>
      <c r="AH93" s="264"/>
      <c r="AI93" s="264"/>
      <c r="AJ93" s="264"/>
      <c r="AK93" s="264"/>
      <c r="AL93" s="264"/>
      <c r="AM93" s="264"/>
      <c r="AN93" s="265">
        <f>AG93*1.21</f>
        <v>0</v>
      </c>
      <c r="AO93" s="265"/>
      <c r="AP93" s="265"/>
      <c r="AQ93" s="48" t="s">
        <v>1</v>
      </c>
      <c r="AR93" s="45"/>
      <c r="AS93" s="49">
        <f>ROUND(AS94+AS97+AS98+AS101,2)</f>
        <v>0</v>
      </c>
      <c r="AT93" s="50" t="e">
        <f aca="true" t="shared" si="0" ref="AT93:AT101">ROUND(SUM(AV93:AW93),2)</f>
        <v>#REF!</v>
      </c>
      <c r="AU93" s="51" t="e">
        <f>ROUND(AU94+AU97+AU98+AU101,5)</f>
        <v>#REF!</v>
      </c>
      <c r="AV93" s="50" t="e">
        <f>ROUND(AZ93*L29,2)</f>
        <v>#REF!</v>
      </c>
      <c r="AW93" s="50" t="e">
        <f>ROUND(BA93*#REF!,2)</f>
        <v>#REF!</v>
      </c>
      <c r="AX93" s="50" t="e">
        <f>ROUND(BB93*L29,2)</f>
        <v>#REF!</v>
      </c>
      <c r="AY93" s="50" t="e">
        <f>ROUND(BC93*#REF!,2)</f>
        <v>#REF!</v>
      </c>
      <c r="AZ93" s="50" t="e">
        <f>ROUND(AZ94+AZ97+AZ98+AZ101,2)</f>
        <v>#REF!</v>
      </c>
      <c r="BA93" s="50" t="e">
        <f>ROUND(BA94+BA97+BA98+BA101,2)</f>
        <v>#REF!</v>
      </c>
      <c r="BB93" s="50" t="e">
        <f>ROUND(BB94+BB97+BB98+BB101,2)</f>
        <v>#REF!</v>
      </c>
      <c r="BC93" s="50" t="e">
        <f>ROUND(BC94+BC97+BC98+BC101,2)</f>
        <v>#REF!</v>
      </c>
      <c r="BD93" s="52" t="e">
        <f>ROUND(BD94+BD97+BD98+BD101,2)</f>
        <v>#REF!</v>
      </c>
      <c r="BS93" s="53" t="s">
        <v>72</v>
      </c>
      <c r="BT93" s="53" t="s">
        <v>73</v>
      </c>
      <c r="BU93" s="54" t="s">
        <v>74</v>
      </c>
      <c r="BV93" s="53" t="s">
        <v>75</v>
      </c>
      <c r="BW93" s="53" t="s">
        <v>4</v>
      </c>
      <c r="BX93" s="53" t="s">
        <v>76</v>
      </c>
      <c r="CL93" s="53" t="s">
        <v>1</v>
      </c>
    </row>
    <row r="94" spans="2:91" s="3" customFormat="1" ht="16.5" customHeight="1">
      <c r="B94" s="55"/>
      <c r="C94" s="56"/>
      <c r="D94" s="263" t="s">
        <v>77</v>
      </c>
      <c r="E94" s="263"/>
      <c r="F94" s="263"/>
      <c r="G94" s="263"/>
      <c r="H94" s="263"/>
      <c r="I94" s="83"/>
      <c r="J94" s="263" t="s">
        <v>78</v>
      </c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9">
        <f>ROUND(SUM(AG95:AM96),2)</f>
        <v>0</v>
      </c>
      <c r="AH94" s="262"/>
      <c r="AI94" s="262"/>
      <c r="AJ94" s="262"/>
      <c r="AK94" s="262"/>
      <c r="AL94" s="262"/>
      <c r="AM94" s="262"/>
      <c r="AN94" s="261" t="e">
        <f>SUM(AG94,AT94)</f>
        <v>#REF!</v>
      </c>
      <c r="AO94" s="262"/>
      <c r="AP94" s="262"/>
      <c r="AQ94" s="57" t="s">
        <v>79</v>
      </c>
      <c r="AR94" s="55"/>
      <c r="AS94" s="58">
        <f>ROUND(SUM(AS95:AS96),2)</f>
        <v>0</v>
      </c>
      <c r="AT94" s="59" t="e">
        <f t="shared" si="0"/>
        <v>#REF!</v>
      </c>
      <c r="AU94" s="60">
        <f>ROUND(SUM(AU95:AU96),5)</f>
        <v>1558.2788</v>
      </c>
      <c r="AV94" s="59">
        <f>ROUND(AZ94*L29,2)</f>
        <v>0</v>
      </c>
      <c r="AW94" s="59" t="e">
        <f>ROUND(BA94*#REF!,2)</f>
        <v>#REF!</v>
      </c>
      <c r="AX94" s="59">
        <f>ROUND(BB94*L29,2)</f>
        <v>0</v>
      </c>
      <c r="AY94" s="59" t="e">
        <f>ROUND(BC94*#REF!,2)</f>
        <v>#REF!</v>
      </c>
      <c r="AZ94" s="59">
        <f>ROUND(SUM(AZ95:AZ96),2)</f>
        <v>0</v>
      </c>
      <c r="BA94" s="59">
        <f>ROUND(SUM(BA95:BA96),2)</f>
        <v>0</v>
      </c>
      <c r="BB94" s="59">
        <f>ROUND(SUM(BB95:BB96),2)</f>
        <v>0</v>
      </c>
      <c r="BC94" s="59">
        <f>ROUND(SUM(BC95:BC96),2)</f>
        <v>0</v>
      </c>
      <c r="BD94" s="61">
        <f>ROUND(SUM(BD95:BD96),2)</f>
        <v>0</v>
      </c>
      <c r="BS94" s="62" t="s">
        <v>72</v>
      </c>
      <c r="BT94" s="62" t="s">
        <v>80</v>
      </c>
      <c r="BU94" s="62" t="s">
        <v>74</v>
      </c>
      <c r="BV94" s="62" t="s">
        <v>75</v>
      </c>
      <c r="BW94" s="62" t="s">
        <v>81</v>
      </c>
      <c r="BX94" s="62" t="s">
        <v>4</v>
      </c>
      <c r="CL94" s="62" t="s">
        <v>1</v>
      </c>
      <c r="CM94" s="62" t="s">
        <v>82</v>
      </c>
    </row>
    <row r="95" spans="1:90" s="87" customFormat="1" ht="23.25" customHeight="1">
      <c r="A95" s="63" t="s">
        <v>83</v>
      </c>
      <c r="B95" s="29"/>
      <c r="C95" s="84"/>
      <c r="D95" s="84"/>
      <c r="E95" s="268" t="s">
        <v>84</v>
      </c>
      <c r="F95" s="268"/>
      <c r="G95" s="268"/>
      <c r="H95" s="268"/>
      <c r="I95" s="268"/>
      <c r="J95" s="84"/>
      <c r="K95" s="268" t="s">
        <v>85</v>
      </c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'01.1 - Demolice objektu A...'!J32</f>
        <v>0</v>
      </c>
      <c r="AH95" s="267"/>
      <c r="AI95" s="267"/>
      <c r="AJ95" s="267"/>
      <c r="AK95" s="267"/>
      <c r="AL95" s="267"/>
      <c r="AM95" s="267"/>
      <c r="AN95" s="266">
        <f aca="true" t="shared" si="1" ref="AN95:AN101">SUM(AG95,AT95)</f>
        <v>0</v>
      </c>
      <c r="AO95" s="267"/>
      <c r="AP95" s="267"/>
      <c r="AQ95" s="64" t="s">
        <v>86</v>
      </c>
      <c r="AR95" s="29"/>
      <c r="AS95" s="65">
        <v>0</v>
      </c>
      <c r="AT95" s="66">
        <f t="shared" si="0"/>
        <v>0</v>
      </c>
      <c r="AU95" s="67">
        <f>'01.1 - Demolice objektu A...'!P127</f>
        <v>1541.5396230000001</v>
      </c>
      <c r="AV95" s="66">
        <f>'01.1 - Demolice objektu A...'!J35</f>
        <v>0</v>
      </c>
      <c r="AW95" s="66">
        <f>'01.1 - Demolice objektu A...'!J36</f>
        <v>0</v>
      </c>
      <c r="AX95" s="66">
        <f>'01.1 - Demolice objektu A...'!J37</f>
        <v>0</v>
      </c>
      <c r="AY95" s="66">
        <f>'01.1 - Demolice objektu A...'!J38</f>
        <v>0</v>
      </c>
      <c r="AZ95" s="66">
        <f>'01.1 - Demolice objektu A...'!F35</f>
        <v>0</v>
      </c>
      <c r="BA95" s="66">
        <f>'01.1 - Demolice objektu A...'!F36</f>
        <v>0</v>
      </c>
      <c r="BB95" s="66">
        <f>'01.1 - Demolice objektu A...'!F37</f>
        <v>0</v>
      </c>
      <c r="BC95" s="66">
        <f>'01.1 - Demolice objektu A...'!F38</f>
        <v>0</v>
      </c>
      <c r="BD95" s="68">
        <f>'01.1 - Demolice objektu A...'!F39</f>
        <v>0</v>
      </c>
      <c r="BT95" s="81" t="s">
        <v>82</v>
      </c>
      <c r="BV95" s="81" t="s">
        <v>75</v>
      </c>
      <c r="BW95" s="81" t="s">
        <v>87</v>
      </c>
      <c r="BX95" s="81" t="s">
        <v>81</v>
      </c>
      <c r="CL95" s="81" t="s">
        <v>1</v>
      </c>
    </row>
    <row r="96" spans="1:90" s="87" customFormat="1" ht="16.5" customHeight="1">
      <c r="A96" s="63" t="s">
        <v>83</v>
      </c>
      <c r="B96" s="29"/>
      <c r="C96" s="84"/>
      <c r="D96" s="84"/>
      <c r="E96" s="268" t="s">
        <v>88</v>
      </c>
      <c r="F96" s="268"/>
      <c r="G96" s="268"/>
      <c r="H96" s="268"/>
      <c r="I96" s="268"/>
      <c r="J96" s="84"/>
      <c r="K96" s="268" t="s">
        <v>89</v>
      </c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6">
        <f>'01.2 - Stavební úpravy ob...'!J32</f>
        <v>0</v>
      </c>
      <c r="AH96" s="267"/>
      <c r="AI96" s="267"/>
      <c r="AJ96" s="267"/>
      <c r="AK96" s="267"/>
      <c r="AL96" s="267"/>
      <c r="AM96" s="267"/>
      <c r="AN96" s="266">
        <f t="shared" si="1"/>
        <v>0</v>
      </c>
      <c r="AO96" s="267"/>
      <c r="AP96" s="267"/>
      <c r="AQ96" s="64" t="s">
        <v>86</v>
      </c>
      <c r="AR96" s="29"/>
      <c r="AS96" s="65">
        <v>0</v>
      </c>
      <c r="AT96" s="66">
        <f t="shared" si="0"/>
        <v>0</v>
      </c>
      <c r="AU96" s="67">
        <f>'01.2 - Stavební úpravy ob...'!P126</f>
        <v>16.739175</v>
      </c>
      <c r="AV96" s="66">
        <f>'01.2 - Stavební úpravy ob...'!J35</f>
        <v>0</v>
      </c>
      <c r="AW96" s="66">
        <f>'01.2 - Stavební úpravy ob...'!J36</f>
        <v>0</v>
      </c>
      <c r="AX96" s="66">
        <f>'01.2 - Stavební úpravy ob...'!J37</f>
        <v>0</v>
      </c>
      <c r="AY96" s="66">
        <f>'01.2 - Stavební úpravy ob...'!J38</f>
        <v>0</v>
      </c>
      <c r="AZ96" s="66">
        <f>'01.2 - Stavební úpravy ob...'!F35</f>
        <v>0</v>
      </c>
      <c r="BA96" s="66">
        <f>'01.2 - Stavební úpravy ob...'!F36</f>
        <v>0</v>
      </c>
      <c r="BB96" s="66">
        <f>'01.2 - Stavební úpravy ob...'!F37</f>
        <v>0</v>
      </c>
      <c r="BC96" s="66">
        <f>'01.2 - Stavební úpravy ob...'!F38</f>
        <v>0</v>
      </c>
      <c r="BD96" s="68">
        <f>'01.2 - Stavební úpravy ob...'!F39</f>
        <v>0</v>
      </c>
      <c r="BT96" s="81" t="s">
        <v>82</v>
      </c>
      <c r="BV96" s="81" t="s">
        <v>75</v>
      </c>
      <c r="BW96" s="81" t="s">
        <v>90</v>
      </c>
      <c r="BX96" s="81" t="s">
        <v>81</v>
      </c>
      <c r="CL96" s="81" t="s">
        <v>1</v>
      </c>
    </row>
    <row r="97" spans="1:91" s="3" customFormat="1" ht="22.5" customHeight="1">
      <c r="A97" s="63" t="s">
        <v>83</v>
      </c>
      <c r="B97" s="55"/>
      <c r="C97" s="56"/>
      <c r="D97" s="263" t="s">
        <v>91</v>
      </c>
      <c r="E97" s="263"/>
      <c r="F97" s="263"/>
      <c r="G97" s="263"/>
      <c r="H97" s="263"/>
      <c r="I97" s="83"/>
      <c r="J97" s="263" t="s">
        <v>92</v>
      </c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1">
        <f>'02 - Objekt B - demolice ...'!J30</f>
        <v>0</v>
      </c>
      <c r="AH97" s="262"/>
      <c r="AI97" s="262"/>
      <c r="AJ97" s="262"/>
      <c r="AK97" s="262"/>
      <c r="AL97" s="262"/>
      <c r="AM97" s="262"/>
      <c r="AN97" s="261">
        <f t="shared" si="1"/>
        <v>0</v>
      </c>
      <c r="AO97" s="262"/>
      <c r="AP97" s="262"/>
      <c r="AQ97" s="57" t="s">
        <v>79</v>
      </c>
      <c r="AR97" s="55"/>
      <c r="AS97" s="58">
        <v>0</v>
      </c>
      <c r="AT97" s="59">
        <f t="shared" si="0"/>
        <v>0</v>
      </c>
      <c r="AU97" s="60">
        <f>'02 - Objekt B - demolice ...'!P124</f>
        <v>324.318187</v>
      </c>
      <c r="AV97" s="59">
        <f>'02 - Objekt B - demolice ...'!J33</f>
        <v>0</v>
      </c>
      <c r="AW97" s="59">
        <f>'02 - Objekt B - demolice ...'!J34</f>
        <v>0</v>
      </c>
      <c r="AX97" s="59">
        <f>'02 - Objekt B - demolice ...'!J35</f>
        <v>0</v>
      </c>
      <c r="AY97" s="59">
        <f>'02 - Objekt B - demolice ...'!J36</f>
        <v>0</v>
      </c>
      <c r="AZ97" s="59">
        <f>'02 - Objekt B - demolice ...'!F33</f>
        <v>0</v>
      </c>
      <c r="BA97" s="59">
        <f>'02 - Objekt B - demolice ...'!F34</f>
        <v>0</v>
      </c>
      <c r="BB97" s="59">
        <f>'02 - Objekt B - demolice ...'!F35</f>
        <v>0</v>
      </c>
      <c r="BC97" s="59">
        <f>'02 - Objekt B - demolice ...'!F36</f>
        <v>0</v>
      </c>
      <c r="BD97" s="61">
        <f>'02 - Objekt B - demolice ...'!F37</f>
        <v>0</v>
      </c>
      <c r="BT97" s="62" t="s">
        <v>80</v>
      </c>
      <c r="BV97" s="62" t="s">
        <v>75</v>
      </c>
      <c r="BW97" s="62" t="s">
        <v>93</v>
      </c>
      <c r="BX97" s="62" t="s">
        <v>4</v>
      </c>
      <c r="CL97" s="62" t="s">
        <v>1</v>
      </c>
      <c r="CM97" s="62" t="s">
        <v>82</v>
      </c>
    </row>
    <row r="98" spans="2:91" s="3" customFormat="1" ht="16.5" customHeight="1" hidden="1">
      <c r="B98" s="55"/>
      <c r="C98" s="56"/>
      <c r="D98" s="263" t="s">
        <v>94</v>
      </c>
      <c r="E98" s="263"/>
      <c r="F98" s="263"/>
      <c r="G98" s="263"/>
      <c r="H98" s="263"/>
      <c r="I98" s="83"/>
      <c r="J98" s="263" t="s">
        <v>95</v>
      </c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9" t="e">
        <f>ROUND(SUM(AG99:AG100),2)</f>
        <v>#REF!</v>
      </c>
      <c r="AH98" s="262"/>
      <c r="AI98" s="262"/>
      <c r="AJ98" s="262"/>
      <c r="AK98" s="262"/>
      <c r="AL98" s="262"/>
      <c r="AM98" s="262"/>
      <c r="AN98" s="261" t="e">
        <f t="shared" si="1"/>
        <v>#REF!</v>
      </c>
      <c r="AO98" s="262"/>
      <c r="AP98" s="262"/>
      <c r="AQ98" s="57" t="s">
        <v>79</v>
      </c>
      <c r="AR98" s="55"/>
      <c r="AS98" s="58">
        <f>ROUND(SUM(AS99:AS100),2)</f>
        <v>0</v>
      </c>
      <c r="AT98" s="59" t="e">
        <f t="shared" si="0"/>
        <v>#REF!</v>
      </c>
      <c r="AU98" s="60" t="e">
        <f>ROUND(SUM(AU99:AU100),5)</f>
        <v>#REF!</v>
      </c>
      <c r="AV98" s="59" t="e">
        <f>ROUND(AZ98*L29,2)</f>
        <v>#REF!</v>
      </c>
      <c r="AW98" s="59" t="e">
        <f>ROUND(BA98*#REF!,2)</f>
        <v>#REF!</v>
      </c>
      <c r="AX98" s="59" t="e">
        <f>ROUND(BB98*L29,2)</f>
        <v>#REF!</v>
      </c>
      <c r="AY98" s="59" t="e">
        <f>ROUND(BC98*#REF!,2)</f>
        <v>#REF!</v>
      </c>
      <c r="AZ98" s="59" t="e">
        <f>ROUND(SUM(AZ99:AZ100),2)</f>
        <v>#REF!</v>
      </c>
      <c r="BA98" s="59" t="e">
        <f>ROUND(SUM(BA99:BA100),2)</f>
        <v>#REF!</v>
      </c>
      <c r="BB98" s="59" t="e">
        <f>ROUND(SUM(BB99:BB100),2)</f>
        <v>#REF!</v>
      </c>
      <c r="BC98" s="59" t="e">
        <f>ROUND(SUM(BC99:BC100),2)</f>
        <v>#REF!</v>
      </c>
      <c r="BD98" s="61" t="e">
        <f>ROUND(SUM(BD99:BD100),2)</f>
        <v>#REF!</v>
      </c>
      <c r="BS98" s="62" t="s">
        <v>72</v>
      </c>
      <c r="BT98" s="62" t="s">
        <v>80</v>
      </c>
      <c r="BU98" s="62" t="s">
        <v>74</v>
      </c>
      <c r="BV98" s="62" t="s">
        <v>75</v>
      </c>
      <c r="BW98" s="62" t="s">
        <v>96</v>
      </c>
      <c r="BX98" s="62" t="s">
        <v>4</v>
      </c>
      <c r="CL98" s="62" t="s">
        <v>1</v>
      </c>
      <c r="CM98" s="62" t="s">
        <v>82</v>
      </c>
    </row>
    <row r="99" spans="1:90" s="87" customFormat="1" ht="0.95" customHeight="1" hidden="1">
      <c r="A99" s="63" t="s">
        <v>83</v>
      </c>
      <c r="B99" s="29"/>
      <c r="C99" s="84"/>
      <c r="D99" s="84"/>
      <c r="E99" s="268" t="s">
        <v>97</v>
      </c>
      <c r="F99" s="268"/>
      <c r="G99" s="268"/>
      <c r="H99" s="268"/>
      <c r="I99" s="268"/>
      <c r="J99" s="84"/>
      <c r="K99" s="268" t="s">
        <v>98</v>
      </c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6" t="e">
        <f>#REF!</f>
        <v>#REF!</v>
      </c>
      <c r="AH99" s="267"/>
      <c r="AI99" s="267"/>
      <c r="AJ99" s="267"/>
      <c r="AK99" s="267"/>
      <c r="AL99" s="267"/>
      <c r="AM99" s="267"/>
      <c r="AN99" s="266" t="e">
        <f t="shared" si="1"/>
        <v>#REF!</v>
      </c>
      <c r="AO99" s="267"/>
      <c r="AP99" s="267"/>
      <c r="AQ99" s="64" t="s">
        <v>86</v>
      </c>
      <c r="AR99" s="29"/>
      <c r="AS99" s="65">
        <v>0</v>
      </c>
      <c r="AT99" s="66" t="e">
        <f t="shared" si="0"/>
        <v>#REF!</v>
      </c>
      <c r="AU99" s="67" t="e">
        <f>#REF!</f>
        <v>#REF!</v>
      </c>
      <c r="AV99" s="66" t="e">
        <f>#REF!</f>
        <v>#REF!</v>
      </c>
      <c r="AW99" s="66" t="e">
        <f>#REF!</f>
        <v>#REF!</v>
      </c>
      <c r="AX99" s="66" t="e">
        <f>#REF!</f>
        <v>#REF!</v>
      </c>
      <c r="AY99" s="66" t="e">
        <f>#REF!</f>
        <v>#REF!</v>
      </c>
      <c r="AZ99" s="66" t="e">
        <f>#REF!</f>
        <v>#REF!</v>
      </c>
      <c r="BA99" s="66" t="e">
        <f>#REF!</f>
        <v>#REF!</v>
      </c>
      <c r="BB99" s="66" t="e">
        <f>#REF!</f>
        <v>#REF!</v>
      </c>
      <c r="BC99" s="66" t="e">
        <f>#REF!</f>
        <v>#REF!</v>
      </c>
      <c r="BD99" s="68" t="e">
        <f>#REF!</f>
        <v>#REF!</v>
      </c>
      <c r="BT99" s="81" t="s">
        <v>82</v>
      </c>
      <c r="BV99" s="81" t="s">
        <v>75</v>
      </c>
      <c r="BW99" s="81" t="s">
        <v>99</v>
      </c>
      <c r="BX99" s="81" t="s">
        <v>96</v>
      </c>
      <c r="CL99" s="81" t="s">
        <v>1</v>
      </c>
    </row>
    <row r="100" spans="1:90" s="87" customFormat="1" ht="15" customHeight="1">
      <c r="A100" s="63" t="s">
        <v>83</v>
      </c>
      <c r="B100" s="29"/>
      <c r="C100" s="84"/>
      <c r="D100" s="77" t="s">
        <v>94</v>
      </c>
      <c r="E100" s="85"/>
      <c r="F100" s="85"/>
      <c r="G100" s="85"/>
      <c r="H100" s="85"/>
      <c r="I100" s="85"/>
      <c r="J100" s="56" t="s">
        <v>476</v>
      </c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266">
        <f>'03 - C- Majetek k likvidaci'!J124</f>
        <v>0</v>
      </c>
      <c r="AH100" s="267"/>
      <c r="AI100" s="267"/>
      <c r="AJ100" s="267"/>
      <c r="AK100" s="267"/>
      <c r="AL100" s="267"/>
      <c r="AM100" s="267"/>
      <c r="AN100" s="266">
        <f>AG100*1.21</f>
        <v>0</v>
      </c>
      <c r="AO100" s="267"/>
      <c r="AP100" s="267"/>
      <c r="AQ100" s="64" t="s">
        <v>86</v>
      </c>
      <c r="AR100" s="29"/>
      <c r="AS100" s="65">
        <v>0</v>
      </c>
      <c r="AT100" s="66" t="e">
        <f t="shared" si="0"/>
        <v>#REF!</v>
      </c>
      <c r="AU100" s="67" t="e">
        <f>#REF!</f>
        <v>#REF!</v>
      </c>
      <c r="AV100" s="66" t="e">
        <f>#REF!</f>
        <v>#REF!</v>
      </c>
      <c r="AW100" s="66" t="e">
        <f>#REF!</f>
        <v>#REF!</v>
      </c>
      <c r="AX100" s="66" t="e">
        <f>#REF!</f>
        <v>#REF!</v>
      </c>
      <c r="AY100" s="66" t="e">
        <f>#REF!</f>
        <v>#REF!</v>
      </c>
      <c r="AZ100" s="66" t="e">
        <f>#REF!</f>
        <v>#REF!</v>
      </c>
      <c r="BA100" s="66" t="e">
        <f>#REF!</f>
        <v>#REF!</v>
      </c>
      <c r="BB100" s="66" t="e">
        <f>#REF!</f>
        <v>#REF!</v>
      </c>
      <c r="BC100" s="66" t="e">
        <f>#REF!</f>
        <v>#REF!</v>
      </c>
      <c r="BD100" s="68" t="e">
        <f>#REF!</f>
        <v>#REF!</v>
      </c>
      <c r="BT100" s="81" t="s">
        <v>82</v>
      </c>
      <c r="BV100" s="81" t="s">
        <v>75</v>
      </c>
      <c r="BW100" s="81" t="s">
        <v>100</v>
      </c>
      <c r="BX100" s="81" t="s">
        <v>96</v>
      </c>
      <c r="CL100" s="81" t="s">
        <v>1</v>
      </c>
    </row>
    <row r="101" spans="1:91" s="3" customFormat="1" ht="16.5" customHeight="1">
      <c r="A101" s="63" t="s">
        <v>83</v>
      </c>
      <c r="B101" s="55"/>
      <c r="C101" s="56"/>
      <c r="D101" s="263" t="s">
        <v>101</v>
      </c>
      <c r="E101" s="263"/>
      <c r="F101" s="263"/>
      <c r="G101" s="263"/>
      <c r="H101" s="263"/>
      <c r="I101" s="83"/>
      <c r="J101" s="263" t="s">
        <v>102</v>
      </c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1">
        <f>'VON - Vedlejší a ostatní ...'!J30</f>
        <v>0</v>
      </c>
      <c r="AH101" s="262"/>
      <c r="AI101" s="262"/>
      <c r="AJ101" s="262"/>
      <c r="AK101" s="262"/>
      <c r="AL101" s="262"/>
      <c r="AM101" s="262"/>
      <c r="AN101" s="261">
        <f t="shared" si="1"/>
        <v>0</v>
      </c>
      <c r="AO101" s="262"/>
      <c r="AP101" s="262"/>
      <c r="AQ101" s="57" t="s">
        <v>101</v>
      </c>
      <c r="AR101" s="55"/>
      <c r="AS101" s="69">
        <v>0</v>
      </c>
      <c r="AT101" s="70">
        <f t="shared" si="0"/>
        <v>0</v>
      </c>
      <c r="AU101" s="71">
        <f>'VON - Vedlejší a ostatní ...'!P122</f>
        <v>0</v>
      </c>
      <c r="AV101" s="70">
        <f>'VON - Vedlejší a ostatní ...'!J33</f>
        <v>0</v>
      </c>
      <c r="AW101" s="70">
        <f>'VON - Vedlejší a ostatní ...'!J34</f>
        <v>0</v>
      </c>
      <c r="AX101" s="70">
        <f>'VON - Vedlejší a ostatní ...'!J35</f>
        <v>0</v>
      </c>
      <c r="AY101" s="70">
        <f>'VON - Vedlejší a ostatní ...'!J36</f>
        <v>0</v>
      </c>
      <c r="AZ101" s="70">
        <f>'VON - Vedlejší a ostatní ...'!F33</f>
        <v>0</v>
      </c>
      <c r="BA101" s="70">
        <f>'VON - Vedlejší a ostatní ...'!F34</f>
        <v>0</v>
      </c>
      <c r="BB101" s="70">
        <f>'VON - Vedlejší a ostatní ...'!F35</f>
        <v>0</v>
      </c>
      <c r="BC101" s="70">
        <f>'VON - Vedlejší a ostatní ...'!F36</f>
        <v>0</v>
      </c>
      <c r="BD101" s="72">
        <f>'VON - Vedlejší a ostatní ...'!F37</f>
        <v>0</v>
      </c>
      <c r="BT101" s="62" t="s">
        <v>80</v>
      </c>
      <c r="BV101" s="62" t="s">
        <v>75</v>
      </c>
      <c r="BW101" s="62" t="s">
        <v>103</v>
      </c>
      <c r="BX101" s="62" t="s">
        <v>4</v>
      </c>
      <c r="CL101" s="62" t="s">
        <v>1</v>
      </c>
      <c r="CM101" s="62" t="s">
        <v>82</v>
      </c>
    </row>
    <row r="102" spans="1:57" s="1" customFormat="1" ht="30" customHeight="1">
      <c r="A102" s="88"/>
      <c r="B102" s="14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14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</row>
    <row r="103" spans="1:57" s="1" customFormat="1" ht="6.95" customHeight="1">
      <c r="A103" s="88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14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</row>
  </sheetData>
  <sheetProtection algorithmName="SHA-512" hashValue="fRP4Jl7C5zhJMZFHzy8aqCrb1Lx/PfclnEEH+dr1roUroMSXICv4Wjrya3aV1FdFAqqXz1wbf6RpuSEXGb2P9w==" saltValue="nU/7m6ODKjn9dYpbhk9uDQ==" spinCount="100000" sheet="1" objects="1" scenarios="1" selectLockedCells="1"/>
  <mergeCells count="63">
    <mergeCell ref="L84:AO84"/>
    <mergeCell ref="AM86:AN86"/>
    <mergeCell ref="AM88:AP88"/>
    <mergeCell ref="AS88:AT90"/>
    <mergeCell ref="AM89:AP89"/>
    <mergeCell ref="C91:G91"/>
    <mergeCell ref="AN91:AP91"/>
    <mergeCell ref="AG91:AM91"/>
    <mergeCell ref="I91:AF91"/>
    <mergeCell ref="AN94:AP94"/>
    <mergeCell ref="D94:H94"/>
    <mergeCell ref="AG94:AM94"/>
    <mergeCell ref="J94:AF94"/>
    <mergeCell ref="AN98:AP98"/>
    <mergeCell ref="AG98:AM98"/>
    <mergeCell ref="D98:H98"/>
    <mergeCell ref="J98:AF98"/>
    <mergeCell ref="K95:AF95"/>
    <mergeCell ref="AN95:AP95"/>
    <mergeCell ref="AG95:AM95"/>
    <mergeCell ref="E95:I95"/>
    <mergeCell ref="AG96:AM96"/>
    <mergeCell ref="E96:I96"/>
    <mergeCell ref="K96:AF96"/>
    <mergeCell ref="AN96:AP96"/>
    <mergeCell ref="AN101:AP101"/>
    <mergeCell ref="AG101:AM101"/>
    <mergeCell ref="D101:H101"/>
    <mergeCell ref="J101:AF101"/>
    <mergeCell ref="AG93:AM93"/>
    <mergeCell ref="AN93:AP93"/>
    <mergeCell ref="AN99:AP99"/>
    <mergeCell ref="AG99:AM99"/>
    <mergeCell ref="E99:I99"/>
    <mergeCell ref="K99:AF99"/>
    <mergeCell ref="AN100:AP100"/>
    <mergeCell ref="AG100:AM100"/>
    <mergeCell ref="D97:H97"/>
    <mergeCell ref="AN97:AP97"/>
    <mergeCell ref="AG97:AM97"/>
    <mergeCell ref="J97:AF97"/>
    <mergeCell ref="K6:AO6"/>
    <mergeCell ref="E23:AN23"/>
    <mergeCell ref="AK26:AO26"/>
    <mergeCell ref="L28:P28"/>
    <mergeCell ref="W28:AE28"/>
    <mergeCell ref="AK28:AO28"/>
    <mergeCell ref="AR2:BE2"/>
    <mergeCell ref="L32:P32"/>
    <mergeCell ref="W32:AE32"/>
    <mergeCell ref="AK32:AO32"/>
    <mergeCell ref="AK34:AO34"/>
    <mergeCell ref="X34:AB34"/>
    <mergeCell ref="W30:AE30"/>
    <mergeCell ref="AK30:AO30"/>
    <mergeCell ref="L30:P30"/>
    <mergeCell ref="L31:P31"/>
    <mergeCell ref="W31:AE31"/>
    <mergeCell ref="AK31:AO31"/>
    <mergeCell ref="L29:P29"/>
    <mergeCell ref="W29:AE29"/>
    <mergeCell ref="AK29:AO29"/>
    <mergeCell ref="K5:AO5"/>
  </mergeCells>
  <hyperlinks>
    <hyperlink ref="A95" location="'01.1 - Demolice objektu A...'!C2" display="/"/>
    <hyperlink ref="A96" location="'01.2 - Stavební úpravy ob...'!C2" display="/"/>
    <hyperlink ref="A97" location="'02 - Objekt B - demolice ...'!C2" display="/"/>
    <hyperlink ref="A99" location="'03.1 - Demolice objektu C...'!C2" display="/"/>
    <hyperlink ref="A100" location="'03.2 - Demolice objektu C...'!C2" display="/"/>
    <hyperlink ref="A10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 topLeftCell="A1">
      <selection activeCell="I130" sqref="I130"/>
    </sheetView>
  </sheetViews>
  <sheetFormatPr defaultColWidth="9.140625" defaultRowHeight="12"/>
  <cols>
    <col min="1" max="1" width="8.28125" style="73" customWidth="1"/>
    <col min="2" max="2" width="1.1484375" style="73" customWidth="1"/>
    <col min="3" max="3" width="4.140625" style="73" customWidth="1"/>
    <col min="4" max="4" width="4.28125" style="73" customWidth="1"/>
    <col min="5" max="5" width="17.140625" style="73" customWidth="1"/>
    <col min="6" max="6" width="50.8515625" style="73" customWidth="1"/>
    <col min="7" max="7" width="7.421875" style="73" customWidth="1"/>
    <col min="8" max="8" width="14.00390625" style="73" customWidth="1"/>
    <col min="9" max="9" width="15.8515625" style="73" customWidth="1"/>
    <col min="10" max="11" width="22.28125" style="73" customWidth="1"/>
    <col min="12" max="12" width="9.28125" style="73" customWidth="1"/>
    <col min="13" max="13" width="10.8515625" style="73" hidden="1" customWidth="1"/>
    <col min="14" max="14" width="9.28125" style="73" hidden="1" customWidth="1"/>
    <col min="15" max="20" width="14.140625" style="73" hidden="1" customWidth="1"/>
    <col min="21" max="21" width="16.28125" style="73" hidden="1" customWidth="1"/>
    <col min="22" max="22" width="12.28125" style="73" customWidth="1"/>
    <col min="23" max="23" width="16.28125" style="73" customWidth="1"/>
    <col min="24" max="24" width="12.28125" style="73" customWidth="1"/>
    <col min="25" max="25" width="15.00390625" style="73" customWidth="1"/>
    <col min="26" max="26" width="11.00390625" style="73" customWidth="1"/>
    <col min="27" max="27" width="15.00390625" style="73" customWidth="1"/>
    <col min="28" max="28" width="16.28125" style="73" customWidth="1"/>
    <col min="29" max="29" width="11.00390625" style="73" customWidth="1"/>
    <col min="30" max="30" width="15.00390625" style="73" customWidth="1"/>
    <col min="31" max="31" width="16.28125" style="73" customWidth="1"/>
    <col min="32" max="43" width="9.28125" style="73" customWidth="1"/>
    <col min="44" max="65" width="9.28125" style="73" hidden="1" customWidth="1"/>
    <col min="66" max="16384" width="9.28125" style="73" customWidth="1"/>
  </cols>
  <sheetData>
    <row r="1" ht="12"/>
    <row r="2" spans="12:56" ht="36.95" customHeight="1">
      <c r="L2" s="286" t="s">
        <v>5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92" t="s">
        <v>87</v>
      </c>
      <c r="AZ2" s="93" t="s">
        <v>104</v>
      </c>
      <c r="BA2" s="93" t="s">
        <v>105</v>
      </c>
      <c r="BB2" s="93" t="s">
        <v>106</v>
      </c>
      <c r="BC2" s="93" t="s">
        <v>107</v>
      </c>
      <c r="BD2" s="93" t="s">
        <v>82</v>
      </c>
    </row>
    <row r="3" spans="2:56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AT3" s="92" t="s">
        <v>82</v>
      </c>
      <c r="AZ3" s="93" t="s">
        <v>108</v>
      </c>
      <c r="BA3" s="93" t="s">
        <v>109</v>
      </c>
      <c r="BB3" s="93" t="s">
        <v>106</v>
      </c>
      <c r="BC3" s="93" t="s">
        <v>110</v>
      </c>
      <c r="BD3" s="93" t="s">
        <v>82</v>
      </c>
    </row>
    <row r="4" spans="2:56" ht="24.95" customHeight="1">
      <c r="B4" s="96"/>
      <c r="D4" s="97" t="s">
        <v>111</v>
      </c>
      <c r="L4" s="96"/>
      <c r="M4" s="98" t="s">
        <v>10</v>
      </c>
      <c r="AT4" s="92" t="s">
        <v>3</v>
      </c>
      <c r="AZ4" s="93" t="s">
        <v>112</v>
      </c>
      <c r="BA4" s="93" t="s">
        <v>113</v>
      </c>
      <c r="BB4" s="93" t="s">
        <v>114</v>
      </c>
      <c r="BC4" s="93" t="s">
        <v>115</v>
      </c>
      <c r="BD4" s="93" t="s">
        <v>82</v>
      </c>
    </row>
    <row r="5" spans="2:12" ht="6.95" customHeight="1">
      <c r="B5" s="96"/>
      <c r="L5" s="96"/>
    </row>
    <row r="6" spans="2:12" ht="12" customHeight="1">
      <c r="B6" s="96"/>
      <c r="D6" s="99" t="s">
        <v>14</v>
      </c>
      <c r="L6" s="96"/>
    </row>
    <row r="7" spans="2:12" ht="16.5" customHeight="1">
      <c r="B7" s="96"/>
      <c r="E7" s="288" t="str">
        <f>'Rekapitulace stavby'!K6</f>
        <v>Demolice objektů souvisejících s provozem Národním hřebčínem</v>
      </c>
      <c r="F7" s="289"/>
      <c r="G7" s="289"/>
      <c r="H7" s="289"/>
      <c r="L7" s="96"/>
    </row>
    <row r="8" spans="2:12" ht="12" customHeight="1">
      <c r="B8" s="96"/>
      <c r="D8" s="99" t="s">
        <v>116</v>
      </c>
      <c r="L8" s="96"/>
    </row>
    <row r="9" spans="1:31" s="103" customFormat="1" ht="16.5" customHeight="1">
      <c r="A9" s="100"/>
      <c r="B9" s="101"/>
      <c r="C9" s="100"/>
      <c r="D9" s="100"/>
      <c r="E9" s="288" t="s">
        <v>117</v>
      </c>
      <c r="F9" s="285"/>
      <c r="G9" s="285"/>
      <c r="H9" s="285"/>
      <c r="I9" s="100"/>
      <c r="J9" s="100"/>
      <c r="K9" s="100"/>
      <c r="L9" s="10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03" customFormat="1" ht="12" customHeight="1">
      <c r="A10" s="100"/>
      <c r="B10" s="101"/>
      <c r="C10" s="100"/>
      <c r="D10" s="99" t="s">
        <v>118</v>
      </c>
      <c r="E10" s="100"/>
      <c r="F10" s="100"/>
      <c r="G10" s="100"/>
      <c r="H10" s="100"/>
      <c r="I10" s="100"/>
      <c r="J10" s="100"/>
      <c r="K10" s="100"/>
      <c r="L10" s="102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103" customFormat="1" ht="16.5" customHeight="1">
      <c r="A11" s="100"/>
      <c r="B11" s="101"/>
      <c r="C11" s="100"/>
      <c r="D11" s="100"/>
      <c r="E11" s="284" t="s">
        <v>119</v>
      </c>
      <c r="F11" s="285"/>
      <c r="G11" s="285"/>
      <c r="H11" s="285"/>
      <c r="I11" s="100"/>
      <c r="J11" s="100"/>
      <c r="K11" s="100"/>
      <c r="L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s="103" customFormat="1" ht="12">
      <c r="A12" s="100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03" customFormat="1" ht="12" customHeight="1">
      <c r="A13" s="100"/>
      <c r="B13" s="101"/>
      <c r="C13" s="100"/>
      <c r="D13" s="99" t="s">
        <v>16</v>
      </c>
      <c r="E13" s="100"/>
      <c r="F13" s="104" t="s">
        <v>1</v>
      </c>
      <c r="G13" s="100"/>
      <c r="H13" s="100"/>
      <c r="I13" s="99" t="s">
        <v>17</v>
      </c>
      <c r="J13" s="104" t="s">
        <v>1</v>
      </c>
      <c r="K13" s="100"/>
      <c r="L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103" customFormat="1" ht="12" customHeight="1">
      <c r="A14" s="100"/>
      <c r="B14" s="101"/>
      <c r="C14" s="100"/>
      <c r="D14" s="99" t="s">
        <v>18</v>
      </c>
      <c r="E14" s="100"/>
      <c r="F14" s="104" t="s">
        <v>19</v>
      </c>
      <c r="G14" s="100"/>
      <c r="H14" s="100"/>
      <c r="I14" s="99" t="s">
        <v>20</v>
      </c>
      <c r="J14" s="105" t="str">
        <f>'Rekapitulace stavby'!AN8</f>
        <v>6. 3. 2021</v>
      </c>
      <c r="K14" s="100"/>
      <c r="L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s="103" customFormat="1" ht="10.7" customHeight="1">
      <c r="A15" s="100"/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03" customFormat="1" ht="12" customHeight="1">
      <c r="A16" s="100"/>
      <c r="B16" s="101"/>
      <c r="C16" s="100"/>
      <c r="D16" s="99" t="s">
        <v>22</v>
      </c>
      <c r="E16" s="100"/>
      <c r="F16" s="100"/>
      <c r="G16" s="100"/>
      <c r="H16" s="100"/>
      <c r="I16" s="99" t="s">
        <v>23</v>
      </c>
      <c r="J16" s="104">
        <f>IF('Rekapitulace stavby'!AN10="","",'Rekapitulace stavby'!AN10)</f>
        <v>72048972</v>
      </c>
      <c r="K16" s="100"/>
      <c r="L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03" customFormat="1" ht="18" customHeight="1">
      <c r="A17" s="100"/>
      <c r="B17" s="101"/>
      <c r="C17" s="100"/>
      <c r="D17" s="100"/>
      <c r="E17" s="104" t="str">
        <f>IF('Rekapitulace stavby'!E11="","",'Rekapitulace stavby'!E11)</f>
        <v>Národní hřebčín Kladruby nad Labem</v>
      </c>
      <c r="F17" s="100"/>
      <c r="G17" s="100"/>
      <c r="H17" s="100"/>
      <c r="I17" s="99" t="s">
        <v>25</v>
      </c>
      <c r="J17" s="104" t="str">
        <f>IF('Rekapitulace stavby'!AN11="","",'Rekapitulace stavby'!AN11)</f>
        <v>CZ72048972</v>
      </c>
      <c r="K17" s="100"/>
      <c r="L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03" customFormat="1" ht="6.95" customHeight="1">
      <c r="A18" s="100"/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03" customFormat="1" ht="12" customHeight="1">
      <c r="A19" s="100"/>
      <c r="B19" s="101"/>
      <c r="C19" s="100"/>
      <c r="D19" s="99" t="s">
        <v>26</v>
      </c>
      <c r="E19" s="100"/>
      <c r="F19" s="100"/>
      <c r="G19" s="100"/>
      <c r="H19" s="100"/>
      <c r="I19" s="99" t="s">
        <v>23</v>
      </c>
      <c r="J19" s="104" t="str">
        <f>'Rekapitulace stavby'!AN13</f>
        <v/>
      </c>
      <c r="K19" s="100"/>
      <c r="L19" s="102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s="103" customFormat="1" ht="18" customHeight="1">
      <c r="A20" s="100"/>
      <c r="B20" s="101"/>
      <c r="C20" s="100"/>
      <c r="D20" s="100"/>
      <c r="E20" s="290">
        <f>'Rekapitulace stavby'!E14</f>
        <v>0</v>
      </c>
      <c r="F20" s="290"/>
      <c r="G20" s="290"/>
      <c r="H20" s="290"/>
      <c r="I20" s="99" t="s">
        <v>25</v>
      </c>
      <c r="J20" s="104" t="str">
        <f>'Rekapitulace stavby'!AN14</f>
        <v/>
      </c>
      <c r="K20" s="100"/>
      <c r="L20" s="102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s="103" customFormat="1" ht="6.95" customHeight="1">
      <c r="A21" s="100"/>
      <c r="B21" s="101"/>
      <c r="C21" s="100"/>
      <c r="D21" s="100"/>
      <c r="E21" s="100"/>
      <c r="F21" s="100"/>
      <c r="G21" s="100"/>
      <c r="H21" s="100"/>
      <c r="I21" s="100"/>
      <c r="J21" s="100"/>
      <c r="K21" s="100"/>
      <c r="L21" s="102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s="103" customFormat="1" ht="12" customHeight="1">
      <c r="A22" s="100"/>
      <c r="B22" s="101"/>
      <c r="C22" s="100"/>
      <c r="D22" s="99" t="s">
        <v>27</v>
      </c>
      <c r="E22" s="100"/>
      <c r="F22" s="100"/>
      <c r="G22" s="100"/>
      <c r="H22" s="100"/>
      <c r="I22" s="99" t="s">
        <v>23</v>
      </c>
      <c r="J22" s="104">
        <v>76675190</v>
      </c>
      <c r="K22" s="100"/>
      <c r="L22" s="102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03" customFormat="1" ht="18" customHeight="1">
      <c r="A23" s="100"/>
      <c r="B23" s="101"/>
      <c r="C23" s="100"/>
      <c r="D23" s="100"/>
      <c r="E23" s="104" t="s">
        <v>28</v>
      </c>
      <c r="F23" s="100"/>
      <c r="G23" s="100"/>
      <c r="H23" s="100"/>
      <c r="I23" s="99" t="s">
        <v>25</v>
      </c>
      <c r="J23" s="104" t="s">
        <v>1</v>
      </c>
      <c r="K23" s="100"/>
      <c r="L23" s="102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03" customFormat="1" ht="6.95" customHeight="1">
      <c r="A24" s="100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2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03" customFormat="1" ht="12" customHeight="1">
      <c r="A25" s="100"/>
      <c r="B25" s="101"/>
      <c r="C25" s="100"/>
      <c r="D25" s="99" t="s">
        <v>30</v>
      </c>
      <c r="E25" s="100"/>
      <c r="F25" s="100"/>
      <c r="G25" s="100"/>
      <c r="H25" s="100"/>
      <c r="I25" s="99" t="s">
        <v>23</v>
      </c>
      <c r="J25" s="104" t="str">
        <f>IF('Rekapitulace stavby'!AN19="","",'Rekapitulace stavby'!AN19)</f>
        <v/>
      </c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03" customFormat="1" ht="18" customHeight="1">
      <c r="A26" s="100"/>
      <c r="B26" s="101"/>
      <c r="C26" s="100"/>
      <c r="D26" s="100"/>
      <c r="E26" s="104" t="str">
        <f>IF('Rekapitulace stavby'!E20="","",'Rekapitulace stavby'!E20)</f>
        <v xml:space="preserve"> </v>
      </c>
      <c r="F26" s="100"/>
      <c r="G26" s="100"/>
      <c r="H26" s="100"/>
      <c r="I26" s="99" t="s">
        <v>25</v>
      </c>
      <c r="J26" s="104" t="str">
        <f>IF('Rekapitulace stavby'!AN20="","",'Rekapitulace stavby'!AN20)</f>
        <v/>
      </c>
      <c r="K26" s="100"/>
      <c r="L26" s="102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s="103" customFormat="1" ht="6.95" customHeight="1">
      <c r="A27" s="100"/>
      <c r="B27" s="101"/>
      <c r="C27" s="100"/>
      <c r="D27" s="100"/>
      <c r="E27" s="100"/>
      <c r="F27" s="100"/>
      <c r="G27" s="100"/>
      <c r="H27" s="10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103" customFormat="1" ht="12" customHeight="1">
      <c r="A28" s="100"/>
      <c r="B28" s="101"/>
      <c r="C28" s="100"/>
      <c r="D28" s="99" t="s">
        <v>31</v>
      </c>
      <c r="E28" s="100"/>
      <c r="F28" s="100"/>
      <c r="G28" s="100"/>
      <c r="H28" s="100"/>
      <c r="I28" s="100"/>
      <c r="J28" s="100"/>
      <c r="K28" s="100"/>
      <c r="L28" s="102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s="109" customFormat="1" ht="119.25" customHeight="1">
      <c r="A29" s="106"/>
      <c r="B29" s="107"/>
      <c r="C29" s="106"/>
      <c r="D29" s="106"/>
      <c r="E29" s="291" t="s">
        <v>120</v>
      </c>
      <c r="F29" s="291"/>
      <c r="G29" s="291"/>
      <c r="H29" s="291"/>
      <c r="I29" s="106"/>
      <c r="J29" s="106"/>
      <c r="K29" s="106"/>
      <c r="L29" s="108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03" customFormat="1" ht="6.95" customHeight="1">
      <c r="A30" s="100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2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s="103" customFormat="1" ht="6.95" customHeight="1">
      <c r="A31" s="100"/>
      <c r="B31" s="101"/>
      <c r="C31" s="100"/>
      <c r="D31" s="110"/>
      <c r="E31" s="110"/>
      <c r="F31" s="110"/>
      <c r="G31" s="110"/>
      <c r="H31" s="110"/>
      <c r="I31" s="110"/>
      <c r="J31" s="110"/>
      <c r="K31" s="11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103" customFormat="1" ht="25.35" customHeight="1">
      <c r="A32" s="100"/>
      <c r="B32" s="101"/>
      <c r="C32" s="100"/>
      <c r="D32" s="111" t="s">
        <v>33</v>
      </c>
      <c r="E32" s="100"/>
      <c r="F32" s="100"/>
      <c r="G32" s="100"/>
      <c r="H32" s="100"/>
      <c r="I32" s="100"/>
      <c r="J32" s="112">
        <f>ROUND(J127,2)</f>
        <v>0</v>
      </c>
      <c r="K32" s="100"/>
      <c r="L32" s="102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03" customFormat="1" ht="6.95" customHeight="1">
      <c r="A33" s="100"/>
      <c r="B33" s="101"/>
      <c r="C33" s="100"/>
      <c r="D33" s="110"/>
      <c r="E33" s="110"/>
      <c r="F33" s="110"/>
      <c r="G33" s="110"/>
      <c r="H33" s="110"/>
      <c r="I33" s="110"/>
      <c r="J33" s="110"/>
      <c r="K33" s="110"/>
      <c r="L33" s="10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03" customFormat="1" ht="14.45" customHeight="1">
      <c r="A34" s="100"/>
      <c r="B34" s="101"/>
      <c r="C34" s="100"/>
      <c r="D34" s="100"/>
      <c r="E34" s="100"/>
      <c r="F34" s="113" t="s">
        <v>35</v>
      </c>
      <c r="G34" s="100"/>
      <c r="H34" s="100"/>
      <c r="I34" s="113" t="s">
        <v>34</v>
      </c>
      <c r="J34" s="113" t="s">
        <v>36</v>
      </c>
      <c r="K34" s="100"/>
      <c r="L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03" customFormat="1" ht="14.45" customHeight="1">
      <c r="A35" s="100"/>
      <c r="B35" s="101"/>
      <c r="C35" s="100"/>
      <c r="D35" s="114" t="s">
        <v>37</v>
      </c>
      <c r="E35" s="99" t="s">
        <v>38</v>
      </c>
      <c r="F35" s="115">
        <f>ROUND((SUM(BE127:BE227)),2)</f>
        <v>0</v>
      </c>
      <c r="G35" s="100"/>
      <c r="H35" s="100"/>
      <c r="I35" s="116">
        <v>0.21</v>
      </c>
      <c r="J35" s="115">
        <f>ROUND(((SUM(BE127:BE227))*I35),2)</f>
        <v>0</v>
      </c>
      <c r="K35" s="100"/>
      <c r="L35" s="102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s="103" customFormat="1" ht="14.45" customHeight="1">
      <c r="A36" s="100"/>
      <c r="B36" s="101"/>
      <c r="C36" s="100"/>
      <c r="D36" s="100"/>
      <c r="E36" s="99" t="s">
        <v>39</v>
      </c>
      <c r="F36" s="115">
        <f>ROUND((SUM(BF127:BF227)),2)</f>
        <v>0</v>
      </c>
      <c r="G36" s="100"/>
      <c r="H36" s="100"/>
      <c r="I36" s="116">
        <v>0.15</v>
      </c>
      <c r="J36" s="115">
        <f>ROUND(((SUM(BF127:BF227))*I36),2)</f>
        <v>0</v>
      </c>
      <c r="K36" s="100"/>
      <c r="L36" s="102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s="103" customFormat="1" ht="14.45" customHeight="1" hidden="1">
      <c r="A37" s="100"/>
      <c r="B37" s="101"/>
      <c r="C37" s="100"/>
      <c r="D37" s="100"/>
      <c r="E37" s="99" t="s">
        <v>40</v>
      </c>
      <c r="F37" s="115">
        <f>ROUND((SUM(BG127:BG227)),2)</f>
        <v>0</v>
      </c>
      <c r="G37" s="100"/>
      <c r="H37" s="100"/>
      <c r="I37" s="116">
        <v>0.21</v>
      </c>
      <c r="J37" s="115">
        <f>0</f>
        <v>0</v>
      </c>
      <c r="K37" s="100"/>
      <c r="L37" s="102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3" customFormat="1" ht="14.45" customHeight="1" hidden="1">
      <c r="A38" s="100"/>
      <c r="B38" s="101"/>
      <c r="C38" s="100"/>
      <c r="D38" s="100"/>
      <c r="E38" s="99" t="s">
        <v>41</v>
      </c>
      <c r="F38" s="115">
        <f>ROUND((SUM(BH127:BH227)),2)</f>
        <v>0</v>
      </c>
      <c r="G38" s="100"/>
      <c r="H38" s="100"/>
      <c r="I38" s="116">
        <v>0.15</v>
      </c>
      <c r="J38" s="115">
        <f>0</f>
        <v>0</v>
      </c>
      <c r="K38" s="100"/>
      <c r="L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3" customFormat="1" ht="14.45" customHeight="1" hidden="1">
      <c r="A39" s="100"/>
      <c r="B39" s="101"/>
      <c r="C39" s="100"/>
      <c r="D39" s="100"/>
      <c r="E39" s="99" t="s">
        <v>42</v>
      </c>
      <c r="F39" s="115">
        <f>ROUND((SUM(BI127:BI227)),2)</f>
        <v>0</v>
      </c>
      <c r="G39" s="100"/>
      <c r="H39" s="100"/>
      <c r="I39" s="116">
        <v>0</v>
      </c>
      <c r="J39" s="115">
        <f>0</f>
        <v>0</v>
      </c>
      <c r="K39" s="100"/>
      <c r="L39" s="102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3" customFormat="1" ht="6.95" customHeigh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2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s="103" customFormat="1" ht="25.35" customHeight="1">
      <c r="A41" s="100"/>
      <c r="B41" s="101"/>
      <c r="C41" s="117"/>
      <c r="D41" s="118" t="s">
        <v>43</v>
      </c>
      <c r="E41" s="119"/>
      <c r="F41" s="119"/>
      <c r="G41" s="120" t="s">
        <v>44</v>
      </c>
      <c r="H41" s="121" t="s">
        <v>45</v>
      </c>
      <c r="I41" s="119"/>
      <c r="J41" s="122">
        <f>SUM(J32:J39)</f>
        <v>0</v>
      </c>
      <c r="K41" s="123"/>
      <c r="L41" s="102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1:31" s="103" customFormat="1" ht="14.45" customHeight="1">
      <c r="A42" s="100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2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2:12" ht="14.45" customHeight="1">
      <c r="B43" s="96"/>
      <c r="L43" s="96"/>
    </row>
    <row r="44" spans="2:12" ht="14.45" customHeight="1">
      <c r="B44" s="96"/>
      <c r="L44" s="96"/>
    </row>
    <row r="45" spans="2:12" ht="14.45" customHeight="1">
      <c r="B45" s="96"/>
      <c r="L45" s="96"/>
    </row>
    <row r="46" spans="2:12" ht="14.45" customHeight="1">
      <c r="B46" s="96"/>
      <c r="L46" s="96"/>
    </row>
    <row r="47" spans="2:12" ht="14.45" customHeight="1">
      <c r="B47" s="96"/>
      <c r="L47" s="96"/>
    </row>
    <row r="48" spans="2:12" ht="14.45" customHeight="1">
      <c r="B48" s="96"/>
      <c r="L48" s="96"/>
    </row>
    <row r="49" spans="2:12" ht="14.45" customHeight="1">
      <c r="B49" s="96"/>
      <c r="L49" s="96"/>
    </row>
    <row r="50" spans="2:12" s="103" customFormat="1" ht="14.45" customHeight="1">
      <c r="B50" s="102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2"/>
    </row>
    <row r="51" spans="2:12" ht="12">
      <c r="B51" s="96"/>
      <c r="L51" s="96"/>
    </row>
    <row r="52" spans="2:12" ht="12">
      <c r="B52" s="96"/>
      <c r="L52" s="96"/>
    </row>
    <row r="53" spans="2:12" ht="12">
      <c r="B53" s="96"/>
      <c r="L53" s="96"/>
    </row>
    <row r="54" spans="2:12" ht="12">
      <c r="B54" s="96"/>
      <c r="L54" s="96"/>
    </row>
    <row r="55" spans="2:12" ht="12">
      <c r="B55" s="96"/>
      <c r="L55" s="96"/>
    </row>
    <row r="56" spans="2:12" ht="12">
      <c r="B56" s="96"/>
      <c r="L56" s="96"/>
    </row>
    <row r="57" spans="2:12" ht="12">
      <c r="B57" s="96"/>
      <c r="L57" s="96"/>
    </row>
    <row r="58" spans="2:12" ht="12">
      <c r="B58" s="96"/>
      <c r="L58" s="96"/>
    </row>
    <row r="59" spans="2:12" ht="12">
      <c r="B59" s="96"/>
      <c r="L59" s="96"/>
    </row>
    <row r="60" spans="2:12" ht="12">
      <c r="B60" s="96"/>
      <c r="L60" s="96"/>
    </row>
    <row r="61" spans="1:31" s="103" customFormat="1" ht="12.75">
      <c r="A61" s="100"/>
      <c r="B61" s="101"/>
      <c r="C61" s="10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2:12" ht="12">
      <c r="B62" s="96"/>
      <c r="L62" s="96"/>
    </row>
    <row r="63" spans="2:12" ht="12">
      <c r="B63" s="96"/>
      <c r="L63" s="96"/>
    </row>
    <row r="64" spans="2:12" ht="12">
      <c r="B64" s="96"/>
      <c r="L64" s="96"/>
    </row>
    <row r="65" spans="1:31" s="103" customFormat="1" ht="12.75">
      <c r="A65" s="100"/>
      <c r="B65" s="101"/>
      <c r="C65" s="100"/>
      <c r="D65" s="124" t="s">
        <v>50</v>
      </c>
      <c r="E65" s="130"/>
      <c r="F65" s="130" t="str">
        <f>E17</f>
        <v>Národní hřebčín Kladruby nad Labem</v>
      </c>
      <c r="G65" s="124" t="s">
        <v>51</v>
      </c>
      <c r="H65" s="130"/>
      <c r="I65" s="130">
        <f>E20</f>
        <v>0</v>
      </c>
      <c r="J65" s="130"/>
      <c r="K65" s="130"/>
      <c r="L65" s="102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2:12" ht="12">
      <c r="B66" s="96"/>
      <c r="L66" s="96"/>
    </row>
    <row r="67" spans="2:12" ht="12">
      <c r="B67" s="96"/>
      <c r="L67" s="96"/>
    </row>
    <row r="68" spans="2:12" ht="12">
      <c r="B68" s="96"/>
      <c r="L68" s="96"/>
    </row>
    <row r="69" spans="2:12" ht="12">
      <c r="B69" s="96"/>
      <c r="L69" s="96"/>
    </row>
    <row r="70" spans="2:12" ht="12">
      <c r="B70" s="96"/>
      <c r="L70" s="96"/>
    </row>
    <row r="71" spans="2:12" ht="12">
      <c r="B71" s="96"/>
      <c r="L71" s="96"/>
    </row>
    <row r="72" spans="2:12" ht="12">
      <c r="B72" s="96"/>
      <c r="L72" s="96"/>
    </row>
    <row r="73" spans="2:12" ht="12">
      <c r="B73" s="96"/>
      <c r="L73" s="96"/>
    </row>
    <row r="74" spans="2:12" ht="12">
      <c r="B74" s="96"/>
      <c r="L74" s="96"/>
    </row>
    <row r="75" spans="2:12" ht="12">
      <c r="B75" s="96"/>
      <c r="L75" s="96"/>
    </row>
    <row r="76" spans="1:31" s="103" customFormat="1" ht="12.75">
      <c r="A76" s="100"/>
      <c r="B76" s="101"/>
      <c r="C76" s="10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</row>
    <row r="77" spans="1:31" s="103" customFormat="1" ht="14.45" customHeight="1">
      <c r="A77" s="10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2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81" spans="1:31" s="103" customFormat="1" ht="6.95" customHeight="1">
      <c r="A81" s="10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s="103" customFormat="1" ht="24.95" customHeight="1">
      <c r="A82" s="100"/>
      <c r="B82" s="101"/>
      <c r="C82" s="97" t="s">
        <v>121</v>
      </c>
      <c r="D82" s="100"/>
      <c r="E82" s="100"/>
      <c r="F82" s="100"/>
      <c r="G82" s="100"/>
      <c r="H82" s="100"/>
      <c r="I82" s="100"/>
      <c r="J82" s="100"/>
      <c r="K82" s="100"/>
      <c r="L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103" customFormat="1" ht="6.95" customHeight="1">
      <c r="A83" s="100"/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2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s="103" customFormat="1" ht="12" customHeight="1">
      <c r="A84" s="100"/>
      <c r="B84" s="101"/>
      <c r="C84" s="99" t="s">
        <v>14</v>
      </c>
      <c r="D84" s="100"/>
      <c r="E84" s="100"/>
      <c r="F84" s="100"/>
      <c r="G84" s="100"/>
      <c r="H84" s="100"/>
      <c r="I84" s="100"/>
      <c r="J84" s="100"/>
      <c r="K84" s="100"/>
      <c r="L84" s="102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s="103" customFormat="1" ht="16.5" customHeight="1">
      <c r="A85" s="100"/>
      <c r="B85" s="101"/>
      <c r="C85" s="100"/>
      <c r="D85" s="100"/>
      <c r="E85" s="288" t="str">
        <f>E7</f>
        <v>Demolice objektů souvisejících s provozem Národním hřebčínem</v>
      </c>
      <c r="F85" s="289"/>
      <c r="G85" s="289"/>
      <c r="H85" s="289"/>
      <c r="I85" s="100"/>
      <c r="J85" s="100"/>
      <c r="K85" s="100"/>
      <c r="L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2:12" ht="12" customHeight="1">
      <c r="B86" s="96"/>
      <c r="C86" s="99" t="s">
        <v>116</v>
      </c>
      <c r="L86" s="96"/>
    </row>
    <row r="87" spans="1:31" s="103" customFormat="1" ht="16.5" customHeight="1">
      <c r="A87" s="100"/>
      <c r="B87" s="101"/>
      <c r="C87" s="100"/>
      <c r="D87" s="100"/>
      <c r="E87" s="288" t="s">
        <v>117</v>
      </c>
      <c r="F87" s="285"/>
      <c r="G87" s="285"/>
      <c r="H87" s="285"/>
      <c r="I87" s="100"/>
      <c r="J87" s="100"/>
      <c r="K87" s="100"/>
      <c r="L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1:31" s="103" customFormat="1" ht="12" customHeight="1">
      <c r="A88" s="100"/>
      <c r="B88" s="101"/>
      <c r="C88" s="99" t="s">
        <v>118</v>
      </c>
      <c r="D88" s="100"/>
      <c r="E88" s="100"/>
      <c r="F88" s="100"/>
      <c r="G88" s="100"/>
      <c r="H88" s="100"/>
      <c r="I88" s="100"/>
      <c r="J88" s="100"/>
      <c r="K88" s="100"/>
      <c r="L88" s="10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</row>
    <row r="89" spans="1:31" s="103" customFormat="1" ht="16.5" customHeight="1">
      <c r="A89" s="100"/>
      <c r="B89" s="101"/>
      <c r="C89" s="100"/>
      <c r="D89" s="100"/>
      <c r="E89" s="284" t="str">
        <f>E11</f>
        <v xml:space="preserve">01.1 - Demolice objektu A - kurníky pro chov bažantů </v>
      </c>
      <c r="F89" s="285"/>
      <c r="G89" s="285"/>
      <c r="H89" s="285"/>
      <c r="I89" s="100"/>
      <c r="J89" s="100"/>
      <c r="K89" s="100"/>
      <c r="L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</row>
    <row r="90" spans="1:31" s="103" customFormat="1" ht="6.95" customHeight="1">
      <c r="A90" s="100"/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2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</row>
    <row r="91" spans="1:31" s="103" customFormat="1" ht="12" customHeight="1">
      <c r="A91" s="100"/>
      <c r="B91" s="101"/>
      <c r="C91" s="99" t="s">
        <v>18</v>
      </c>
      <c r="D91" s="100"/>
      <c r="E91" s="100"/>
      <c r="F91" s="104" t="str">
        <f>F14</f>
        <v>Kladruby nad Labem, okres Pardubice</v>
      </c>
      <c r="G91" s="100"/>
      <c r="H91" s="100"/>
      <c r="I91" s="99" t="s">
        <v>20</v>
      </c>
      <c r="J91" s="105" t="str">
        <f>IF(J14="","",J14)</f>
        <v>6. 3. 2021</v>
      </c>
      <c r="K91" s="100"/>
      <c r="L91" s="102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</row>
    <row r="92" spans="1:31" s="103" customFormat="1" ht="6.95" customHeight="1">
      <c r="A92" s="100"/>
      <c r="B92" s="101"/>
      <c r="C92" s="100"/>
      <c r="D92" s="100"/>
      <c r="E92" s="100"/>
      <c r="F92" s="100"/>
      <c r="G92" s="100"/>
      <c r="H92" s="100"/>
      <c r="I92" s="100"/>
      <c r="J92" s="100"/>
      <c r="K92" s="100"/>
      <c r="L92" s="10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1:31" s="103" customFormat="1" ht="15.2" customHeight="1">
      <c r="A93" s="100"/>
      <c r="B93" s="101"/>
      <c r="C93" s="99" t="s">
        <v>22</v>
      </c>
      <c r="D93" s="100"/>
      <c r="E93" s="100"/>
      <c r="F93" s="104" t="str">
        <f>E17</f>
        <v>Národní hřebčín Kladruby nad Labem</v>
      </c>
      <c r="G93" s="100"/>
      <c r="H93" s="100"/>
      <c r="I93" s="99" t="s">
        <v>27</v>
      </c>
      <c r="J93" s="135" t="str">
        <f>E23</f>
        <v>Ing. Matěj Machač</v>
      </c>
      <c r="K93" s="100"/>
      <c r="L93" s="102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</row>
    <row r="94" spans="1:31" s="103" customFormat="1" ht="15.2" customHeight="1">
      <c r="A94" s="100"/>
      <c r="B94" s="101"/>
      <c r="C94" s="99" t="s">
        <v>26</v>
      </c>
      <c r="D94" s="100"/>
      <c r="E94" s="100"/>
      <c r="F94" s="104">
        <f>IF(E20="","",E20)</f>
        <v>0</v>
      </c>
      <c r="G94" s="100"/>
      <c r="H94" s="100"/>
      <c r="I94" s="99" t="s">
        <v>30</v>
      </c>
      <c r="J94" s="135" t="str">
        <f>E26</f>
        <v xml:space="preserve"> </v>
      </c>
      <c r="K94" s="100"/>
      <c r="L94" s="102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</row>
    <row r="95" spans="1:31" s="103" customFormat="1" ht="10.35" customHeight="1">
      <c r="A95" s="100"/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2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</row>
    <row r="96" spans="1:31" s="103" customFormat="1" ht="29.25" customHeight="1">
      <c r="A96" s="100"/>
      <c r="B96" s="101"/>
      <c r="C96" s="136" t="s">
        <v>122</v>
      </c>
      <c r="D96" s="117"/>
      <c r="E96" s="117"/>
      <c r="F96" s="117"/>
      <c r="G96" s="117"/>
      <c r="H96" s="117"/>
      <c r="I96" s="117"/>
      <c r="J96" s="137" t="s">
        <v>123</v>
      </c>
      <c r="K96" s="117"/>
      <c r="L96" s="102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</row>
    <row r="97" spans="1:31" s="103" customFormat="1" ht="10.35" customHeight="1">
      <c r="A97" s="100"/>
      <c r="B97" s="101"/>
      <c r="C97" s="100"/>
      <c r="D97" s="100"/>
      <c r="E97" s="100"/>
      <c r="F97" s="100"/>
      <c r="G97" s="100"/>
      <c r="H97" s="100"/>
      <c r="I97" s="100"/>
      <c r="J97" s="100"/>
      <c r="K97" s="100"/>
      <c r="L97" s="102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</row>
    <row r="98" spans="1:47" s="103" customFormat="1" ht="22.7" customHeight="1">
      <c r="A98" s="100"/>
      <c r="B98" s="101"/>
      <c r="C98" s="138" t="s">
        <v>124</v>
      </c>
      <c r="D98" s="100"/>
      <c r="E98" s="100"/>
      <c r="F98" s="100"/>
      <c r="G98" s="100"/>
      <c r="H98" s="100"/>
      <c r="I98" s="100"/>
      <c r="J98" s="112">
        <f>J127</f>
        <v>0</v>
      </c>
      <c r="K98" s="100"/>
      <c r="L98" s="102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U98" s="92" t="s">
        <v>125</v>
      </c>
    </row>
    <row r="99" spans="2:12" s="139" customFormat="1" ht="24.95" customHeight="1">
      <c r="B99" s="140"/>
      <c r="D99" s="141" t="s">
        <v>126</v>
      </c>
      <c r="E99" s="142"/>
      <c r="F99" s="142"/>
      <c r="G99" s="142"/>
      <c r="H99" s="142"/>
      <c r="I99" s="142"/>
      <c r="J99" s="143">
        <f>J128</f>
        <v>0</v>
      </c>
      <c r="L99" s="140"/>
    </row>
    <row r="100" spans="2:12" s="144" customFormat="1" ht="19.9" customHeight="1">
      <c r="B100" s="145"/>
      <c r="D100" s="146" t="s">
        <v>127</v>
      </c>
      <c r="E100" s="147"/>
      <c r="F100" s="147"/>
      <c r="G100" s="147"/>
      <c r="H100" s="147"/>
      <c r="I100" s="147"/>
      <c r="J100" s="148">
        <f>J129</f>
        <v>0</v>
      </c>
      <c r="L100" s="145"/>
    </row>
    <row r="101" spans="2:12" s="144" customFormat="1" ht="19.9" customHeight="1">
      <c r="B101" s="145"/>
      <c r="D101" s="146" t="s">
        <v>128</v>
      </c>
      <c r="E101" s="147"/>
      <c r="F101" s="147"/>
      <c r="G101" s="147"/>
      <c r="H101" s="147"/>
      <c r="I101" s="147"/>
      <c r="J101" s="148">
        <f>J156</f>
        <v>0</v>
      </c>
      <c r="L101" s="145"/>
    </row>
    <row r="102" spans="2:12" s="144" customFormat="1" ht="19.9" customHeight="1">
      <c r="B102" s="145"/>
      <c r="D102" s="146" t="s">
        <v>129</v>
      </c>
      <c r="E102" s="147"/>
      <c r="F102" s="147"/>
      <c r="G102" s="147"/>
      <c r="H102" s="147"/>
      <c r="I102" s="147"/>
      <c r="J102" s="148">
        <f>J208</f>
        <v>0</v>
      </c>
      <c r="L102" s="145"/>
    </row>
    <row r="103" spans="2:12" s="144" customFormat="1" ht="19.9" customHeight="1">
      <c r="B103" s="145"/>
      <c r="D103" s="146" t="s">
        <v>130</v>
      </c>
      <c r="E103" s="147"/>
      <c r="F103" s="147"/>
      <c r="G103" s="147"/>
      <c r="H103" s="147"/>
      <c r="I103" s="147"/>
      <c r="J103" s="148">
        <f>J214</f>
        <v>0</v>
      </c>
      <c r="L103" s="145"/>
    </row>
    <row r="104" spans="2:12" s="139" customFormat="1" ht="24.95" customHeight="1">
      <c r="B104" s="140"/>
      <c r="D104" s="141" t="s">
        <v>131</v>
      </c>
      <c r="E104" s="142"/>
      <c r="F104" s="142"/>
      <c r="G104" s="142"/>
      <c r="H104" s="142"/>
      <c r="I104" s="142"/>
      <c r="J104" s="143">
        <f>J216</f>
        <v>0</v>
      </c>
      <c r="L104" s="140"/>
    </row>
    <row r="105" spans="2:12" s="144" customFormat="1" ht="19.9" customHeight="1">
      <c r="B105" s="145"/>
      <c r="D105" s="146" t="s">
        <v>132</v>
      </c>
      <c r="E105" s="147"/>
      <c r="F105" s="147"/>
      <c r="G105" s="147"/>
      <c r="H105" s="147"/>
      <c r="I105" s="147"/>
      <c r="J105" s="148">
        <f>J217</f>
        <v>0</v>
      </c>
      <c r="L105" s="145"/>
    </row>
    <row r="106" spans="1:31" s="103" customFormat="1" ht="21.75" customHeight="1">
      <c r="A106" s="100"/>
      <c r="B106" s="101"/>
      <c r="C106" s="100"/>
      <c r="D106" s="100"/>
      <c r="E106" s="100"/>
      <c r="F106" s="100"/>
      <c r="G106" s="100"/>
      <c r="H106" s="100"/>
      <c r="I106" s="100"/>
      <c r="J106" s="100"/>
      <c r="K106" s="100"/>
      <c r="L106" s="102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</row>
    <row r="107" spans="1:31" s="103" customFormat="1" ht="6.95" customHeight="1">
      <c r="A107" s="100"/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02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</row>
    <row r="111" spans="1:31" s="103" customFormat="1" ht="6.95" customHeight="1">
      <c r="A111" s="100"/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02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s="103" customFormat="1" ht="24.95" customHeight="1">
      <c r="A112" s="100"/>
      <c r="B112" s="101"/>
      <c r="C112" s="97" t="s">
        <v>133</v>
      </c>
      <c r="D112" s="100"/>
      <c r="E112" s="100"/>
      <c r="F112" s="100"/>
      <c r="G112" s="100"/>
      <c r="H112" s="100"/>
      <c r="I112" s="100"/>
      <c r="J112" s="100"/>
      <c r="K112" s="100"/>
      <c r="L112" s="102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 s="103" customFormat="1" ht="6.95" customHeight="1">
      <c r="A113" s="100"/>
      <c r="B113" s="101"/>
      <c r="C113" s="100"/>
      <c r="D113" s="100"/>
      <c r="E113" s="100"/>
      <c r="F113" s="100"/>
      <c r="G113" s="100"/>
      <c r="H113" s="100"/>
      <c r="I113" s="100"/>
      <c r="J113" s="100"/>
      <c r="K113" s="100"/>
      <c r="L113" s="102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</row>
    <row r="114" spans="1:31" s="103" customFormat="1" ht="12" customHeight="1">
      <c r="A114" s="100"/>
      <c r="B114" s="101"/>
      <c r="C114" s="99" t="s">
        <v>14</v>
      </c>
      <c r="D114" s="100"/>
      <c r="E114" s="100"/>
      <c r="F114" s="100"/>
      <c r="G114" s="100"/>
      <c r="H114" s="100"/>
      <c r="I114" s="100"/>
      <c r="J114" s="100"/>
      <c r="K114" s="100"/>
      <c r="L114" s="102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1:31" s="103" customFormat="1" ht="16.5" customHeight="1">
      <c r="A115" s="100"/>
      <c r="B115" s="101"/>
      <c r="C115" s="100"/>
      <c r="D115" s="100"/>
      <c r="E115" s="288" t="str">
        <f>E7</f>
        <v>Demolice objektů souvisejících s provozem Národním hřebčínem</v>
      </c>
      <c r="F115" s="289"/>
      <c r="G115" s="289"/>
      <c r="H115" s="289"/>
      <c r="I115" s="100"/>
      <c r="J115" s="100"/>
      <c r="K115" s="100"/>
      <c r="L115" s="102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2:12" ht="12" customHeight="1">
      <c r="B116" s="96"/>
      <c r="C116" s="99" t="s">
        <v>116</v>
      </c>
      <c r="L116" s="96"/>
    </row>
    <row r="117" spans="1:31" s="103" customFormat="1" ht="16.5" customHeight="1">
      <c r="A117" s="100"/>
      <c r="B117" s="101"/>
      <c r="C117" s="100"/>
      <c r="D117" s="100"/>
      <c r="E117" s="288" t="s">
        <v>117</v>
      </c>
      <c r="F117" s="285"/>
      <c r="G117" s="285"/>
      <c r="H117" s="285"/>
      <c r="I117" s="100"/>
      <c r="J117" s="100"/>
      <c r="K117" s="100"/>
      <c r="L117" s="102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s="103" customFormat="1" ht="12" customHeight="1">
      <c r="A118" s="100"/>
      <c r="B118" s="101"/>
      <c r="C118" s="99" t="s">
        <v>118</v>
      </c>
      <c r="D118" s="100"/>
      <c r="E118" s="100"/>
      <c r="F118" s="100"/>
      <c r="G118" s="100"/>
      <c r="H118" s="100"/>
      <c r="I118" s="100"/>
      <c r="J118" s="100"/>
      <c r="K118" s="100"/>
      <c r="L118" s="102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s="103" customFormat="1" ht="16.5" customHeight="1">
      <c r="A119" s="100"/>
      <c r="B119" s="101"/>
      <c r="C119" s="100"/>
      <c r="D119" s="100"/>
      <c r="E119" s="284" t="str">
        <f>E11</f>
        <v xml:space="preserve">01.1 - Demolice objektu A - kurníky pro chov bažantů </v>
      </c>
      <c r="F119" s="285"/>
      <c r="G119" s="285"/>
      <c r="H119" s="285"/>
      <c r="I119" s="100"/>
      <c r="J119" s="100"/>
      <c r="K119" s="100"/>
      <c r="L119" s="102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s="103" customFormat="1" ht="6.95" customHeight="1">
      <c r="A120" s="100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2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s="103" customFormat="1" ht="12" customHeight="1">
      <c r="A121" s="100"/>
      <c r="B121" s="101"/>
      <c r="C121" s="99" t="s">
        <v>18</v>
      </c>
      <c r="D121" s="100"/>
      <c r="E121" s="100"/>
      <c r="F121" s="104" t="str">
        <f>F14</f>
        <v>Kladruby nad Labem, okres Pardubice</v>
      </c>
      <c r="G121" s="100"/>
      <c r="H121" s="100"/>
      <c r="I121" s="99" t="s">
        <v>20</v>
      </c>
      <c r="J121" s="105" t="str">
        <f>IF(J14="","",J14)</f>
        <v>6. 3. 2021</v>
      </c>
      <c r="K121" s="100"/>
      <c r="L121" s="102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</row>
    <row r="122" spans="1:31" s="103" customFormat="1" ht="6.95" customHeight="1">
      <c r="A122" s="100"/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2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</row>
    <row r="123" spans="1:31" s="103" customFormat="1" ht="15.2" customHeight="1">
      <c r="A123" s="100"/>
      <c r="B123" s="101"/>
      <c r="C123" s="99" t="s">
        <v>22</v>
      </c>
      <c r="D123" s="100"/>
      <c r="E123" s="100"/>
      <c r="F123" s="104" t="str">
        <f>E17</f>
        <v>Národní hřebčín Kladruby nad Labem</v>
      </c>
      <c r="G123" s="100"/>
      <c r="H123" s="100"/>
      <c r="I123" s="99" t="s">
        <v>27</v>
      </c>
      <c r="J123" s="135" t="str">
        <f>E23</f>
        <v>Ing. Matěj Machač</v>
      </c>
      <c r="K123" s="100"/>
      <c r="L123" s="102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</row>
    <row r="124" spans="1:31" s="103" customFormat="1" ht="15.2" customHeight="1">
      <c r="A124" s="100"/>
      <c r="B124" s="101"/>
      <c r="C124" s="99" t="s">
        <v>26</v>
      </c>
      <c r="D124" s="100"/>
      <c r="E124" s="100"/>
      <c r="F124" s="104">
        <f>IF(E20="","",E20)</f>
        <v>0</v>
      </c>
      <c r="G124" s="100"/>
      <c r="H124" s="100"/>
      <c r="I124" s="99" t="s">
        <v>30</v>
      </c>
      <c r="J124" s="135" t="str">
        <f>E26</f>
        <v xml:space="preserve"> </v>
      </c>
      <c r="K124" s="100"/>
      <c r="L124" s="102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  <row r="125" spans="1:31" s="103" customFormat="1" ht="10.35" customHeight="1">
      <c r="A125" s="100"/>
      <c r="B125" s="10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2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</row>
    <row r="126" spans="1:31" s="158" customFormat="1" ht="29.25" customHeight="1">
      <c r="A126" s="149"/>
      <c r="B126" s="150"/>
      <c r="C126" s="151" t="s">
        <v>134</v>
      </c>
      <c r="D126" s="152" t="s">
        <v>58</v>
      </c>
      <c r="E126" s="152" t="s">
        <v>54</v>
      </c>
      <c r="F126" s="152" t="s">
        <v>55</v>
      </c>
      <c r="G126" s="152" t="s">
        <v>135</v>
      </c>
      <c r="H126" s="152" t="s">
        <v>136</v>
      </c>
      <c r="I126" s="152" t="s">
        <v>137</v>
      </c>
      <c r="J126" s="152" t="s">
        <v>123</v>
      </c>
      <c r="K126" s="153" t="s">
        <v>138</v>
      </c>
      <c r="L126" s="154"/>
      <c r="M126" s="155" t="s">
        <v>1</v>
      </c>
      <c r="N126" s="156" t="s">
        <v>37</v>
      </c>
      <c r="O126" s="156" t="s">
        <v>139</v>
      </c>
      <c r="P126" s="156" t="s">
        <v>140</v>
      </c>
      <c r="Q126" s="156" t="s">
        <v>141</v>
      </c>
      <c r="R126" s="156" t="s">
        <v>142</v>
      </c>
      <c r="S126" s="156" t="s">
        <v>143</v>
      </c>
      <c r="T126" s="157" t="s">
        <v>144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103" customFormat="1" ht="22.7" customHeight="1">
      <c r="A127" s="100"/>
      <c r="B127" s="101"/>
      <c r="C127" s="159" t="s">
        <v>145</v>
      </c>
      <c r="D127" s="100"/>
      <c r="E127" s="100"/>
      <c r="F127" s="100"/>
      <c r="G127" s="100"/>
      <c r="H127" s="100"/>
      <c r="I127" s="100"/>
      <c r="J127" s="160">
        <f>BK127</f>
        <v>0</v>
      </c>
      <c r="K127" s="100"/>
      <c r="L127" s="101"/>
      <c r="M127" s="161"/>
      <c r="N127" s="162"/>
      <c r="O127" s="110"/>
      <c r="P127" s="163">
        <f>P128+P216</f>
        <v>1541.5396230000001</v>
      </c>
      <c r="Q127" s="110"/>
      <c r="R127" s="163">
        <f>R128+R216</f>
        <v>0.05543</v>
      </c>
      <c r="S127" s="110"/>
      <c r="T127" s="164">
        <f>T128+T216</f>
        <v>411.49340159999997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T127" s="92" t="s">
        <v>72</v>
      </c>
      <c r="AU127" s="92" t="s">
        <v>125</v>
      </c>
      <c r="BK127" s="165">
        <f>BK128+BK216</f>
        <v>0</v>
      </c>
    </row>
    <row r="128" spans="2:63" s="166" customFormat="1" ht="25.9" customHeight="1">
      <c r="B128" s="167"/>
      <c r="D128" s="168" t="s">
        <v>72</v>
      </c>
      <c r="E128" s="169" t="s">
        <v>146</v>
      </c>
      <c r="F128" s="169" t="s">
        <v>147</v>
      </c>
      <c r="J128" s="170">
        <f>BK128</f>
        <v>0</v>
      </c>
      <c r="L128" s="167"/>
      <c r="M128" s="171"/>
      <c r="N128" s="172"/>
      <c r="O128" s="172"/>
      <c r="P128" s="173">
        <f>P129+P156+P208+P214</f>
        <v>1289.4417230000001</v>
      </c>
      <c r="Q128" s="172"/>
      <c r="R128" s="173">
        <f>R129+R156+R208+R214</f>
        <v>0.05543</v>
      </c>
      <c r="S128" s="172"/>
      <c r="T128" s="174">
        <f>T129+T156+T208+T214</f>
        <v>408.40800459999997</v>
      </c>
      <c r="AR128" s="168" t="s">
        <v>80</v>
      </c>
      <c r="AT128" s="175" t="s">
        <v>72</v>
      </c>
      <c r="AU128" s="175" t="s">
        <v>73</v>
      </c>
      <c r="AY128" s="168" t="s">
        <v>148</v>
      </c>
      <c r="BK128" s="176">
        <f>BK129+BK156+BK208+BK214</f>
        <v>0</v>
      </c>
    </row>
    <row r="129" spans="2:63" s="166" customFormat="1" ht="22.7" customHeight="1">
      <c r="B129" s="167"/>
      <c r="D129" s="168" t="s">
        <v>72</v>
      </c>
      <c r="E129" s="177" t="s">
        <v>80</v>
      </c>
      <c r="F129" s="177" t="s">
        <v>149</v>
      </c>
      <c r="J129" s="178">
        <f>BK129</f>
        <v>0</v>
      </c>
      <c r="L129" s="167"/>
      <c r="M129" s="171"/>
      <c r="N129" s="172"/>
      <c r="O129" s="172"/>
      <c r="P129" s="173">
        <f>SUM(P130:P155)</f>
        <v>209.13548</v>
      </c>
      <c r="Q129" s="172"/>
      <c r="R129" s="173">
        <f>SUM(R130:R155)</f>
        <v>0.05018</v>
      </c>
      <c r="S129" s="172"/>
      <c r="T129" s="174">
        <f>SUM(T130:T155)</f>
        <v>0</v>
      </c>
      <c r="AR129" s="168" t="s">
        <v>80</v>
      </c>
      <c r="AT129" s="175" t="s">
        <v>72</v>
      </c>
      <c r="AU129" s="175" t="s">
        <v>80</v>
      </c>
      <c r="AY129" s="168" t="s">
        <v>148</v>
      </c>
      <c r="BK129" s="176">
        <f>SUM(BK130:BK155)</f>
        <v>0</v>
      </c>
    </row>
    <row r="130" spans="1:65" s="103" customFormat="1" ht="44.25" customHeight="1">
      <c r="A130" s="100"/>
      <c r="B130" s="101"/>
      <c r="C130" s="179">
        <v>2</v>
      </c>
      <c r="D130" s="179" t="s">
        <v>150</v>
      </c>
      <c r="E130" s="180" t="s">
        <v>157</v>
      </c>
      <c r="F130" s="181" t="s">
        <v>158</v>
      </c>
      <c r="G130" s="182" t="s">
        <v>106</v>
      </c>
      <c r="H130" s="183">
        <v>62.96</v>
      </c>
      <c r="I130" s="74">
        <v>0</v>
      </c>
      <c r="J130" s="184">
        <f>ROUND(I130*H130,2)</f>
        <v>0</v>
      </c>
      <c r="K130" s="181" t="s">
        <v>151</v>
      </c>
      <c r="L130" s="101"/>
      <c r="M130" s="185" t="s">
        <v>1</v>
      </c>
      <c r="N130" s="186" t="s">
        <v>38</v>
      </c>
      <c r="O130" s="187">
        <v>0.328</v>
      </c>
      <c r="P130" s="187">
        <f>O130*H130</f>
        <v>20.65088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R130" s="189" t="s">
        <v>152</v>
      </c>
      <c r="AT130" s="189" t="s">
        <v>150</v>
      </c>
      <c r="AU130" s="189" t="s">
        <v>82</v>
      </c>
      <c r="AY130" s="92" t="s">
        <v>148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92" t="s">
        <v>80</v>
      </c>
      <c r="BK130" s="190">
        <f>ROUND(I130*H130,2)</f>
        <v>0</v>
      </c>
      <c r="BL130" s="92" t="s">
        <v>152</v>
      </c>
      <c r="BM130" s="189" t="s">
        <v>159</v>
      </c>
    </row>
    <row r="131" spans="2:51" s="191" customFormat="1" ht="12">
      <c r="B131" s="192"/>
      <c r="D131" s="193" t="s">
        <v>153</v>
      </c>
      <c r="E131" s="194" t="s">
        <v>1</v>
      </c>
      <c r="F131" s="195" t="s">
        <v>464</v>
      </c>
      <c r="G131" s="196"/>
      <c r="H131" s="197">
        <v>32.35</v>
      </c>
      <c r="L131" s="192"/>
      <c r="M131" s="198"/>
      <c r="N131" s="199"/>
      <c r="O131" s="199"/>
      <c r="P131" s="199"/>
      <c r="Q131" s="199"/>
      <c r="R131" s="199"/>
      <c r="S131" s="199"/>
      <c r="T131" s="200"/>
      <c r="AT131" s="194" t="s">
        <v>153</v>
      </c>
      <c r="AU131" s="194" t="s">
        <v>82</v>
      </c>
      <c r="AV131" s="191" t="s">
        <v>80</v>
      </c>
      <c r="AW131" s="191" t="s">
        <v>29</v>
      </c>
      <c r="AX131" s="191" t="s">
        <v>73</v>
      </c>
      <c r="AY131" s="194" t="s">
        <v>148</v>
      </c>
    </row>
    <row r="132" spans="2:51" s="196" customFormat="1" ht="12">
      <c r="B132" s="201"/>
      <c r="D132" s="193" t="s">
        <v>153</v>
      </c>
      <c r="E132" s="202" t="s">
        <v>1</v>
      </c>
      <c r="F132" s="195" t="s">
        <v>465</v>
      </c>
      <c r="H132" s="197">
        <v>7.834</v>
      </c>
      <c r="L132" s="201"/>
      <c r="M132" s="203"/>
      <c r="N132" s="204"/>
      <c r="O132" s="204"/>
      <c r="P132" s="204"/>
      <c r="Q132" s="204"/>
      <c r="R132" s="204"/>
      <c r="S132" s="204"/>
      <c r="T132" s="205"/>
      <c r="AT132" s="202" t="s">
        <v>153</v>
      </c>
      <c r="AU132" s="202" t="s">
        <v>82</v>
      </c>
      <c r="AV132" s="196" t="s">
        <v>82</v>
      </c>
      <c r="AW132" s="196" t="s">
        <v>29</v>
      </c>
      <c r="AX132" s="196" t="s">
        <v>73</v>
      </c>
      <c r="AY132" s="202" t="s">
        <v>148</v>
      </c>
    </row>
    <row r="133" spans="2:51" s="196" customFormat="1" ht="12">
      <c r="B133" s="201"/>
      <c r="D133" s="193" t="s">
        <v>153</v>
      </c>
      <c r="E133" s="202" t="s">
        <v>1</v>
      </c>
      <c r="F133" s="195" t="s">
        <v>203</v>
      </c>
      <c r="H133" s="197">
        <v>22.777</v>
      </c>
      <c r="L133" s="201"/>
      <c r="M133" s="203"/>
      <c r="N133" s="204"/>
      <c r="O133" s="204"/>
      <c r="P133" s="204"/>
      <c r="Q133" s="204"/>
      <c r="R133" s="204"/>
      <c r="S133" s="204"/>
      <c r="T133" s="205"/>
      <c r="AT133" s="202" t="s">
        <v>153</v>
      </c>
      <c r="AU133" s="202" t="s">
        <v>82</v>
      </c>
      <c r="AV133" s="196" t="s">
        <v>82</v>
      </c>
      <c r="AW133" s="196" t="s">
        <v>29</v>
      </c>
      <c r="AX133" s="196" t="s">
        <v>73</v>
      </c>
      <c r="AY133" s="202" t="s">
        <v>148</v>
      </c>
    </row>
    <row r="134" spans="2:51" s="206" customFormat="1" ht="12">
      <c r="B134" s="207"/>
      <c r="D134" s="193" t="s">
        <v>153</v>
      </c>
      <c r="E134" s="208" t="s">
        <v>108</v>
      </c>
      <c r="F134" s="209" t="s">
        <v>154</v>
      </c>
      <c r="H134" s="210">
        <v>62.96</v>
      </c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153</v>
      </c>
      <c r="AU134" s="208" t="s">
        <v>82</v>
      </c>
      <c r="AV134" s="206" t="s">
        <v>152</v>
      </c>
      <c r="AW134" s="206" t="s">
        <v>29</v>
      </c>
      <c r="AX134" s="206" t="s">
        <v>80</v>
      </c>
      <c r="AY134" s="208" t="s">
        <v>148</v>
      </c>
    </row>
    <row r="135" spans="1:65" s="103" customFormat="1" ht="16.5" customHeight="1">
      <c r="A135" s="100"/>
      <c r="B135" s="101"/>
      <c r="C135" s="214">
        <v>3</v>
      </c>
      <c r="D135" s="214" t="s">
        <v>161</v>
      </c>
      <c r="E135" s="215" t="s">
        <v>162</v>
      </c>
      <c r="F135" s="216" t="s">
        <v>163</v>
      </c>
      <c r="G135" s="217" t="s">
        <v>164</v>
      </c>
      <c r="H135" s="218">
        <v>195.92</v>
      </c>
      <c r="I135" s="75">
        <v>0</v>
      </c>
      <c r="J135" s="219">
        <f>ROUND(I135*H135,2)</f>
        <v>0</v>
      </c>
      <c r="K135" s="216" t="s">
        <v>151</v>
      </c>
      <c r="L135" s="220"/>
      <c r="M135" s="221" t="s">
        <v>1</v>
      </c>
      <c r="N135" s="222" t="s">
        <v>38</v>
      </c>
      <c r="O135" s="187">
        <v>0</v>
      </c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R135" s="189" t="s">
        <v>165</v>
      </c>
      <c r="AT135" s="189" t="s">
        <v>161</v>
      </c>
      <c r="AU135" s="189" t="s">
        <v>82</v>
      </c>
      <c r="AY135" s="92" t="s">
        <v>148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92" t="s">
        <v>80</v>
      </c>
      <c r="BK135" s="190">
        <f>ROUND(I135*H135,2)</f>
        <v>0</v>
      </c>
      <c r="BL135" s="92" t="s">
        <v>152</v>
      </c>
      <c r="BM135" s="189" t="s">
        <v>166</v>
      </c>
    </row>
    <row r="136" spans="2:51" s="191" customFormat="1" ht="22.5">
      <c r="B136" s="192"/>
      <c r="D136" s="193" t="s">
        <v>153</v>
      </c>
      <c r="E136" s="194" t="s">
        <v>1</v>
      </c>
      <c r="F136" s="223" t="s">
        <v>167</v>
      </c>
      <c r="H136" s="194" t="s">
        <v>1</v>
      </c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153</v>
      </c>
      <c r="AU136" s="194" t="s">
        <v>82</v>
      </c>
      <c r="AV136" s="191" t="s">
        <v>80</v>
      </c>
      <c r="AW136" s="191" t="s">
        <v>29</v>
      </c>
      <c r="AX136" s="191" t="s">
        <v>73</v>
      </c>
      <c r="AY136" s="194" t="s">
        <v>148</v>
      </c>
    </row>
    <row r="137" spans="2:51" s="206" customFormat="1" ht="12">
      <c r="B137" s="207"/>
      <c r="D137" s="193" t="s">
        <v>153</v>
      </c>
      <c r="E137" s="208" t="s">
        <v>1</v>
      </c>
      <c r="F137" s="209" t="s">
        <v>154</v>
      </c>
      <c r="H137" s="210"/>
      <c r="L137" s="207"/>
      <c r="M137" s="211"/>
      <c r="N137" s="212"/>
      <c r="O137" s="212"/>
      <c r="P137" s="212"/>
      <c r="Q137" s="212"/>
      <c r="R137" s="212"/>
      <c r="S137" s="212"/>
      <c r="T137" s="213"/>
      <c r="AT137" s="208" t="s">
        <v>153</v>
      </c>
      <c r="AU137" s="208" t="s">
        <v>82</v>
      </c>
      <c r="AV137" s="206" t="s">
        <v>152</v>
      </c>
      <c r="AW137" s="206" t="s">
        <v>29</v>
      </c>
      <c r="AX137" s="206" t="s">
        <v>80</v>
      </c>
      <c r="AY137" s="208" t="s">
        <v>148</v>
      </c>
    </row>
    <row r="138" spans="2:51" s="196" customFormat="1" ht="12">
      <c r="B138" s="201"/>
      <c r="D138" s="193" t="s">
        <v>153</v>
      </c>
      <c r="F138" s="195" t="s">
        <v>466</v>
      </c>
      <c r="H138" s="197">
        <v>125.92</v>
      </c>
      <c r="L138" s="201"/>
      <c r="M138" s="203"/>
      <c r="N138" s="204"/>
      <c r="O138" s="204"/>
      <c r="P138" s="204"/>
      <c r="Q138" s="204"/>
      <c r="R138" s="204"/>
      <c r="S138" s="204"/>
      <c r="T138" s="205"/>
      <c r="AT138" s="202" t="s">
        <v>153</v>
      </c>
      <c r="AU138" s="202" t="s">
        <v>82</v>
      </c>
      <c r="AV138" s="196" t="s">
        <v>82</v>
      </c>
      <c r="AW138" s="196" t="s">
        <v>3</v>
      </c>
      <c r="AX138" s="196" t="s">
        <v>80</v>
      </c>
      <c r="AY138" s="202" t="s">
        <v>148</v>
      </c>
    </row>
    <row r="139" spans="1:65" s="103" customFormat="1" ht="36">
      <c r="A139" s="100"/>
      <c r="B139" s="101"/>
      <c r="C139" s="179">
        <v>4</v>
      </c>
      <c r="D139" s="179" t="s">
        <v>150</v>
      </c>
      <c r="E139" s="180" t="s">
        <v>171</v>
      </c>
      <c r="F139" s="181" t="s">
        <v>172</v>
      </c>
      <c r="G139" s="182" t="s">
        <v>114</v>
      </c>
      <c r="H139" s="183">
        <v>562.64</v>
      </c>
      <c r="I139" s="74">
        <v>0</v>
      </c>
      <c r="J139" s="184">
        <f>ROUND(I139*H139,2)</f>
        <v>0</v>
      </c>
      <c r="K139" s="181" t="s">
        <v>151</v>
      </c>
      <c r="L139" s="101"/>
      <c r="M139" s="185" t="s">
        <v>1</v>
      </c>
      <c r="N139" s="186" t="s">
        <v>38</v>
      </c>
      <c r="O139" s="187">
        <v>0.005</v>
      </c>
      <c r="P139" s="187">
        <f>O139*H139</f>
        <v>2.8132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R139" s="189" t="s">
        <v>152</v>
      </c>
      <c r="AT139" s="189" t="s">
        <v>150</v>
      </c>
      <c r="AU139" s="189" t="s">
        <v>82</v>
      </c>
      <c r="AY139" s="92" t="s">
        <v>148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92" t="s">
        <v>80</v>
      </c>
      <c r="BK139" s="190">
        <f>ROUND(I139*H139,2)</f>
        <v>0</v>
      </c>
      <c r="BL139" s="92" t="s">
        <v>152</v>
      </c>
      <c r="BM139" s="189" t="s">
        <v>173</v>
      </c>
    </row>
    <row r="140" spans="2:51" s="191" customFormat="1" ht="12">
      <c r="B140" s="192"/>
      <c r="D140" s="193" t="s">
        <v>153</v>
      </c>
      <c r="E140" s="194" t="s">
        <v>1</v>
      </c>
      <c r="F140" s="223" t="s">
        <v>174</v>
      </c>
      <c r="H140" s="194" t="s">
        <v>1</v>
      </c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153</v>
      </c>
      <c r="AU140" s="194" t="s">
        <v>82</v>
      </c>
      <c r="AV140" s="191" t="s">
        <v>80</v>
      </c>
      <c r="AW140" s="191" t="s">
        <v>29</v>
      </c>
      <c r="AX140" s="191" t="s">
        <v>73</v>
      </c>
      <c r="AY140" s="194" t="s">
        <v>148</v>
      </c>
    </row>
    <row r="141" spans="2:51" s="191" customFormat="1" ht="12">
      <c r="B141" s="192"/>
      <c r="D141" s="193" t="s">
        <v>153</v>
      </c>
      <c r="E141" s="194" t="s">
        <v>1</v>
      </c>
      <c r="F141" s="223" t="s">
        <v>175</v>
      </c>
      <c r="H141" s="194" t="s">
        <v>1</v>
      </c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153</v>
      </c>
      <c r="AU141" s="194" t="s">
        <v>82</v>
      </c>
      <c r="AV141" s="191" t="s">
        <v>80</v>
      </c>
      <c r="AW141" s="191" t="s">
        <v>29</v>
      </c>
      <c r="AX141" s="191" t="s">
        <v>73</v>
      </c>
      <c r="AY141" s="194" t="s">
        <v>148</v>
      </c>
    </row>
    <row r="142" spans="2:51" s="196" customFormat="1" ht="12">
      <c r="B142" s="201"/>
      <c r="D142" s="193" t="s">
        <v>153</v>
      </c>
      <c r="E142" s="202" t="s">
        <v>1</v>
      </c>
      <c r="F142" s="195" t="s">
        <v>176</v>
      </c>
      <c r="H142" s="197">
        <v>562.64</v>
      </c>
      <c r="L142" s="201"/>
      <c r="M142" s="203"/>
      <c r="N142" s="204"/>
      <c r="O142" s="204"/>
      <c r="P142" s="204"/>
      <c r="Q142" s="204"/>
      <c r="R142" s="204"/>
      <c r="S142" s="204"/>
      <c r="T142" s="205"/>
      <c r="AT142" s="202" t="s">
        <v>153</v>
      </c>
      <c r="AU142" s="202" t="s">
        <v>82</v>
      </c>
      <c r="AV142" s="196" t="s">
        <v>82</v>
      </c>
      <c r="AW142" s="196" t="s">
        <v>29</v>
      </c>
      <c r="AX142" s="196" t="s">
        <v>73</v>
      </c>
      <c r="AY142" s="202" t="s">
        <v>148</v>
      </c>
    </row>
    <row r="143" spans="2:51" s="206" customFormat="1" ht="12">
      <c r="B143" s="207"/>
      <c r="D143" s="193" t="s">
        <v>153</v>
      </c>
      <c r="E143" s="208" t="s">
        <v>1</v>
      </c>
      <c r="F143" s="209" t="s">
        <v>154</v>
      </c>
      <c r="H143" s="210">
        <v>562.64</v>
      </c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153</v>
      </c>
      <c r="AU143" s="208" t="s">
        <v>82</v>
      </c>
      <c r="AV143" s="206" t="s">
        <v>152</v>
      </c>
      <c r="AW143" s="206" t="s">
        <v>29</v>
      </c>
      <c r="AX143" s="206" t="s">
        <v>80</v>
      </c>
      <c r="AY143" s="208" t="s">
        <v>148</v>
      </c>
    </row>
    <row r="144" spans="1:65" s="103" customFormat="1" ht="16.5" customHeight="1">
      <c r="A144" s="100"/>
      <c r="B144" s="101"/>
      <c r="C144" s="214" t="s">
        <v>177</v>
      </c>
      <c r="D144" s="214" t="s">
        <v>161</v>
      </c>
      <c r="E144" s="215" t="s">
        <v>178</v>
      </c>
      <c r="F144" s="216" t="s">
        <v>179</v>
      </c>
      <c r="G144" s="217" t="s">
        <v>164</v>
      </c>
      <c r="H144" s="218">
        <v>84.3</v>
      </c>
      <c r="I144" s="75">
        <v>0</v>
      </c>
      <c r="J144" s="219">
        <f>ROUND(I144*H144,2)</f>
        <v>0</v>
      </c>
      <c r="K144" s="216" t="s">
        <v>151</v>
      </c>
      <c r="L144" s="220"/>
      <c r="M144" s="221" t="s">
        <v>1</v>
      </c>
      <c r="N144" s="222" t="s">
        <v>38</v>
      </c>
      <c r="O144" s="187">
        <v>0</v>
      </c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R144" s="189" t="s">
        <v>165</v>
      </c>
      <c r="AT144" s="189" t="s">
        <v>161</v>
      </c>
      <c r="AU144" s="189" t="s">
        <v>82</v>
      </c>
      <c r="AY144" s="92" t="s">
        <v>148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92" t="s">
        <v>80</v>
      </c>
      <c r="BK144" s="190">
        <f>ROUND(I144*H144,2)</f>
        <v>0</v>
      </c>
      <c r="BL144" s="92" t="s">
        <v>152</v>
      </c>
      <c r="BM144" s="189" t="s">
        <v>180</v>
      </c>
    </row>
    <row r="145" spans="2:51" s="196" customFormat="1" ht="12">
      <c r="B145" s="201"/>
      <c r="D145" s="193" t="s">
        <v>153</v>
      </c>
      <c r="F145" s="195" t="s">
        <v>467</v>
      </c>
      <c r="H145" s="197">
        <v>281.32</v>
      </c>
      <c r="L145" s="201"/>
      <c r="M145" s="203"/>
      <c r="N145" s="204"/>
      <c r="O145" s="204"/>
      <c r="P145" s="204"/>
      <c r="Q145" s="204"/>
      <c r="R145" s="204"/>
      <c r="S145" s="204"/>
      <c r="T145" s="205"/>
      <c r="AT145" s="202" t="s">
        <v>153</v>
      </c>
      <c r="AU145" s="202" t="s">
        <v>82</v>
      </c>
      <c r="AV145" s="196" t="s">
        <v>82</v>
      </c>
      <c r="AW145" s="196" t="s">
        <v>3</v>
      </c>
      <c r="AX145" s="196" t="s">
        <v>80</v>
      </c>
      <c r="AY145" s="202" t="s">
        <v>148</v>
      </c>
    </row>
    <row r="146" spans="1:65" s="103" customFormat="1" ht="36">
      <c r="A146" s="100"/>
      <c r="B146" s="101"/>
      <c r="C146" s="179" t="s">
        <v>181</v>
      </c>
      <c r="D146" s="179" t="s">
        <v>150</v>
      </c>
      <c r="E146" s="180" t="s">
        <v>182</v>
      </c>
      <c r="F146" s="181" t="s">
        <v>183</v>
      </c>
      <c r="G146" s="182" t="s">
        <v>114</v>
      </c>
      <c r="H146" s="183">
        <v>562.64</v>
      </c>
      <c r="I146" s="74">
        <v>0</v>
      </c>
      <c r="J146" s="184">
        <f>ROUND(I146*H146,2)</f>
        <v>0</v>
      </c>
      <c r="K146" s="181" t="s">
        <v>151</v>
      </c>
      <c r="L146" s="101"/>
      <c r="M146" s="185" t="s">
        <v>1</v>
      </c>
      <c r="N146" s="186" t="s">
        <v>38</v>
      </c>
      <c r="O146" s="187">
        <v>0.016</v>
      </c>
      <c r="P146" s="187">
        <f>O146*H146</f>
        <v>9.00224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R146" s="189" t="s">
        <v>152</v>
      </c>
      <c r="AT146" s="189" t="s">
        <v>150</v>
      </c>
      <c r="AU146" s="189" t="s">
        <v>82</v>
      </c>
      <c r="AY146" s="92" t="s">
        <v>148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92" t="s">
        <v>80</v>
      </c>
      <c r="BK146" s="190">
        <f>ROUND(I146*H146,2)</f>
        <v>0</v>
      </c>
      <c r="BL146" s="92" t="s">
        <v>152</v>
      </c>
      <c r="BM146" s="189" t="s">
        <v>184</v>
      </c>
    </row>
    <row r="147" spans="2:51" s="191" customFormat="1" ht="12">
      <c r="B147" s="192"/>
      <c r="D147" s="193" t="s">
        <v>153</v>
      </c>
      <c r="E147" s="194" t="s">
        <v>1</v>
      </c>
      <c r="F147" s="223" t="s">
        <v>174</v>
      </c>
      <c r="H147" s="194" t="s">
        <v>1</v>
      </c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153</v>
      </c>
      <c r="AU147" s="194" t="s">
        <v>82</v>
      </c>
      <c r="AV147" s="191" t="s">
        <v>80</v>
      </c>
      <c r="AW147" s="191" t="s">
        <v>29</v>
      </c>
      <c r="AX147" s="191" t="s">
        <v>73</v>
      </c>
      <c r="AY147" s="194" t="s">
        <v>148</v>
      </c>
    </row>
    <row r="148" spans="2:51" s="191" customFormat="1" ht="12">
      <c r="B148" s="192"/>
      <c r="D148" s="193" t="s">
        <v>153</v>
      </c>
      <c r="E148" s="194" t="s">
        <v>1</v>
      </c>
      <c r="F148" s="223" t="s">
        <v>175</v>
      </c>
      <c r="H148" s="194" t="s">
        <v>1</v>
      </c>
      <c r="L148" s="192"/>
      <c r="M148" s="198"/>
      <c r="N148" s="199"/>
      <c r="O148" s="199"/>
      <c r="P148" s="199"/>
      <c r="Q148" s="199"/>
      <c r="R148" s="199"/>
      <c r="S148" s="199"/>
      <c r="T148" s="200"/>
      <c r="AT148" s="194" t="s">
        <v>153</v>
      </c>
      <c r="AU148" s="194" t="s">
        <v>82</v>
      </c>
      <c r="AV148" s="191" t="s">
        <v>80</v>
      </c>
      <c r="AW148" s="191" t="s">
        <v>29</v>
      </c>
      <c r="AX148" s="191" t="s">
        <v>73</v>
      </c>
      <c r="AY148" s="194" t="s">
        <v>148</v>
      </c>
    </row>
    <row r="149" spans="2:51" s="196" customFormat="1" ht="12">
      <c r="B149" s="201"/>
      <c r="D149" s="193" t="s">
        <v>153</v>
      </c>
      <c r="E149" s="202" t="s">
        <v>1</v>
      </c>
      <c r="F149" s="195" t="s">
        <v>176</v>
      </c>
      <c r="H149" s="197">
        <v>562.64</v>
      </c>
      <c r="L149" s="201"/>
      <c r="M149" s="203"/>
      <c r="N149" s="204"/>
      <c r="O149" s="204"/>
      <c r="P149" s="204"/>
      <c r="Q149" s="204"/>
      <c r="R149" s="204"/>
      <c r="S149" s="204"/>
      <c r="T149" s="205"/>
      <c r="AT149" s="202" t="s">
        <v>153</v>
      </c>
      <c r="AU149" s="202" t="s">
        <v>82</v>
      </c>
      <c r="AV149" s="196" t="s">
        <v>82</v>
      </c>
      <c r="AW149" s="196" t="s">
        <v>29</v>
      </c>
      <c r="AX149" s="196" t="s">
        <v>73</v>
      </c>
      <c r="AY149" s="202" t="s">
        <v>148</v>
      </c>
    </row>
    <row r="150" spans="2:51" s="206" customFormat="1" ht="12">
      <c r="B150" s="207"/>
      <c r="D150" s="193" t="s">
        <v>153</v>
      </c>
      <c r="E150" s="208" t="s">
        <v>1</v>
      </c>
      <c r="F150" s="209" t="s">
        <v>154</v>
      </c>
      <c r="H150" s="210">
        <v>562.64</v>
      </c>
      <c r="L150" s="207"/>
      <c r="M150" s="211"/>
      <c r="N150" s="212"/>
      <c r="O150" s="212"/>
      <c r="P150" s="212"/>
      <c r="Q150" s="212"/>
      <c r="R150" s="212"/>
      <c r="S150" s="212"/>
      <c r="T150" s="213"/>
      <c r="AT150" s="208" t="s">
        <v>153</v>
      </c>
      <c r="AU150" s="208" t="s">
        <v>82</v>
      </c>
      <c r="AV150" s="206" t="s">
        <v>152</v>
      </c>
      <c r="AW150" s="206" t="s">
        <v>29</v>
      </c>
      <c r="AX150" s="206" t="s">
        <v>80</v>
      </c>
      <c r="AY150" s="208" t="s">
        <v>148</v>
      </c>
    </row>
    <row r="151" spans="1:65" s="103" customFormat="1" ht="36">
      <c r="A151" s="100"/>
      <c r="B151" s="101"/>
      <c r="C151" s="179" t="s">
        <v>188</v>
      </c>
      <c r="D151" s="179" t="s">
        <v>150</v>
      </c>
      <c r="E151" s="180" t="s">
        <v>189</v>
      </c>
      <c r="F151" s="181" t="s">
        <v>190</v>
      </c>
      <c r="G151" s="182" t="s">
        <v>114</v>
      </c>
      <c r="H151" s="183">
        <v>2030.68</v>
      </c>
      <c r="I151" s="74">
        <v>0</v>
      </c>
      <c r="J151" s="184">
        <f>ROUND(I151*H151,2)</f>
        <v>0</v>
      </c>
      <c r="K151" s="181" t="s">
        <v>151</v>
      </c>
      <c r="L151" s="101"/>
      <c r="M151" s="185" t="s">
        <v>1</v>
      </c>
      <c r="N151" s="186" t="s">
        <v>38</v>
      </c>
      <c r="O151" s="187">
        <v>0.087</v>
      </c>
      <c r="P151" s="187">
        <f>O151*H151</f>
        <v>176.66916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R151" s="189" t="s">
        <v>152</v>
      </c>
      <c r="AT151" s="189" t="s">
        <v>150</v>
      </c>
      <c r="AU151" s="189" t="s">
        <v>82</v>
      </c>
      <c r="AY151" s="92" t="s">
        <v>148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92" t="s">
        <v>80</v>
      </c>
      <c r="BK151" s="190">
        <f>ROUND(I151*H151,2)</f>
        <v>0</v>
      </c>
      <c r="BL151" s="92" t="s">
        <v>152</v>
      </c>
      <c r="BM151" s="189" t="s">
        <v>191</v>
      </c>
    </row>
    <row r="152" spans="2:51" s="191" customFormat="1" ht="12">
      <c r="B152" s="192"/>
      <c r="D152" s="193" t="s">
        <v>153</v>
      </c>
      <c r="E152" s="194" t="s">
        <v>1</v>
      </c>
      <c r="F152" s="223" t="s">
        <v>186</v>
      </c>
      <c r="H152" s="194" t="s">
        <v>1</v>
      </c>
      <c r="L152" s="192"/>
      <c r="M152" s="198"/>
      <c r="N152" s="199"/>
      <c r="O152" s="199"/>
      <c r="P152" s="199"/>
      <c r="Q152" s="199"/>
      <c r="R152" s="199"/>
      <c r="S152" s="199"/>
      <c r="T152" s="200"/>
      <c r="AT152" s="194" t="s">
        <v>153</v>
      </c>
      <c r="AU152" s="194" t="s">
        <v>82</v>
      </c>
      <c r="AV152" s="191" t="s">
        <v>80</v>
      </c>
      <c r="AW152" s="191" t="s">
        <v>29</v>
      </c>
      <c r="AX152" s="191" t="s">
        <v>73</v>
      </c>
      <c r="AY152" s="194" t="s">
        <v>148</v>
      </c>
    </row>
    <row r="153" spans="2:51" s="196" customFormat="1" ht="12">
      <c r="B153" s="201"/>
      <c r="D153" s="193" t="s">
        <v>153</v>
      </c>
      <c r="E153" s="202" t="s">
        <v>1</v>
      </c>
      <c r="F153" s="195" t="s">
        <v>115</v>
      </c>
      <c r="H153" s="197">
        <v>2030.68</v>
      </c>
      <c r="L153" s="201"/>
      <c r="M153" s="203"/>
      <c r="N153" s="204"/>
      <c r="O153" s="204"/>
      <c r="P153" s="204"/>
      <c r="Q153" s="204"/>
      <c r="R153" s="204"/>
      <c r="S153" s="204"/>
      <c r="T153" s="205"/>
      <c r="AT153" s="202" t="s">
        <v>153</v>
      </c>
      <c r="AU153" s="202" t="s">
        <v>82</v>
      </c>
      <c r="AV153" s="196" t="s">
        <v>82</v>
      </c>
      <c r="AW153" s="196" t="s">
        <v>29</v>
      </c>
      <c r="AX153" s="196" t="s">
        <v>73</v>
      </c>
      <c r="AY153" s="202" t="s">
        <v>148</v>
      </c>
    </row>
    <row r="154" spans="2:51" s="206" customFormat="1" ht="12">
      <c r="B154" s="207"/>
      <c r="D154" s="193" t="s">
        <v>153</v>
      </c>
      <c r="E154" s="208" t="s">
        <v>112</v>
      </c>
      <c r="F154" s="209" t="s">
        <v>154</v>
      </c>
      <c r="H154" s="210">
        <v>2030.68</v>
      </c>
      <c r="L154" s="207"/>
      <c r="M154" s="211"/>
      <c r="N154" s="212"/>
      <c r="O154" s="212"/>
      <c r="P154" s="212"/>
      <c r="Q154" s="212"/>
      <c r="R154" s="212"/>
      <c r="S154" s="212"/>
      <c r="T154" s="213"/>
      <c r="AT154" s="208" t="s">
        <v>153</v>
      </c>
      <c r="AU154" s="208" t="s">
        <v>82</v>
      </c>
      <c r="AV154" s="206" t="s">
        <v>152</v>
      </c>
      <c r="AW154" s="206" t="s">
        <v>29</v>
      </c>
      <c r="AX154" s="206" t="s">
        <v>80</v>
      </c>
      <c r="AY154" s="208" t="s">
        <v>148</v>
      </c>
    </row>
    <row r="155" spans="1:65" s="103" customFormat="1" ht="16.5" customHeight="1">
      <c r="A155" s="100"/>
      <c r="B155" s="101"/>
      <c r="C155" s="214" t="s">
        <v>192</v>
      </c>
      <c r="D155" s="214" t="s">
        <v>161</v>
      </c>
      <c r="E155" s="215" t="s">
        <v>193</v>
      </c>
      <c r="F155" s="216" t="s">
        <v>194</v>
      </c>
      <c r="G155" s="217" t="s">
        <v>195</v>
      </c>
      <c r="H155" s="218">
        <v>50.18</v>
      </c>
      <c r="I155" s="75">
        <v>0</v>
      </c>
      <c r="J155" s="219">
        <f>ROUND(I155*H155,2)</f>
        <v>0</v>
      </c>
      <c r="K155" s="216" t="s">
        <v>151</v>
      </c>
      <c r="L155" s="220"/>
      <c r="M155" s="221" t="s">
        <v>1</v>
      </c>
      <c r="N155" s="222" t="s">
        <v>38</v>
      </c>
      <c r="O155" s="187">
        <v>0</v>
      </c>
      <c r="P155" s="187">
        <f>O155*H155</f>
        <v>0</v>
      </c>
      <c r="Q155" s="187">
        <v>0.001</v>
      </c>
      <c r="R155" s="187">
        <f>Q155*H155</f>
        <v>0.05018</v>
      </c>
      <c r="S155" s="187">
        <v>0</v>
      </c>
      <c r="T155" s="188">
        <f>S155*H155</f>
        <v>0</v>
      </c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R155" s="189" t="s">
        <v>165</v>
      </c>
      <c r="AT155" s="189" t="s">
        <v>161</v>
      </c>
      <c r="AU155" s="189" t="s">
        <v>82</v>
      </c>
      <c r="AY155" s="92" t="s">
        <v>148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92" t="s">
        <v>80</v>
      </c>
      <c r="BK155" s="190">
        <f>ROUND(I155*H155,2)</f>
        <v>0</v>
      </c>
      <c r="BL155" s="92" t="s">
        <v>152</v>
      </c>
      <c r="BM155" s="189" t="s">
        <v>196</v>
      </c>
    </row>
    <row r="156" spans="2:63" s="166" customFormat="1" ht="22.7" customHeight="1">
      <c r="B156" s="167"/>
      <c r="D156" s="168" t="s">
        <v>72</v>
      </c>
      <c r="E156" s="177" t="s">
        <v>177</v>
      </c>
      <c r="F156" s="177" t="s">
        <v>197</v>
      </c>
      <c r="J156" s="178">
        <f>BK156</f>
        <v>0</v>
      </c>
      <c r="L156" s="167"/>
      <c r="M156" s="171"/>
      <c r="N156" s="172"/>
      <c r="O156" s="172"/>
      <c r="P156" s="173">
        <f>SUM(P157:P207)</f>
        <v>1054.6128350000001</v>
      </c>
      <c r="Q156" s="172"/>
      <c r="R156" s="173">
        <f>SUM(R157:R207)</f>
        <v>0</v>
      </c>
      <c r="S156" s="172"/>
      <c r="T156" s="174">
        <f>SUM(T157:T207)</f>
        <v>408.40800459999997</v>
      </c>
      <c r="AR156" s="168" t="s">
        <v>80</v>
      </c>
      <c r="AT156" s="175" t="s">
        <v>72</v>
      </c>
      <c r="AU156" s="175" t="s">
        <v>80</v>
      </c>
      <c r="AY156" s="168" t="s">
        <v>148</v>
      </c>
      <c r="BK156" s="176">
        <f>SUM(BK157:BK207)</f>
        <v>0</v>
      </c>
    </row>
    <row r="157" spans="1:65" s="103" customFormat="1" ht="16.5" customHeight="1">
      <c r="A157" s="100"/>
      <c r="B157" s="101"/>
      <c r="C157" s="179" t="s">
        <v>198</v>
      </c>
      <c r="D157" s="179" t="s">
        <v>150</v>
      </c>
      <c r="E157" s="180" t="s">
        <v>199</v>
      </c>
      <c r="F157" s="181" t="s">
        <v>200</v>
      </c>
      <c r="G157" s="182" t="s">
        <v>106</v>
      </c>
      <c r="H157" s="183">
        <v>62.96</v>
      </c>
      <c r="I157" s="74">
        <v>0</v>
      </c>
      <c r="J157" s="184">
        <f>ROUND(I157*H157,2)</f>
        <v>0</v>
      </c>
      <c r="K157" s="181" t="s">
        <v>151</v>
      </c>
      <c r="L157" s="101"/>
      <c r="M157" s="185" t="s">
        <v>1</v>
      </c>
      <c r="N157" s="186" t="s">
        <v>38</v>
      </c>
      <c r="O157" s="187">
        <v>6.436</v>
      </c>
      <c r="P157" s="187">
        <f>O157*H157</f>
        <v>405.21056</v>
      </c>
      <c r="Q157" s="187">
        <v>0</v>
      </c>
      <c r="R157" s="187">
        <f>Q157*H157</f>
        <v>0</v>
      </c>
      <c r="S157" s="187">
        <v>2</v>
      </c>
      <c r="T157" s="188">
        <f>S157*H157</f>
        <v>125.92</v>
      </c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R157" s="189" t="s">
        <v>152</v>
      </c>
      <c r="AT157" s="189" t="s">
        <v>150</v>
      </c>
      <c r="AU157" s="189" t="s">
        <v>82</v>
      </c>
      <c r="AY157" s="92" t="s">
        <v>148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92" t="s">
        <v>80</v>
      </c>
      <c r="BK157" s="190">
        <f>ROUND(I157*H157,2)</f>
        <v>0</v>
      </c>
      <c r="BL157" s="92" t="s">
        <v>152</v>
      </c>
      <c r="BM157" s="189" t="s">
        <v>201</v>
      </c>
    </row>
    <row r="158" spans="2:51" s="191" customFormat="1" ht="12">
      <c r="B158" s="192"/>
      <c r="D158" s="193" t="s">
        <v>153</v>
      </c>
      <c r="E158" s="194" t="s">
        <v>1</v>
      </c>
      <c r="F158" s="223" t="s">
        <v>202</v>
      </c>
      <c r="H158" s="194" t="s">
        <v>1</v>
      </c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153</v>
      </c>
      <c r="AU158" s="194" t="s">
        <v>82</v>
      </c>
      <c r="AV158" s="191" t="s">
        <v>80</v>
      </c>
      <c r="AW158" s="191" t="s">
        <v>29</v>
      </c>
      <c r="AX158" s="191" t="s">
        <v>73</v>
      </c>
      <c r="AY158" s="194" t="s">
        <v>148</v>
      </c>
    </row>
    <row r="159" spans="2:51" s="196" customFormat="1" ht="12">
      <c r="B159" s="201"/>
      <c r="D159" s="193" t="s">
        <v>153</v>
      </c>
      <c r="E159" s="202" t="s">
        <v>1</v>
      </c>
      <c r="F159" s="195" t="s">
        <v>464</v>
      </c>
      <c r="H159" s="197">
        <v>32.35</v>
      </c>
      <c r="L159" s="201"/>
      <c r="M159" s="203"/>
      <c r="N159" s="204"/>
      <c r="O159" s="204"/>
      <c r="P159" s="204"/>
      <c r="Q159" s="204"/>
      <c r="R159" s="204"/>
      <c r="S159" s="204"/>
      <c r="T159" s="205"/>
      <c r="AT159" s="202" t="s">
        <v>153</v>
      </c>
      <c r="AU159" s="202" t="s">
        <v>82</v>
      </c>
      <c r="AV159" s="196" t="s">
        <v>82</v>
      </c>
      <c r="AW159" s="196" t="s">
        <v>29</v>
      </c>
      <c r="AX159" s="196" t="s">
        <v>73</v>
      </c>
      <c r="AY159" s="202" t="s">
        <v>148</v>
      </c>
    </row>
    <row r="160" spans="2:51" s="196" customFormat="1" ht="12">
      <c r="B160" s="201"/>
      <c r="D160" s="193" t="s">
        <v>153</v>
      </c>
      <c r="E160" s="202" t="s">
        <v>1</v>
      </c>
      <c r="F160" s="195" t="s">
        <v>465</v>
      </c>
      <c r="H160" s="197">
        <v>7.834</v>
      </c>
      <c r="L160" s="201"/>
      <c r="M160" s="203"/>
      <c r="N160" s="204"/>
      <c r="O160" s="204"/>
      <c r="P160" s="204"/>
      <c r="Q160" s="204"/>
      <c r="R160" s="204"/>
      <c r="S160" s="204"/>
      <c r="T160" s="205"/>
      <c r="AT160" s="202" t="s">
        <v>153</v>
      </c>
      <c r="AU160" s="202" t="s">
        <v>82</v>
      </c>
      <c r="AV160" s="196" t="s">
        <v>82</v>
      </c>
      <c r="AW160" s="196" t="s">
        <v>29</v>
      </c>
      <c r="AX160" s="196" t="s">
        <v>73</v>
      </c>
      <c r="AY160" s="202" t="s">
        <v>148</v>
      </c>
    </row>
    <row r="161" spans="2:51" s="196" customFormat="1" ht="12">
      <c r="B161" s="201"/>
      <c r="D161" s="193" t="s">
        <v>153</v>
      </c>
      <c r="E161" s="202" t="s">
        <v>1</v>
      </c>
      <c r="F161" s="195" t="s">
        <v>203</v>
      </c>
      <c r="H161" s="197">
        <v>22.777</v>
      </c>
      <c r="L161" s="201"/>
      <c r="M161" s="203"/>
      <c r="N161" s="204"/>
      <c r="O161" s="204"/>
      <c r="P161" s="204"/>
      <c r="Q161" s="204"/>
      <c r="R161" s="204"/>
      <c r="S161" s="204"/>
      <c r="T161" s="205"/>
      <c r="AT161" s="202" t="s">
        <v>153</v>
      </c>
      <c r="AU161" s="202" t="s">
        <v>82</v>
      </c>
      <c r="AV161" s="196" t="s">
        <v>82</v>
      </c>
      <c r="AW161" s="196" t="s">
        <v>29</v>
      </c>
      <c r="AX161" s="196" t="s">
        <v>73</v>
      </c>
      <c r="AY161" s="202" t="s">
        <v>148</v>
      </c>
    </row>
    <row r="162" spans="2:51" s="206" customFormat="1" ht="12">
      <c r="B162" s="207"/>
      <c r="D162" s="193" t="s">
        <v>153</v>
      </c>
      <c r="E162" s="208" t="s">
        <v>1</v>
      </c>
      <c r="F162" s="209" t="s">
        <v>154</v>
      </c>
      <c r="H162" s="210">
        <v>62.96</v>
      </c>
      <c r="L162" s="207"/>
      <c r="M162" s="211"/>
      <c r="N162" s="212"/>
      <c r="O162" s="212"/>
      <c r="P162" s="212"/>
      <c r="Q162" s="212"/>
      <c r="R162" s="212"/>
      <c r="S162" s="212"/>
      <c r="T162" s="213"/>
      <c r="AT162" s="208" t="s">
        <v>153</v>
      </c>
      <c r="AU162" s="208" t="s">
        <v>82</v>
      </c>
      <c r="AV162" s="206" t="s">
        <v>152</v>
      </c>
      <c r="AW162" s="206" t="s">
        <v>29</v>
      </c>
      <c r="AX162" s="206" t="s">
        <v>80</v>
      </c>
      <c r="AY162" s="208" t="s">
        <v>148</v>
      </c>
    </row>
    <row r="163" spans="1:65" s="103" customFormat="1" ht="33" customHeight="1">
      <c r="A163" s="100"/>
      <c r="B163" s="101"/>
      <c r="C163" s="179" t="s">
        <v>8</v>
      </c>
      <c r="D163" s="179" t="s">
        <v>150</v>
      </c>
      <c r="E163" s="180" t="s">
        <v>463</v>
      </c>
      <c r="F163" s="181" t="s">
        <v>204</v>
      </c>
      <c r="G163" s="182" t="s">
        <v>106</v>
      </c>
      <c r="H163" s="183">
        <v>1101.858</v>
      </c>
      <c r="I163" s="74">
        <v>0</v>
      </c>
      <c r="J163" s="184">
        <f>ROUND(I163*H163,2)</f>
        <v>0</v>
      </c>
      <c r="K163" s="181" t="s">
        <v>151</v>
      </c>
      <c r="L163" s="101"/>
      <c r="M163" s="185" t="s">
        <v>1</v>
      </c>
      <c r="N163" s="186" t="s">
        <v>38</v>
      </c>
      <c r="O163" s="187">
        <v>0.44</v>
      </c>
      <c r="P163" s="187">
        <f>O163*H163</f>
        <v>484.81752</v>
      </c>
      <c r="Q163" s="187">
        <v>0</v>
      </c>
      <c r="R163" s="187">
        <f>Q163*H163</f>
        <v>0</v>
      </c>
      <c r="S163" s="187">
        <v>0.222</v>
      </c>
      <c r="T163" s="188">
        <f>S163*H163</f>
        <v>244.612476</v>
      </c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R163" s="189" t="s">
        <v>152</v>
      </c>
      <c r="AT163" s="189" t="s">
        <v>150</v>
      </c>
      <c r="AU163" s="189" t="s">
        <v>82</v>
      </c>
      <c r="AY163" s="92" t="s">
        <v>148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92" t="s">
        <v>80</v>
      </c>
      <c r="BK163" s="190">
        <f>ROUND(I163*H163,2)</f>
        <v>0</v>
      </c>
      <c r="BL163" s="92" t="s">
        <v>152</v>
      </c>
      <c r="BM163" s="189" t="s">
        <v>205</v>
      </c>
    </row>
    <row r="164" spans="2:51" s="191" customFormat="1" ht="12">
      <c r="B164" s="192"/>
      <c r="D164" s="193" t="s">
        <v>153</v>
      </c>
      <c r="E164" s="194" t="s">
        <v>1</v>
      </c>
      <c r="F164" s="223" t="s">
        <v>206</v>
      </c>
      <c r="H164" s="194" t="s">
        <v>1</v>
      </c>
      <c r="L164" s="192"/>
      <c r="M164" s="198"/>
      <c r="N164" s="199"/>
      <c r="O164" s="199"/>
      <c r="P164" s="199"/>
      <c r="Q164" s="199"/>
      <c r="R164" s="199"/>
      <c r="S164" s="199"/>
      <c r="T164" s="200"/>
      <c r="AT164" s="194" t="s">
        <v>153</v>
      </c>
      <c r="AU164" s="194" t="s">
        <v>82</v>
      </c>
      <c r="AV164" s="191" t="s">
        <v>80</v>
      </c>
      <c r="AW164" s="191" t="s">
        <v>29</v>
      </c>
      <c r="AX164" s="191" t="s">
        <v>73</v>
      </c>
      <c r="AY164" s="194" t="s">
        <v>148</v>
      </c>
    </row>
    <row r="165" spans="2:51" s="191" customFormat="1" ht="12">
      <c r="B165" s="192"/>
      <c r="D165" s="193" t="s">
        <v>153</v>
      </c>
      <c r="E165" s="194" t="s">
        <v>1</v>
      </c>
      <c r="F165" s="223" t="s">
        <v>207</v>
      </c>
      <c r="H165" s="194" t="s">
        <v>1</v>
      </c>
      <c r="L165" s="192"/>
      <c r="M165" s="198"/>
      <c r="N165" s="199"/>
      <c r="O165" s="199"/>
      <c r="P165" s="199"/>
      <c r="Q165" s="199"/>
      <c r="R165" s="199"/>
      <c r="S165" s="199"/>
      <c r="T165" s="200"/>
      <c r="AT165" s="194" t="s">
        <v>153</v>
      </c>
      <c r="AU165" s="194" t="s">
        <v>82</v>
      </c>
      <c r="AV165" s="191" t="s">
        <v>80</v>
      </c>
      <c r="AW165" s="191" t="s">
        <v>29</v>
      </c>
      <c r="AX165" s="191" t="s">
        <v>73</v>
      </c>
      <c r="AY165" s="194" t="s">
        <v>148</v>
      </c>
    </row>
    <row r="166" spans="2:51" s="196" customFormat="1" ht="12">
      <c r="B166" s="201"/>
      <c r="D166" s="193" t="s">
        <v>153</v>
      </c>
      <c r="E166" s="202" t="s">
        <v>1</v>
      </c>
      <c r="F166" s="195" t="s">
        <v>208</v>
      </c>
      <c r="H166" s="197">
        <v>343.569</v>
      </c>
      <c r="L166" s="201"/>
      <c r="M166" s="203"/>
      <c r="N166" s="204"/>
      <c r="O166" s="204"/>
      <c r="P166" s="204"/>
      <c r="Q166" s="204"/>
      <c r="R166" s="204"/>
      <c r="S166" s="204"/>
      <c r="T166" s="205"/>
      <c r="AT166" s="202" t="s">
        <v>153</v>
      </c>
      <c r="AU166" s="202" t="s">
        <v>82</v>
      </c>
      <c r="AV166" s="196" t="s">
        <v>82</v>
      </c>
      <c r="AW166" s="196" t="s">
        <v>29</v>
      </c>
      <c r="AX166" s="196" t="s">
        <v>73</v>
      </c>
      <c r="AY166" s="202" t="s">
        <v>148</v>
      </c>
    </row>
    <row r="167" spans="2:51" s="196" customFormat="1" ht="12">
      <c r="B167" s="201"/>
      <c r="D167" s="193" t="s">
        <v>153</v>
      </c>
      <c r="E167" s="202" t="s">
        <v>1</v>
      </c>
      <c r="F167" s="195" t="s">
        <v>209</v>
      </c>
      <c r="H167" s="197">
        <v>115.456</v>
      </c>
      <c r="L167" s="201"/>
      <c r="M167" s="203"/>
      <c r="N167" s="204"/>
      <c r="O167" s="204"/>
      <c r="P167" s="204"/>
      <c r="Q167" s="204"/>
      <c r="R167" s="204"/>
      <c r="S167" s="204"/>
      <c r="T167" s="205"/>
      <c r="AT167" s="202" t="s">
        <v>153</v>
      </c>
      <c r="AU167" s="202" t="s">
        <v>82</v>
      </c>
      <c r="AV167" s="196" t="s">
        <v>82</v>
      </c>
      <c r="AW167" s="196" t="s">
        <v>29</v>
      </c>
      <c r="AX167" s="196" t="s">
        <v>73</v>
      </c>
      <c r="AY167" s="202" t="s">
        <v>148</v>
      </c>
    </row>
    <row r="168" spans="2:51" s="191" customFormat="1" ht="12">
      <c r="B168" s="192"/>
      <c r="D168" s="193" t="s">
        <v>153</v>
      </c>
      <c r="E168" s="194" t="s">
        <v>1</v>
      </c>
      <c r="F168" s="223" t="s">
        <v>210</v>
      </c>
      <c r="H168" s="194" t="s">
        <v>1</v>
      </c>
      <c r="L168" s="192"/>
      <c r="M168" s="198"/>
      <c r="N168" s="199"/>
      <c r="O168" s="199"/>
      <c r="P168" s="199"/>
      <c r="Q168" s="199"/>
      <c r="R168" s="199"/>
      <c r="S168" s="199"/>
      <c r="T168" s="200"/>
      <c r="AT168" s="194" t="s">
        <v>153</v>
      </c>
      <c r="AU168" s="194" t="s">
        <v>82</v>
      </c>
      <c r="AV168" s="191" t="s">
        <v>80</v>
      </c>
      <c r="AW168" s="191" t="s">
        <v>29</v>
      </c>
      <c r="AX168" s="191" t="s">
        <v>73</v>
      </c>
      <c r="AY168" s="194" t="s">
        <v>148</v>
      </c>
    </row>
    <row r="169" spans="2:51" s="196" customFormat="1" ht="12">
      <c r="B169" s="201"/>
      <c r="D169" s="193" t="s">
        <v>153</v>
      </c>
      <c r="E169" s="202" t="s">
        <v>1</v>
      </c>
      <c r="F169" s="195" t="s">
        <v>211</v>
      </c>
      <c r="H169" s="197">
        <v>293.349</v>
      </c>
      <c r="L169" s="201"/>
      <c r="M169" s="203"/>
      <c r="N169" s="204"/>
      <c r="O169" s="204"/>
      <c r="P169" s="204"/>
      <c r="Q169" s="204"/>
      <c r="R169" s="204"/>
      <c r="S169" s="204"/>
      <c r="T169" s="205"/>
      <c r="AT169" s="202" t="s">
        <v>153</v>
      </c>
      <c r="AU169" s="202" t="s">
        <v>82</v>
      </c>
      <c r="AV169" s="196" t="s">
        <v>82</v>
      </c>
      <c r="AW169" s="196" t="s">
        <v>29</v>
      </c>
      <c r="AX169" s="196" t="s">
        <v>73</v>
      </c>
      <c r="AY169" s="202" t="s">
        <v>148</v>
      </c>
    </row>
    <row r="170" spans="2:51" s="196" customFormat="1" ht="12">
      <c r="B170" s="201"/>
      <c r="D170" s="193" t="s">
        <v>153</v>
      </c>
      <c r="E170" s="202" t="s">
        <v>1</v>
      </c>
      <c r="F170" s="195" t="s">
        <v>212</v>
      </c>
      <c r="H170" s="197">
        <v>23.621</v>
      </c>
      <c r="L170" s="201"/>
      <c r="M170" s="203"/>
      <c r="N170" s="204"/>
      <c r="O170" s="204"/>
      <c r="P170" s="204"/>
      <c r="Q170" s="204"/>
      <c r="R170" s="204"/>
      <c r="S170" s="204"/>
      <c r="T170" s="205"/>
      <c r="AT170" s="202" t="s">
        <v>153</v>
      </c>
      <c r="AU170" s="202" t="s">
        <v>82</v>
      </c>
      <c r="AV170" s="196" t="s">
        <v>82</v>
      </c>
      <c r="AW170" s="196" t="s">
        <v>29</v>
      </c>
      <c r="AX170" s="196" t="s">
        <v>73</v>
      </c>
      <c r="AY170" s="202" t="s">
        <v>148</v>
      </c>
    </row>
    <row r="171" spans="2:51" s="191" customFormat="1" ht="12">
      <c r="B171" s="192"/>
      <c r="D171" s="193" t="s">
        <v>153</v>
      </c>
      <c r="E171" s="194" t="s">
        <v>1</v>
      </c>
      <c r="F171" s="223" t="s">
        <v>213</v>
      </c>
      <c r="H171" s="194" t="s">
        <v>1</v>
      </c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153</v>
      </c>
      <c r="AU171" s="194" t="s">
        <v>82</v>
      </c>
      <c r="AV171" s="191" t="s">
        <v>80</v>
      </c>
      <c r="AW171" s="191" t="s">
        <v>29</v>
      </c>
      <c r="AX171" s="191" t="s">
        <v>73</v>
      </c>
      <c r="AY171" s="194" t="s">
        <v>148</v>
      </c>
    </row>
    <row r="172" spans="2:51" s="196" customFormat="1" ht="12">
      <c r="B172" s="201"/>
      <c r="D172" s="193" t="s">
        <v>153</v>
      </c>
      <c r="E172" s="202" t="s">
        <v>1</v>
      </c>
      <c r="F172" s="195" t="s">
        <v>214</v>
      </c>
      <c r="H172" s="197">
        <v>305.688</v>
      </c>
      <c r="L172" s="201"/>
      <c r="M172" s="203"/>
      <c r="N172" s="204"/>
      <c r="O172" s="204"/>
      <c r="P172" s="204"/>
      <c r="Q172" s="204"/>
      <c r="R172" s="204"/>
      <c r="S172" s="204"/>
      <c r="T172" s="205"/>
      <c r="AT172" s="202" t="s">
        <v>153</v>
      </c>
      <c r="AU172" s="202" t="s">
        <v>82</v>
      </c>
      <c r="AV172" s="196" t="s">
        <v>82</v>
      </c>
      <c r="AW172" s="196" t="s">
        <v>29</v>
      </c>
      <c r="AX172" s="196" t="s">
        <v>73</v>
      </c>
      <c r="AY172" s="202" t="s">
        <v>148</v>
      </c>
    </row>
    <row r="173" spans="2:51" s="196" customFormat="1" ht="12">
      <c r="B173" s="201"/>
      <c r="D173" s="193" t="s">
        <v>153</v>
      </c>
      <c r="E173" s="202" t="s">
        <v>1</v>
      </c>
      <c r="F173" s="195" t="s">
        <v>215</v>
      </c>
      <c r="H173" s="197">
        <v>20.175</v>
      </c>
      <c r="L173" s="201"/>
      <c r="M173" s="203"/>
      <c r="N173" s="204"/>
      <c r="O173" s="204"/>
      <c r="P173" s="204"/>
      <c r="Q173" s="204"/>
      <c r="R173" s="204"/>
      <c r="S173" s="204"/>
      <c r="T173" s="205"/>
      <c r="AT173" s="202" t="s">
        <v>153</v>
      </c>
      <c r="AU173" s="202" t="s">
        <v>82</v>
      </c>
      <c r="AV173" s="196" t="s">
        <v>82</v>
      </c>
      <c r="AW173" s="196" t="s">
        <v>29</v>
      </c>
      <c r="AX173" s="196" t="s">
        <v>73</v>
      </c>
      <c r="AY173" s="202" t="s">
        <v>148</v>
      </c>
    </row>
    <row r="174" spans="2:51" s="206" customFormat="1" ht="12">
      <c r="B174" s="207"/>
      <c r="D174" s="193" t="s">
        <v>153</v>
      </c>
      <c r="E174" s="208" t="s">
        <v>1</v>
      </c>
      <c r="F174" s="209" t="s">
        <v>154</v>
      </c>
      <c r="H174" s="210">
        <v>1101.858</v>
      </c>
      <c r="L174" s="207"/>
      <c r="M174" s="211"/>
      <c r="N174" s="212"/>
      <c r="O174" s="212"/>
      <c r="P174" s="212"/>
      <c r="Q174" s="212"/>
      <c r="R174" s="212"/>
      <c r="S174" s="212"/>
      <c r="T174" s="213"/>
      <c r="AT174" s="208" t="s">
        <v>153</v>
      </c>
      <c r="AU174" s="208" t="s">
        <v>82</v>
      </c>
      <c r="AV174" s="206" t="s">
        <v>152</v>
      </c>
      <c r="AW174" s="206" t="s">
        <v>29</v>
      </c>
      <c r="AX174" s="206" t="s">
        <v>80</v>
      </c>
      <c r="AY174" s="208" t="s">
        <v>148</v>
      </c>
    </row>
    <row r="175" spans="1:65" s="103" customFormat="1" ht="36">
      <c r="A175" s="100"/>
      <c r="B175" s="101"/>
      <c r="C175" s="179" t="s">
        <v>217</v>
      </c>
      <c r="D175" s="179" t="s">
        <v>150</v>
      </c>
      <c r="E175" s="180" t="s">
        <v>218</v>
      </c>
      <c r="F175" s="181" t="s">
        <v>219</v>
      </c>
      <c r="G175" s="182" t="s">
        <v>114</v>
      </c>
      <c r="H175" s="183">
        <v>1.845</v>
      </c>
      <c r="I175" s="74">
        <v>0</v>
      </c>
      <c r="J175" s="184">
        <f>ROUND(I175*H175,2)</f>
        <v>0</v>
      </c>
      <c r="K175" s="181" t="s">
        <v>151</v>
      </c>
      <c r="L175" s="101"/>
      <c r="M175" s="185" t="s">
        <v>1</v>
      </c>
      <c r="N175" s="186" t="s">
        <v>38</v>
      </c>
      <c r="O175" s="187">
        <v>0.939</v>
      </c>
      <c r="P175" s="187">
        <f>O175*H175</f>
        <v>1.7324549999999999</v>
      </c>
      <c r="Q175" s="187">
        <v>0</v>
      </c>
      <c r="R175" s="187">
        <f>Q175*H175</f>
        <v>0</v>
      </c>
      <c r="S175" s="187">
        <v>0.076</v>
      </c>
      <c r="T175" s="188">
        <f>S175*H175</f>
        <v>0.14021999999999998</v>
      </c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R175" s="189" t="s">
        <v>152</v>
      </c>
      <c r="AT175" s="189" t="s">
        <v>150</v>
      </c>
      <c r="AU175" s="189" t="s">
        <v>82</v>
      </c>
      <c r="AY175" s="92" t="s">
        <v>148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92" t="s">
        <v>80</v>
      </c>
      <c r="BK175" s="190">
        <f>ROUND(I175*H175,2)</f>
        <v>0</v>
      </c>
      <c r="BL175" s="92" t="s">
        <v>152</v>
      </c>
      <c r="BM175" s="189" t="s">
        <v>220</v>
      </c>
    </row>
    <row r="176" spans="2:51" s="191" customFormat="1" ht="12">
      <c r="B176" s="192"/>
      <c r="D176" s="193" t="s">
        <v>153</v>
      </c>
      <c r="E176" s="194" t="s">
        <v>1</v>
      </c>
      <c r="F176" s="223" t="s">
        <v>221</v>
      </c>
      <c r="H176" s="194" t="s">
        <v>1</v>
      </c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153</v>
      </c>
      <c r="AU176" s="194" t="s">
        <v>82</v>
      </c>
      <c r="AV176" s="191" t="s">
        <v>80</v>
      </c>
      <c r="AW176" s="191" t="s">
        <v>29</v>
      </c>
      <c r="AX176" s="191" t="s">
        <v>73</v>
      </c>
      <c r="AY176" s="194" t="s">
        <v>148</v>
      </c>
    </row>
    <row r="177" spans="2:51" s="191" customFormat="1" ht="12">
      <c r="B177" s="192"/>
      <c r="D177" s="193" t="s">
        <v>153</v>
      </c>
      <c r="E177" s="194" t="s">
        <v>1</v>
      </c>
      <c r="F177" s="223" t="s">
        <v>222</v>
      </c>
      <c r="H177" s="194" t="s">
        <v>1</v>
      </c>
      <c r="L177" s="192"/>
      <c r="M177" s="198"/>
      <c r="N177" s="199"/>
      <c r="O177" s="199"/>
      <c r="P177" s="199"/>
      <c r="Q177" s="199"/>
      <c r="R177" s="199"/>
      <c r="S177" s="199"/>
      <c r="T177" s="200"/>
      <c r="AT177" s="194" t="s">
        <v>153</v>
      </c>
      <c r="AU177" s="194" t="s">
        <v>82</v>
      </c>
      <c r="AV177" s="191" t="s">
        <v>80</v>
      </c>
      <c r="AW177" s="191" t="s">
        <v>29</v>
      </c>
      <c r="AX177" s="191" t="s">
        <v>73</v>
      </c>
      <c r="AY177" s="194" t="s">
        <v>148</v>
      </c>
    </row>
    <row r="178" spans="2:51" s="196" customFormat="1" ht="12">
      <c r="B178" s="201"/>
      <c r="D178" s="193" t="s">
        <v>153</v>
      </c>
      <c r="E178" s="202" t="s">
        <v>1</v>
      </c>
      <c r="F178" s="195" t="s">
        <v>223</v>
      </c>
      <c r="H178" s="197">
        <v>1.845</v>
      </c>
      <c r="L178" s="201"/>
      <c r="M178" s="203"/>
      <c r="N178" s="204"/>
      <c r="O178" s="204"/>
      <c r="P178" s="204"/>
      <c r="Q178" s="204"/>
      <c r="R178" s="204"/>
      <c r="S178" s="204"/>
      <c r="T178" s="205"/>
      <c r="AT178" s="202" t="s">
        <v>153</v>
      </c>
      <c r="AU178" s="202" t="s">
        <v>82</v>
      </c>
      <c r="AV178" s="196" t="s">
        <v>82</v>
      </c>
      <c r="AW178" s="196" t="s">
        <v>29</v>
      </c>
      <c r="AX178" s="196" t="s">
        <v>73</v>
      </c>
      <c r="AY178" s="202" t="s">
        <v>148</v>
      </c>
    </row>
    <row r="179" spans="2:51" s="206" customFormat="1" ht="12">
      <c r="B179" s="207"/>
      <c r="D179" s="193" t="s">
        <v>153</v>
      </c>
      <c r="E179" s="208" t="s">
        <v>1</v>
      </c>
      <c r="F179" s="209" t="s">
        <v>154</v>
      </c>
      <c r="H179" s="210">
        <v>1.845</v>
      </c>
      <c r="L179" s="207"/>
      <c r="M179" s="211"/>
      <c r="N179" s="212"/>
      <c r="O179" s="212"/>
      <c r="P179" s="212"/>
      <c r="Q179" s="212"/>
      <c r="R179" s="212"/>
      <c r="S179" s="212"/>
      <c r="T179" s="213"/>
      <c r="AT179" s="208" t="s">
        <v>153</v>
      </c>
      <c r="AU179" s="208" t="s">
        <v>82</v>
      </c>
      <c r="AV179" s="206" t="s">
        <v>152</v>
      </c>
      <c r="AW179" s="206" t="s">
        <v>29</v>
      </c>
      <c r="AX179" s="206" t="s">
        <v>80</v>
      </c>
      <c r="AY179" s="208" t="s">
        <v>148</v>
      </c>
    </row>
    <row r="180" spans="1:65" s="103" customFormat="1" ht="44.25" customHeight="1">
      <c r="A180" s="100"/>
      <c r="B180" s="101"/>
      <c r="C180" s="179" t="s">
        <v>224</v>
      </c>
      <c r="D180" s="179" t="s">
        <v>150</v>
      </c>
      <c r="E180" s="180" t="s">
        <v>225</v>
      </c>
      <c r="F180" s="181" t="s">
        <v>226</v>
      </c>
      <c r="G180" s="182" t="s">
        <v>114</v>
      </c>
      <c r="H180" s="183">
        <v>25.875</v>
      </c>
      <c r="I180" s="74">
        <v>0</v>
      </c>
      <c r="J180" s="184">
        <f>ROUND(I180*H180,2)</f>
        <v>0</v>
      </c>
      <c r="K180" s="181" t="s">
        <v>151</v>
      </c>
      <c r="L180" s="101"/>
      <c r="M180" s="185" t="s">
        <v>1</v>
      </c>
      <c r="N180" s="186" t="s">
        <v>38</v>
      </c>
      <c r="O180" s="187">
        <v>0.1</v>
      </c>
      <c r="P180" s="187">
        <f>O180*H180</f>
        <v>2.5875000000000004</v>
      </c>
      <c r="Q180" s="187">
        <v>0</v>
      </c>
      <c r="R180" s="187">
        <f>Q180*H180</f>
        <v>0</v>
      </c>
      <c r="S180" s="187">
        <v>0.029</v>
      </c>
      <c r="T180" s="188">
        <f>S180*H180</f>
        <v>0.750375</v>
      </c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R180" s="189" t="s">
        <v>152</v>
      </c>
      <c r="AT180" s="189" t="s">
        <v>150</v>
      </c>
      <c r="AU180" s="189" t="s">
        <v>82</v>
      </c>
      <c r="AY180" s="92" t="s">
        <v>148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92" t="s">
        <v>80</v>
      </c>
      <c r="BK180" s="190">
        <f>ROUND(I180*H180,2)</f>
        <v>0</v>
      </c>
      <c r="BL180" s="92" t="s">
        <v>152</v>
      </c>
      <c r="BM180" s="189" t="s">
        <v>227</v>
      </c>
    </row>
    <row r="181" spans="2:51" s="191" customFormat="1" ht="12">
      <c r="B181" s="192"/>
      <c r="D181" s="193" t="s">
        <v>153</v>
      </c>
      <c r="E181" s="194" t="s">
        <v>1</v>
      </c>
      <c r="F181" s="223" t="s">
        <v>228</v>
      </c>
      <c r="H181" s="194" t="s">
        <v>1</v>
      </c>
      <c r="L181" s="192"/>
      <c r="M181" s="198"/>
      <c r="N181" s="199"/>
      <c r="O181" s="199"/>
      <c r="P181" s="199"/>
      <c r="Q181" s="199"/>
      <c r="R181" s="199"/>
      <c r="S181" s="199"/>
      <c r="T181" s="200"/>
      <c r="AT181" s="194" t="s">
        <v>153</v>
      </c>
      <c r="AU181" s="194" t="s">
        <v>82</v>
      </c>
      <c r="AV181" s="191" t="s">
        <v>80</v>
      </c>
      <c r="AW181" s="191" t="s">
        <v>29</v>
      </c>
      <c r="AX181" s="191" t="s">
        <v>73</v>
      </c>
      <c r="AY181" s="194" t="s">
        <v>148</v>
      </c>
    </row>
    <row r="182" spans="2:51" s="196" customFormat="1" ht="12">
      <c r="B182" s="201"/>
      <c r="D182" s="193" t="s">
        <v>153</v>
      </c>
      <c r="E182" s="202" t="s">
        <v>1</v>
      </c>
      <c r="F182" s="195" t="s">
        <v>229</v>
      </c>
      <c r="H182" s="197">
        <v>24.48</v>
      </c>
      <c r="L182" s="201"/>
      <c r="M182" s="203"/>
      <c r="N182" s="204"/>
      <c r="O182" s="204"/>
      <c r="P182" s="204"/>
      <c r="Q182" s="204"/>
      <c r="R182" s="204"/>
      <c r="S182" s="204"/>
      <c r="T182" s="205"/>
      <c r="AT182" s="202" t="s">
        <v>153</v>
      </c>
      <c r="AU182" s="202" t="s">
        <v>82</v>
      </c>
      <c r="AV182" s="196" t="s">
        <v>82</v>
      </c>
      <c r="AW182" s="196" t="s">
        <v>29</v>
      </c>
      <c r="AX182" s="196" t="s">
        <v>73</v>
      </c>
      <c r="AY182" s="202" t="s">
        <v>148</v>
      </c>
    </row>
    <row r="183" spans="2:51" s="196" customFormat="1" ht="12">
      <c r="B183" s="201"/>
      <c r="D183" s="193" t="s">
        <v>153</v>
      </c>
      <c r="E183" s="202" t="s">
        <v>1</v>
      </c>
      <c r="F183" s="195" t="s">
        <v>230</v>
      </c>
      <c r="H183" s="197">
        <v>-1.845</v>
      </c>
      <c r="L183" s="201"/>
      <c r="M183" s="203"/>
      <c r="N183" s="204"/>
      <c r="O183" s="204"/>
      <c r="P183" s="204"/>
      <c r="Q183" s="204"/>
      <c r="R183" s="204"/>
      <c r="S183" s="204"/>
      <c r="T183" s="205"/>
      <c r="AT183" s="202" t="s">
        <v>153</v>
      </c>
      <c r="AU183" s="202" t="s">
        <v>82</v>
      </c>
      <c r="AV183" s="196" t="s">
        <v>82</v>
      </c>
      <c r="AW183" s="196" t="s">
        <v>29</v>
      </c>
      <c r="AX183" s="196" t="s">
        <v>73</v>
      </c>
      <c r="AY183" s="202" t="s">
        <v>148</v>
      </c>
    </row>
    <row r="184" spans="2:51" s="196" customFormat="1" ht="12">
      <c r="B184" s="201"/>
      <c r="D184" s="193" t="s">
        <v>153</v>
      </c>
      <c r="E184" s="202" t="s">
        <v>1</v>
      </c>
      <c r="F184" s="195" t="s">
        <v>231</v>
      </c>
      <c r="H184" s="197">
        <v>3.24</v>
      </c>
      <c r="L184" s="201"/>
      <c r="M184" s="203"/>
      <c r="N184" s="204"/>
      <c r="O184" s="204"/>
      <c r="P184" s="204"/>
      <c r="Q184" s="204"/>
      <c r="R184" s="204"/>
      <c r="S184" s="204"/>
      <c r="T184" s="205"/>
      <c r="AT184" s="202" t="s">
        <v>153</v>
      </c>
      <c r="AU184" s="202" t="s">
        <v>82</v>
      </c>
      <c r="AV184" s="196" t="s">
        <v>82</v>
      </c>
      <c r="AW184" s="196" t="s">
        <v>29</v>
      </c>
      <c r="AX184" s="196" t="s">
        <v>73</v>
      </c>
      <c r="AY184" s="202" t="s">
        <v>148</v>
      </c>
    </row>
    <row r="185" spans="2:51" s="206" customFormat="1" ht="12">
      <c r="B185" s="207"/>
      <c r="D185" s="193" t="s">
        <v>153</v>
      </c>
      <c r="E185" s="208" t="s">
        <v>1</v>
      </c>
      <c r="F185" s="209" t="s">
        <v>154</v>
      </c>
      <c r="H185" s="210">
        <v>25.875</v>
      </c>
      <c r="L185" s="207"/>
      <c r="M185" s="211"/>
      <c r="N185" s="212"/>
      <c r="O185" s="212"/>
      <c r="P185" s="212"/>
      <c r="Q185" s="212"/>
      <c r="R185" s="212"/>
      <c r="S185" s="212"/>
      <c r="T185" s="213"/>
      <c r="AT185" s="208" t="s">
        <v>153</v>
      </c>
      <c r="AU185" s="208" t="s">
        <v>82</v>
      </c>
      <c r="AV185" s="206" t="s">
        <v>152</v>
      </c>
      <c r="AW185" s="206" t="s">
        <v>29</v>
      </c>
      <c r="AX185" s="206" t="s">
        <v>80</v>
      </c>
      <c r="AY185" s="208" t="s">
        <v>148</v>
      </c>
    </row>
    <row r="186" spans="1:65" s="103" customFormat="1" ht="24">
      <c r="A186" s="100"/>
      <c r="B186" s="101"/>
      <c r="C186" s="179" t="s">
        <v>232</v>
      </c>
      <c r="D186" s="179" t="s">
        <v>150</v>
      </c>
      <c r="E186" s="180" t="s">
        <v>233</v>
      </c>
      <c r="F186" s="181" t="s">
        <v>234</v>
      </c>
      <c r="G186" s="182" t="s">
        <v>235</v>
      </c>
      <c r="H186" s="183">
        <v>152.07</v>
      </c>
      <c r="I186" s="74">
        <v>0</v>
      </c>
      <c r="J186" s="184">
        <f>ROUND(I186*H186,2)</f>
        <v>0</v>
      </c>
      <c r="K186" s="181" t="s">
        <v>151</v>
      </c>
      <c r="L186" s="101"/>
      <c r="M186" s="185" t="s">
        <v>1</v>
      </c>
      <c r="N186" s="186" t="s">
        <v>38</v>
      </c>
      <c r="O186" s="187">
        <v>0.21</v>
      </c>
      <c r="P186" s="187">
        <f>O186*H186</f>
        <v>31.934699999999996</v>
      </c>
      <c r="Q186" s="187">
        <v>0</v>
      </c>
      <c r="R186" s="187">
        <f>Q186*H186</f>
        <v>0</v>
      </c>
      <c r="S186" s="187">
        <v>0.00248</v>
      </c>
      <c r="T186" s="188">
        <f>S186*H186</f>
        <v>0.37713359999999996</v>
      </c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R186" s="189" t="s">
        <v>152</v>
      </c>
      <c r="AT186" s="189" t="s">
        <v>150</v>
      </c>
      <c r="AU186" s="189" t="s">
        <v>82</v>
      </c>
      <c r="AY186" s="92" t="s">
        <v>148</v>
      </c>
      <c r="BE186" s="190">
        <f>IF(N186="základní",J186,0)</f>
        <v>0</v>
      </c>
      <c r="BF186" s="190">
        <f>IF(N186="snížená",J186,0)</f>
        <v>0</v>
      </c>
      <c r="BG186" s="190">
        <f>IF(N186="zákl. přenesená",J186,0)</f>
        <v>0</v>
      </c>
      <c r="BH186" s="190">
        <f>IF(N186="sníž. přenesená",J186,0)</f>
        <v>0</v>
      </c>
      <c r="BI186" s="190">
        <f>IF(N186="nulová",J186,0)</f>
        <v>0</v>
      </c>
      <c r="BJ186" s="92" t="s">
        <v>80</v>
      </c>
      <c r="BK186" s="190">
        <f>ROUND(I186*H186,2)</f>
        <v>0</v>
      </c>
      <c r="BL186" s="92" t="s">
        <v>152</v>
      </c>
      <c r="BM186" s="189" t="s">
        <v>236</v>
      </c>
    </row>
    <row r="187" spans="2:51" s="191" customFormat="1" ht="12">
      <c r="B187" s="192"/>
      <c r="D187" s="193" t="s">
        <v>153</v>
      </c>
      <c r="E187" s="194" t="s">
        <v>1</v>
      </c>
      <c r="F187" s="223" t="s">
        <v>237</v>
      </c>
      <c r="H187" s="194" t="s">
        <v>1</v>
      </c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153</v>
      </c>
      <c r="AU187" s="194" t="s">
        <v>82</v>
      </c>
      <c r="AV187" s="191" t="s">
        <v>80</v>
      </c>
      <c r="AW187" s="191" t="s">
        <v>29</v>
      </c>
      <c r="AX187" s="191" t="s">
        <v>73</v>
      </c>
      <c r="AY187" s="194" t="s">
        <v>148</v>
      </c>
    </row>
    <row r="188" spans="2:51" s="196" customFormat="1" ht="12">
      <c r="B188" s="201"/>
      <c r="D188" s="193" t="s">
        <v>153</v>
      </c>
      <c r="E188" s="202" t="s">
        <v>1</v>
      </c>
      <c r="F188" s="195" t="s">
        <v>238</v>
      </c>
      <c r="H188" s="197">
        <v>60.06</v>
      </c>
      <c r="L188" s="201"/>
      <c r="M188" s="203"/>
      <c r="N188" s="204"/>
      <c r="O188" s="204"/>
      <c r="P188" s="204"/>
      <c r="Q188" s="204"/>
      <c r="R188" s="204"/>
      <c r="S188" s="204"/>
      <c r="T188" s="205"/>
      <c r="AT188" s="202" t="s">
        <v>153</v>
      </c>
      <c r="AU188" s="202" t="s">
        <v>82</v>
      </c>
      <c r="AV188" s="196" t="s">
        <v>82</v>
      </c>
      <c r="AW188" s="196" t="s">
        <v>29</v>
      </c>
      <c r="AX188" s="196" t="s">
        <v>73</v>
      </c>
      <c r="AY188" s="202" t="s">
        <v>148</v>
      </c>
    </row>
    <row r="189" spans="2:51" s="196" customFormat="1" ht="12">
      <c r="B189" s="201"/>
      <c r="D189" s="193" t="s">
        <v>153</v>
      </c>
      <c r="E189" s="202" t="s">
        <v>1</v>
      </c>
      <c r="F189" s="195" t="s">
        <v>239</v>
      </c>
      <c r="H189" s="197">
        <v>18.7</v>
      </c>
      <c r="L189" s="201"/>
      <c r="M189" s="203"/>
      <c r="N189" s="204"/>
      <c r="O189" s="204"/>
      <c r="P189" s="204"/>
      <c r="Q189" s="204"/>
      <c r="R189" s="204"/>
      <c r="S189" s="204"/>
      <c r="T189" s="205"/>
      <c r="AT189" s="202" t="s">
        <v>153</v>
      </c>
      <c r="AU189" s="202" t="s">
        <v>82</v>
      </c>
      <c r="AV189" s="196" t="s">
        <v>82</v>
      </c>
      <c r="AW189" s="196" t="s">
        <v>29</v>
      </c>
      <c r="AX189" s="196" t="s">
        <v>73</v>
      </c>
      <c r="AY189" s="202" t="s">
        <v>148</v>
      </c>
    </row>
    <row r="190" spans="2:51" s="196" customFormat="1" ht="12">
      <c r="B190" s="201"/>
      <c r="D190" s="193" t="s">
        <v>153</v>
      </c>
      <c r="E190" s="202" t="s">
        <v>1</v>
      </c>
      <c r="F190" s="195" t="s">
        <v>240</v>
      </c>
      <c r="H190" s="197">
        <v>73.31</v>
      </c>
      <c r="L190" s="201"/>
      <c r="M190" s="203"/>
      <c r="N190" s="204"/>
      <c r="O190" s="204"/>
      <c r="P190" s="204"/>
      <c r="Q190" s="204"/>
      <c r="R190" s="204"/>
      <c r="S190" s="204"/>
      <c r="T190" s="205"/>
      <c r="AT190" s="202" t="s">
        <v>153</v>
      </c>
      <c r="AU190" s="202" t="s">
        <v>82</v>
      </c>
      <c r="AV190" s="196" t="s">
        <v>82</v>
      </c>
      <c r="AW190" s="196" t="s">
        <v>29</v>
      </c>
      <c r="AX190" s="196" t="s">
        <v>73</v>
      </c>
      <c r="AY190" s="202" t="s">
        <v>148</v>
      </c>
    </row>
    <row r="191" spans="2:51" s="206" customFormat="1" ht="12">
      <c r="B191" s="207"/>
      <c r="D191" s="193" t="s">
        <v>153</v>
      </c>
      <c r="E191" s="208" t="s">
        <v>1</v>
      </c>
      <c r="F191" s="209" t="s">
        <v>154</v>
      </c>
      <c r="H191" s="210">
        <v>152.07</v>
      </c>
      <c r="L191" s="207"/>
      <c r="M191" s="211"/>
      <c r="N191" s="212"/>
      <c r="O191" s="212"/>
      <c r="P191" s="212"/>
      <c r="Q191" s="212"/>
      <c r="R191" s="212"/>
      <c r="S191" s="212"/>
      <c r="T191" s="213"/>
      <c r="AT191" s="208" t="s">
        <v>153</v>
      </c>
      <c r="AU191" s="208" t="s">
        <v>82</v>
      </c>
      <c r="AV191" s="206" t="s">
        <v>152</v>
      </c>
      <c r="AW191" s="206" t="s">
        <v>29</v>
      </c>
      <c r="AX191" s="206" t="s">
        <v>80</v>
      </c>
      <c r="AY191" s="208" t="s">
        <v>148</v>
      </c>
    </row>
    <row r="192" spans="1:65" s="103" customFormat="1" ht="33" customHeight="1">
      <c r="A192" s="100"/>
      <c r="B192" s="101"/>
      <c r="C192" s="179" t="s">
        <v>241</v>
      </c>
      <c r="D192" s="179" t="s">
        <v>150</v>
      </c>
      <c r="E192" s="180" t="s">
        <v>242</v>
      </c>
      <c r="F192" s="181" t="s">
        <v>243</v>
      </c>
      <c r="G192" s="182" t="s">
        <v>244</v>
      </c>
      <c r="H192" s="183">
        <v>171</v>
      </c>
      <c r="I192" s="74">
        <v>0</v>
      </c>
      <c r="J192" s="184">
        <f>ROUND(I192*H192,2)</f>
        <v>0</v>
      </c>
      <c r="K192" s="181" t="s">
        <v>151</v>
      </c>
      <c r="L192" s="101"/>
      <c r="M192" s="185" t="s">
        <v>1</v>
      </c>
      <c r="N192" s="186" t="s">
        <v>38</v>
      </c>
      <c r="O192" s="187">
        <v>0.5</v>
      </c>
      <c r="P192" s="187">
        <f>O192*H192</f>
        <v>85.5</v>
      </c>
      <c r="Q192" s="187">
        <v>0</v>
      </c>
      <c r="R192" s="187">
        <f>Q192*H192</f>
        <v>0</v>
      </c>
      <c r="S192" s="187">
        <v>0.165</v>
      </c>
      <c r="T192" s="188">
        <f>S192*H192</f>
        <v>28.215</v>
      </c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R192" s="189" t="s">
        <v>152</v>
      </c>
      <c r="AT192" s="189" t="s">
        <v>150</v>
      </c>
      <c r="AU192" s="189" t="s">
        <v>82</v>
      </c>
      <c r="AY192" s="92" t="s">
        <v>148</v>
      </c>
      <c r="BE192" s="190">
        <f>IF(N192="základní",J192,0)</f>
        <v>0</v>
      </c>
      <c r="BF192" s="190">
        <f>IF(N192="snížená",J192,0)</f>
        <v>0</v>
      </c>
      <c r="BG192" s="190">
        <f>IF(N192="zákl. přenesená",J192,0)</f>
        <v>0</v>
      </c>
      <c r="BH192" s="190">
        <f>IF(N192="sníž. přenesená",J192,0)</f>
        <v>0</v>
      </c>
      <c r="BI192" s="190">
        <f>IF(N192="nulová",J192,0)</f>
        <v>0</v>
      </c>
      <c r="BJ192" s="92" t="s">
        <v>80</v>
      </c>
      <c r="BK192" s="190">
        <f>ROUND(I192*H192,2)</f>
        <v>0</v>
      </c>
      <c r="BL192" s="92" t="s">
        <v>152</v>
      </c>
      <c r="BM192" s="189" t="s">
        <v>245</v>
      </c>
    </row>
    <row r="193" spans="2:51" s="191" customFormat="1" ht="12">
      <c r="B193" s="192"/>
      <c r="D193" s="193" t="s">
        <v>153</v>
      </c>
      <c r="E193" s="194" t="s">
        <v>1</v>
      </c>
      <c r="F193" s="223" t="s">
        <v>246</v>
      </c>
      <c r="H193" s="194" t="s">
        <v>1</v>
      </c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153</v>
      </c>
      <c r="AU193" s="194" t="s">
        <v>82</v>
      </c>
      <c r="AV193" s="191" t="s">
        <v>80</v>
      </c>
      <c r="AW193" s="191" t="s">
        <v>29</v>
      </c>
      <c r="AX193" s="191" t="s">
        <v>73</v>
      </c>
      <c r="AY193" s="194" t="s">
        <v>148</v>
      </c>
    </row>
    <row r="194" spans="2:51" s="196" customFormat="1" ht="12">
      <c r="B194" s="201"/>
      <c r="D194" s="193" t="s">
        <v>153</v>
      </c>
      <c r="E194" s="202" t="s">
        <v>1</v>
      </c>
      <c r="F194" s="195" t="s">
        <v>247</v>
      </c>
      <c r="H194" s="197">
        <v>162</v>
      </c>
      <c r="L194" s="201"/>
      <c r="M194" s="203"/>
      <c r="N194" s="204"/>
      <c r="O194" s="204"/>
      <c r="P194" s="204"/>
      <c r="Q194" s="204"/>
      <c r="R194" s="204"/>
      <c r="S194" s="204"/>
      <c r="T194" s="205"/>
      <c r="AT194" s="202" t="s">
        <v>153</v>
      </c>
      <c r="AU194" s="202" t="s">
        <v>82</v>
      </c>
      <c r="AV194" s="196" t="s">
        <v>82</v>
      </c>
      <c r="AW194" s="196" t="s">
        <v>29</v>
      </c>
      <c r="AX194" s="196" t="s">
        <v>73</v>
      </c>
      <c r="AY194" s="202" t="s">
        <v>148</v>
      </c>
    </row>
    <row r="195" spans="2:51" s="196" customFormat="1" ht="12">
      <c r="B195" s="201"/>
      <c r="D195" s="193" t="s">
        <v>153</v>
      </c>
      <c r="E195" s="202" t="s">
        <v>1</v>
      </c>
      <c r="F195" s="195" t="s">
        <v>177</v>
      </c>
      <c r="H195" s="197">
        <v>9</v>
      </c>
      <c r="L195" s="201"/>
      <c r="M195" s="203"/>
      <c r="N195" s="204"/>
      <c r="O195" s="204"/>
      <c r="P195" s="204"/>
      <c r="Q195" s="204"/>
      <c r="R195" s="204"/>
      <c r="S195" s="204"/>
      <c r="T195" s="205"/>
      <c r="AT195" s="202" t="s">
        <v>153</v>
      </c>
      <c r="AU195" s="202" t="s">
        <v>82</v>
      </c>
      <c r="AV195" s="196" t="s">
        <v>82</v>
      </c>
      <c r="AW195" s="196" t="s">
        <v>29</v>
      </c>
      <c r="AX195" s="196" t="s">
        <v>73</v>
      </c>
      <c r="AY195" s="202" t="s">
        <v>148</v>
      </c>
    </row>
    <row r="196" spans="2:51" s="206" customFormat="1" ht="12">
      <c r="B196" s="207"/>
      <c r="D196" s="193" t="s">
        <v>153</v>
      </c>
      <c r="E196" s="208" t="s">
        <v>1</v>
      </c>
      <c r="F196" s="209" t="s">
        <v>154</v>
      </c>
      <c r="H196" s="210">
        <v>171</v>
      </c>
      <c r="L196" s="207"/>
      <c r="M196" s="211"/>
      <c r="N196" s="212"/>
      <c r="O196" s="212"/>
      <c r="P196" s="212"/>
      <c r="Q196" s="212"/>
      <c r="R196" s="212"/>
      <c r="S196" s="212"/>
      <c r="T196" s="213"/>
      <c r="AT196" s="208" t="s">
        <v>153</v>
      </c>
      <c r="AU196" s="208" t="s">
        <v>82</v>
      </c>
      <c r="AV196" s="206" t="s">
        <v>152</v>
      </c>
      <c r="AW196" s="206" t="s">
        <v>29</v>
      </c>
      <c r="AX196" s="206" t="s">
        <v>80</v>
      </c>
      <c r="AY196" s="208" t="s">
        <v>148</v>
      </c>
    </row>
    <row r="197" spans="1:65" s="103" customFormat="1" ht="24">
      <c r="A197" s="100"/>
      <c r="B197" s="101"/>
      <c r="C197" s="179" t="s">
        <v>7</v>
      </c>
      <c r="D197" s="179" t="s">
        <v>150</v>
      </c>
      <c r="E197" s="180" t="s">
        <v>248</v>
      </c>
      <c r="F197" s="181" t="s">
        <v>249</v>
      </c>
      <c r="G197" s="182" t="s">
        <v>244</v>
      </c>
      <c r="H197" s="183">
        <v>11</v>
      </c>
      <c r="I197" s="74">
        <v>0</v>
      </c>
      <c r="J197" s="184">
        <f>ROUND(I197*H197,2)</f>
        <v>0</v>
      </c>
      <c r="K197" s="181" t="s">
        <v>151</v>
      </c>
      <c r="L197" s="101"/>
      <c r="M197" s="185" t="s">
        <v>1</v>
      </c>
      <c r="N197" s="186" t="s">
        <v>38</v>
      </c>
      <c r="O197" s="187">
        <v>0.714</v>
      </c>
      <c r="P197" s="187">
        <f>O197*H197</f>
        <v>7.853999999999999</v>
      </c>
      <c r="Q197" s="187">
        <v>0</v>
      </c>
      <c r="R197" s="187">
        <f>Q197*H197</f>
        <v>0</v>
      </c>
      <c r="S197" s="187">
        <v>0.21</v>
      </c>
      <c r="T197" s="188">
        <f>S197*H197</f>
        <v>2.31</v>
      </c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R197" s="189" t="s">
        <v>152</v>
      </c>
      <c r="AT197" s="189" t="s">
        <v>150</v>
      </c>
      <c r="AU197" s="189" t="s">
        <v>82</v>
      </c>
      <c r="AY197" s="92" t="s">
        <v>148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92" t="s">
        <v>80</v>
      </c>
      <c r="BK197" s="190">
        <f>ROUND(I197*H197,2)</f>
        <v>0</v>
      </c>
      <c r="BL197" s="92" t="s">
        <v>152</v>
      </c>
      <c r="BM197" s="189" t="s">
        <v>250</v>
      </c>
    </row>
    <row r="198" spans="2:51" s="191" customFormat="1" ht="12">
      <c r="B198" s="192"/>
      <c r="D198" s="193" t="s">
        <v>153</v>
      </c>
      <c r="E198" s="194" t="s">
        <v>1</v>
      </c>
      <c r="F198" s="223" t="s">
        <v>251</v>
      </c>
      <c r="H198" s="194" t="s">
        <v>1</v>
      </c>
      <c r="L198" s="192"/>
      <c r="M198" s="198"/>
      <c r="N198" s="199"/>
      <c r="O198" s="199"/>
      <c r="P198" s="199"/>
      <c r="Q198" s="199"/>
      <c r="R198" s="199"/>
      <c r="S198" s="199"/>
      <c r="T198" s="200"/>
      <c r="AT198" s="194" t="s">
        <v>153</v>
      </c>
      <c r="AU198" s="194" t="s">
        <v>82</v>
      </c>
      <c r="AV198" s="191" t="s">
        <v>80</v>
      </c>
      <c r="AW198" s="191" t="s">
        <v>29</v>
      </c>
      <c r="AX198" s="191" t="s">
        <v>73</v>
      </c>
      <c r="AY198" s="194" t="s">
        <v>148</v>
      </c>
    </row>
    <row r="199" spans="2:51" s="196" customFormat="1" ht="12">
      <c r="B199" s="201"/>
      <c r="D199" s="193" t="s">
        <v>153</v>
      </c>
      <c r="E199" s="202" t="s">
        <v>1</v>
      </c>
      <c r="F199" s="195" t="s">
        <v>252</v>
      </c>
      <c r="H199" s="197">
        <v>11</v>
      </c>
      <c r="L199" s="201"/>
      <c r="M199" s="203"/>
      <c r="N199" s="204"/>
      <c r="O199" s="204"/>
      <c r="P199" s="204"/>
      <c r="Q199" s="204"/>
      <c r="R199" s="204"/>
      <c r="S199" s="204"/>
      <c r="T199" s="205"/>
      <c r="AT199" s="202" t="s">
        <v>153</v>
      </c>
      <c r="AU199" s="202" t="s">
        <v>82</v>
      </c>
      <c r="AV199" s="196" t="s">
        <v>82</v>
      </c>
      <c r="AW199" s="196" t="s">
        <v>29</v>
      </c>
      <c r="AX199" s="196" t="s">
        <v>73</v>
      </c>
      <c r="AY199" s="202" t="s">
        <v>148</v>
      </c>
    </row>
    <row r="200" spans="2:51" s="206" customFormat="1" ht="12">
      <c r="B200" s="207"/>
      <c r="D200" s="193" t="s">
        <v>153</v>
      </c>
      <c r="E200" s="208" t="s">
        <v>1</v>
      </c>
      <c r="F200" s="209" t="s">
        <v>154</v>
      </c>
      <c r="H200" s="210">
        <v>11</v>
      </c>
      <c r="L200" s="207"/>
      <c r="M200" s="211"/>
      <c r="N200" s="212"/>
      <c r="O200" s="212"/>
      <c r="P200" s="212"/>
      <c r="Q200" s="212"/>
      <c r="R200" s="212"/>
      <c r="S200" s="212"/>
      <c r="T200" s="213"/>
      <c r="AT200" s="208" t="s">
        <v>153</v>
      </c>
      <c r="AU200" s="208" t="s">
        <v>82</v>
      </c>
      <c r="AV200" s="206" t="s">
        <v>152</v>
      </c>
      <c r="AW200" s="206" t="s">
        <v>29</v>
      </c>
      <c r="AX200" s="206" t="s">
        <v>80</v>
      </c>
      <c r="AY200" s="208" t="s">
        <v>148</v>
      </c>
    </row>
    <row r="201" spans="1:65" s="103" customFormat="1" ht="48">
      <c r="A201" s="100"/>
      <c r="B201" s="101"/>
      <c r="C201" s="179" t="s">
        <v>253</v>
      </c>
      <c r="D201" s="179" t="s">
        <v>150</v>
      </c>
      <c r="E201" s="180" t="s">
        <v>254</v>
      </c>
      <c r="F201" s="181" t="s">
        <v>255</v>
      </c>
      <c r="G201" s="182" t="s">
        <v>235</v>
      </c>
      <c r="H201" s="183">
        <v>152.07</v>
      </c>
      <c r="I201" s="74">
        <v>0</v>
      </c>
      <c r="J201" s="184">
        <f>ROUND(I201*H201,2)</f>
        <v>0</v>
      </c>
      <c r="K201" s="181" t="s">
        <v>151</v>
      </c>
      <c r="L201" s="101"/>
      <c r="M201" s="185" t="s">
        <v>1</v>
      </c>
      <c r="N201" s="186" t="s">
        <v>38</v>
      </c>
      <c r="O201" s="187">
        <v>0.23</v>
      </c>
      <c r="P201" s="187">
        <f>O201*H201</f>
        <v>34.9761</v>
      </c>
      <c r="Q201" s="187">
        <v>0</v>
      </c>
      <c r="R201" s="187">
        <f>Q201*H201</f>
        <v>0</v>
      </c>
      <c r="S201" s="187">
        <v>0.04</v>
      </c>
      <c r="T201" s="188">
        <f>S201*H201</f>
        <v>6.0828</v>
      </c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R201" s="189" t="s">
        <v>152</v>
      </c>
      <c r="AT201" s="189" t="s">
        <v>150</v>
      </c>
      <c r="AU201" s="189" t="s">
        <v>82</v>
      </c>
      <c r="AY201" s="92" t="s">
        <v>148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92" t="s">
        <v>80</v>
      </c>
      <c r="BK201" s="190">
        <f>ROUND(I201*H201,2)</f>
        <v>0</v>
      </c>
      <c r="BL201" s="92" t="s">
        <v>152</v>
      </c>
      <c r="BM201" s="189" t="s">
        <v>256</v>
      </c>
    </row>
    <row r="202" spans="2:51" s="191" customFormat="1" ht="12">
      <c r="B202" s="192"/>
      <c r="D202" s="193" t="s">
        <v>153</v>
      </c>
      <c r="E202" s="194" t="s">
        <v>1</v>
      </c>
      <c r="F202" s="223" t="s">
        <v>257</v>
      </c>
      <c r="H202" s="194" t="s">
        <v>1</v>
      </c>
      <c r="L202" s="192"/>
      <c r="M202" s="198"/>
      <c r="N202" s="199"/>
      <c r="O202" s="199"/>
      <c r="P202" s="199"/>
      <c r="Q202" s="199"/>
      <c r="R202" s="199"/>
      <c r="S202" s="199"/>
      <c r="T202" s="200"/>
      <c r="AT202" s="194" t="s">
        <v>153</v>
      </c>
      <c r="AU202" s="194" t="s">
        <v>82</v>
      </c>
      <c r="AV202" s="191" t="s">
        <v>80</v>
      </c>
      <c r="AW202" s="191" t="s">
        <v>29</v>
      </c>
      <c r="AX202" s="191" t="s">
        <v>73</v>
      </c>
      <c r="AY202" s="194" t="s">
        <v>148</v>
      </c>
    </row>
    <row r="203" spans="2:51" s="196" customFormat="1" ht="12">
      <c r="B203" s="201"/>
      <c r="D203" s="193" t="s">
        <v>153</v>
      </c>
      <c r="E203" s="202" t="s">
        <v>1</v>
      </c>
      <c r="F203" s="195" t="s">
        <v>239</v>
      </c>
      <c r="H203" s="197">
        <v>18.7</v>
      </c>
      <c r="L203" s="201"/>
      <c r="M203" s="203"/>
      <c r="N203" s="204"/>
      <c r="O203" s="204"/>
      <c r="P203" s="204"/>
      <c r="Q203" s="204"/>
      <c r="R203" s="204"/>
      <c r="S203" s="204"/>
      <c r="T203" s="205"/>
      <c r="AT203" s="202" t="s">
        <v>153</v>
      </c>
      <c r="AU203" s="202" t="s">
        <v>82</v>
      </c>
      <c r="AV203" s="196" t="s">
        <v>82</v>
      </c>
      <c r="AW203" s="196" t="s">
        <v>29</v>
      </c>
      <c r="AX203" s="196" t="s">
        <v>73</v>
      </c>
      <c r="AY203" s="202" t="s">
        <v>148</v>
      </c>
    </row>
    <row r="204" spans="2:51" s="196" customFormat="1" ht="12">
      <c r="B204" s="201"/>
      <c r="D204" s="193" t="s">
        <v>153</v>
      </c>
      <c r="E204" s="202" t="s">
        <v>1</v>
      </c>
      <c r="F204" s="195" t="s">
        <v>240</v>
      </c>
      <c r="H204" s="197">
        <v>73.31</v>
      </c>
      <c r="L204" s="201"/>
      <c r="M204" s="203"/>
      <c r="N204" s="204"/>
      <c r="O204" s="204"/>
      <c r="P204" s="204"/>
      <c r="Q204" s="204"/>
      <c r="R204" s="204"/>
      <c r="S204" s="204"/>
      <c r="T204" s="205"/>
      <c r="AT204" s="202" t="s">
        <v>153</v>
      </c>
      <c r="AU204" s="202" t="s">
        <v>82</v>
      </c>
      <c r="AV204" s="196" t="s">
        <v>82</v>
      </c>
      <c r="AW204" s="196" t="s">
        <v>29</v>
      </c>
      <c r="AX204" s="196" t="s">
        <v>73</v>
      </c>
      <c r="AY204" s="202" t="s">
        <v>148</v>
      </c>
    </row>
    <row r="205" spans="2:51" s="196" customFormat="1" ht="12">
      <c r="B205" s="201"/>
      <c r="D205" s="193" t="s">
        <v>153</v>
      </c>
      <c r="E205" s="202" t="s">
        <v>1</v>
      </c>
      <c r="F205" s="195" t="s">
        <v>258</v>
      </c>
      <c r="H205" s="197">
        <v>40.04</v>
      </c>
      <c r="L205" s="201"/>
      <c r="M205" s="203"/>
      <c r="N205" s="204"/>
      <c r="O205" s="204"/>
      <c r="P205" s="204"/>
      <c r="Q205" s="204"/>
      <c r="R205" s="204"/>
      <c r="S205" s="204"/>
      <c r="T205" s="205"/>
      <c r="AT205" s="202" t="s">
        <v>153</v>
      </c>
      <c r="AU205" s="202" t="s">
        <v>82</v>
      </c>
      <c r="AV205" s="196" t="s">
        <v>82</v>
      </c>
      <c r="AW205" s="196" t="s">
        <v>29</v>
      </c>
      <c r="AX205" s="196" t="s">
        <v>73</v>
      </c>
      <c r="AY205" s="202" t="s">
        <v>148</v>
      </c>
    </row>
    <row r="206" spans="2:51" s="196" customFormat="1" ht="12">
      <c r="B206" s="201"/>
      <c r="D206" s="193" t="s">
        <v>153</v>
      </c>
      <c r="E206" s="202" t="s">
        <v>1</v>
      </c>
      <c r="F206" s="195" t="s">
        <v>259</v>
      </c>
      <c r="H206" s="197">
        <v>20.02</v>
      </c>
      <c r="L206" s="201"/>
      <c r="M206" s="203"/>
      <c r="N206" s="204"/>
      <c r="O206" s="204"/>
      <c r="P206" s="204"/>
      <c r="Q206" s="204"/>
      <c r="R206" s="204"/>
      <c r="S206" s="204"/>
      <c r="T206" s="205"/>
      <c r="AT206" s="202" t="s">
        <v>153</v>
      </c>
      <c r="AU206" s="202" t="s">
        <v>82</v>
      </c>
      <c r="AV206" s="196" t="s">
        <v>82</v>
      </c>
      <c r="AW206" s="196" t="s">
        <v>29</v>
      </c>
      <c r="AX206" s="196" t="s">
        <v>73</v>
      </c>
      <c r="AY206" s="202" t="s">
        <v>148</v>
      </c>
    </row>
    <row r="207" spans="2:51" s="206" customFormat="1" ht="12">
      <c r="B207" s="207"/>
      <c r="D207" s="193" t="s">
        <v>153</v>
      </c>
      <c r="E207" s="208" t="s">
        <v>1</v>
      </c>
      <c r="F207" s="209" t="s">
        <v>154</v>
      </c>
      <c r="H207" s="210">
        <v>152.07</v>
      </c>
      <c r="L207" s="207"/>
      <c r="M207" s="211"/>
      <c r="N207" s="212"/>
      <c r="O207" s="212"/>
      <c r="P207" s="212"/>
      <c r="Q207" s="212"/>
      <c r="R207" s="212"/>
      <c r="S207" s="212"/>
      <c r="T207" s="213"/>
      <c r="AT207" s="208" t="s">
        <v>153</v>
      </c>
      <c r="AU207" s="208" t="s">
        <v>82</v>
      </c>
      <c r="AV207" s="206" t="s">
        <v>152</v>
      </c>
      <c r="AW207" s="206" t="s">
        <v>29</v>
      </c>
      <c r="AX207" s="206" t="s">
        <v>80</v>
      </c>
      <c r="AY207" s="208" t="s">
        <v>148</v>
      </c>
    </row>
    <row r="208" spans="2:63" s="166" customFormat="1" ht="22.7" customHeight="1">
      <c r="B208" s="167"/>
      <c r="D208" s="168" t="s">
        <v>72</v>
      </c>
      <c r="E208" s="177" t="s">
        <v>260</v>
      </c>
      <c r="F208" s="177" t="s">
        <v>261</v>
      </c>
      <c r="J208" s="178">
        <f>BK208</f>
        <v>0</v>
      </c>
      <c r="L208" s="167"/>
      <c r="M208" s="171"/>
      <c r="N208" s="172"/>
      <c r="O208" s="172"/>
      <c r="P208" s="173">
        <f>SUM(P209:P213)</f>
        <v>23.93</v>
      </c>
      <c r="Q208" s="172"/>
      <c r="R208" s="173">
        <f>SUM(R209:R213)</f>
        <v>0.0052499999999999995</v>
      </c>
      <c r="S208" s="172"/>
      <c r="T208" s="174">
        <f>SUM(T209:T213)</f>
        <v>0</v>
      </c>
      <c r="AR208" s="168" t="s">
        <v>80</v>
      </c>
      <c r="AT208" s="175" t="s">
        <v>72</v>
      </c>
      <c r="AU208" s="175" t="s">
        <v>80</v>
      </c>
      <c r="AY208" s="168" t="s">
        <v>148</v>
      </c>
      <c r="BK208" s="176">
        <f>SUM(BK209:BK213)</f>
        <v>0</v>
      </c>
    </row>
    <row r="209" spans="1:65" s="103" customFormat="1" ht="33" customHeight="1">
      <c r="A209" s="100"/>
      <c r="B209" s="101"/>
      <c r="C209" s="179" t="s">
        <v>263</v>
      </c>
      <c r="D209" s="179" t="s">
        <v>150</v>
      </c>
      <c r="E209" s="180" t="s">
        <v>264</v>
      </c>
      <c r="F209" s="181" t="s">
        <v>265</v>
      </c>
      <c r="G209" s="182" t="s">
        <v>164</v>
      </c>
      <c r="H209" s="183">
        <v>0.7</v>
      </c>
      <c r="I209" s="74">
        <v>0</v>
      </c>
      <c r="J209" s="184">
        <f>ROUND(I209*H209,2)</f>
        <v>0</v>
      </c>
      <c r="K209" s="181" t="s">
        <v>151</v>
      </c>
      <c r="L209" s="101"/>
      <c r="M209" s="185" t="s">
        <v>1</v>
      </c>
      <c r="N209" s="186" t="s">
        <v>38</v>
      </c>
      <c r="O209" s="187">
        <v>4.8</v>
      </c>
      <c r="P209" s="187">
        <f>O209*H209</f>
        <v>3.36</v>
      </c>
      <c r="Q209" s="187">
        <v>0.0075</v>
      </c>
      <c r="R209" s="187">
        <f>Q209*H209</f>
        <v>0.0052499999999999995</v>
      </c>
      <c r="S209" s="187">
        <v>0</v>
      </c>
      <c r="T209" s="188">
        <f>S209*H209</f>
        <v>0</v>
      </c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R209" s="189" t="s">
        <v>152</v>
      </c>
      <c r="AT209" s="189" t="s">
        <v>150</v>
      </c>
      <c r="AU209" s="189" t="s">
        <v>82</v>
      </c>
      <c r="AY209" s="92" t="s">
        <v>148</v>
      </c>
      <c r="BE209" s="190">
        <f>IF(N209="základní",J209,0)</f>
        <v>0</v>
      </c>
      <c r="BF209" s="190">
        <f>IF(N209="snížená",J209,0)</f>
        <v>0</v>
      </c>
      <c r="BG209" s="190">
        <f>IF(N209="zákl. přenesená",J209,0)</f>
        <v>0</v>
      </c>
      <c r="BH209" s="190">
        <f>IF(N209="sníž. přenesená",J209,0)</f>
        <v>0</v>
      </c>
      <c r="BI209" s="190">
        <f>IF(N209="nulová",J209,0)</f>
        <v>0</v>
      </c>
      <c r="BJ209" s="92" t="s">
        <v>80</v>
      </c>
      <c r="BK209" s="190">
        <f>ROUND(I209*H209,2)</f>
        <v>0</v>
      </c>
      <c r="BL209" s="92" t="s">
        <v>152</v>
      </c>
      <c r="BM209" s="189" t="s">
        <v>266</v>
      </c>
    </row>
    <row r="210" spans="1:65" s="103" customFormat="1" ht="33" customHeight="1">
      <c r="A210" s="100"/>
      <c r="B210" s="101"/>
      <c r="C210" s="179" t="s">
        <v>267</v>
      </c>
      <c r="D210" s="179" t="s">
        <v>150</v>
      </c>
      <c r="E210" s="180" t="s">
        <v>268</v>
      </c>
      <c r="F210" s="181" t="s">
        <v>269</v>
      </c>
      <c r="G210" s="182" t="s">
        <v>164</v>
      </c>
      <c r="H210" s="183">
        <v>170</v>
      </c>
      <c r="I210" s="74">
        <v>0</v>
      </c>
      <c r="J210" s="184">
        <f>ROUND(I210*H210,2)</f>
        <v>0</v>
      </c>
      <c r="K210" s="181" t="s">
        <v>151</v>
      </c>
      <c r="L210" s="101"/>
      <c r="M210" s="185" t="s">
        <v>1</v>
      </c>
      <c r="N210" s="186" t="s">
        <v>38</v>
      </c>
      <c r="O210" s="187">
        <v>0.091</v>
      </c>
      <c r="P210" s="187">
        <f>O210*H210</f>
        <v>15.469999999999999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R210" s="189" t="s">
        <v>152</v>
      </c>
      <c r="AT210" s="189" t="s">
        <v>150</v>
      </c>
      <c r="AU210" s="189" t="s">
        <v>82</v>
      </c>
      <c r="AY210" s="92" t="s">
        <v>148</v>
      </c>
      <c r="BE210" s="190">
        <f>IF(N210="základní",J210,0)</f>
        <v>0</v>
      </c>
      <c r="BF210" s="190">
        <f>IF(N210="snížená",J210,0)</f>
        <v>0</v>
      </c>
      <c r="BG210" s="190">
        <f>IF(N210="zákl. přenesená",J210,0)</f>
        <v>0</v>
      </c>
      <c r="BH210" s="190">
        <f>IF(N210="sníž. přenesená",J210,0)</f>
        <v>0</v>
      </c>
      <c r="BI210" s="190">
        <f>IF(N210="nulová",J210,0)</f>
        <v>0</v>
      </c>
      <c r="BJ210" s="92" t="s">
        <v>80</v>
      </c>
      <c r="BK210" s="190">
        <f>ROUND(I210*H210,2)</f>
        <v>0</v>
      </c>
      <c r="BL210" s="92" t="s">
        <v>152</v>
      </c>
      <c r="BM210" s="189" t="s">
        <v>270</v>
      </c>
    </row>
    <row r="211" spans="1:65" s="103" customFormat="1" ht="36">
      <c r="A211" s="100"/>
      <c r="B211" s="101"/>
      <c r="C211" s="179" t="s">
        <v>271</v>
      </c>
      <c r="D211" s="179" t="s">
        <v>150</v>
      </c>
      <c r="E211" s="180" t="s">
        <v>272</v>
      </c>
      <c r="F211" s="181" t="s">
        <v>273</v>
      </c>
      <c r="G211" s="182" t="s">
        <v>164</v>
      </c>
      <c r="H211" s="183">
        <v>1700</v>
      </c>
      <c r="I211" s="74">
        <v>0</v>
      </c>
      <c r="J211" s="184">
        <f>ROUND(I211*H211,2)</f>
        <v>0</v>
      </c>
      <c r="K211" s="181" t="s">
        <v>151</v>
      </c>
      <c r="L211" s="101"/>
      <c r="M211" s="185" t="s">
        <v>1</v>
      </c>
      <c r="N211" s="186" t="s">
        <v>38</v>
      </c>
      <c r="O211" s="187">
        <v>0.003</v>
      </c>
      <c r="P211" s="187">
        <f>O211*H211</f>
        <v>5.1000000000000005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R211" s="189" t="s">
        <v>152</v>
      </c>
      <c r="AT211" s="189" t="s">
        <v>150</v>
      </c>
      <c r="AU211" s="189" t="s">
        <v>82</v>
      </c>
      <c r="AY211" s="92" t="s">
        <v>148</v>
      </c>
      <c r="BE211" s="190">
        <f>IF(N211="základní",J211,0)</f>
        <v>0</v>
      </c>
      <c r="BF211" s="190">
        <f>IF(N211="snížená",J211,0)</f>
        <v>0</v>
      </c>
      <c r="BG211" s="190">
        <f>IF(N211="zákl. přenesená",J211,0)</f>
        <v>0</v>
      </c>
      <c r="BH211" s="190">
        <f>IF(N211="sníž. přenesená",J211,0)</f>
        <v>0</v>
      </c>
      <c r="BI211" s="190">
        <f>IF(N211="nulová",J211,0)</f>
        <v>0</v>
      </c>
      <c r="BJ211" s="92" t="s">
        <v>80</v>
      </c>
      <c r="BK211" s="190">
        <f>ROUND(I211*H211,2)</f>
        <v>0</v>
      </c>
      <c r="BL211" s="92" t="s">
        <v>152</v>
      </c>
      <c r="BM211" s="189" t="s">
        <v>274</v>
      </c>
    </row>
    <row r="212" spans="1:65" s="103" customFormat="1" ht="44.25" customHeight="1">
      <c r="A212" s="100"/>
      <c r="B212" s="101"/>
      <c r="C212" s="179" t="s">
        <v>275</v>
      </c>
      <c r="D212" s="179" t="s">
        <v>150</v>
      </c>
      <c r="E212" s="180" t="s">
        <v>276</v>
      </c>
      <c r="F212" s="181" t="s">
        <v>277</v>
      </c>
      <c r="G212" s="182" t="s">
        <v>164</v>
      </c>
      <c r="H212" s="183">
        <v>170</v>
      </c>
      <c r="I212" s="74">
        <v>0</v>
      </c>
      <c r="J212" s="184">
        <f>ROUND(I212*H212,2)</f>
        <v>0</v>
      </c>
      <c r="K212" s="181" t="s">
        <v>151</v>
      </c>
      <c r="L212" s="101"/>
      <c r="M212" s="185" t="s">
        <v>1</v>
      </c>
      <c r="N212" s="186" t="s">
        <v>38</v>
      </c>
      <c r="O212" s="187">
        <v>0</v>
      </c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R212" s="189" t="s">
        <v>152</v>
      </c>
      <c r="AT212" s="189" t="s">
        <v>150</v>
      </c>
      <c r="AU212" s="189" t="s">
        <v>82</v>
      </c>
      <c r="AY212" s="92" t="s">
        <v>148</v>
      </c>
      <c r="BE212" s="190">
        <f>IF(N212="základní",J212,0)</f>
        <v>0</v>
      </c>
      <c r="BF212" s="190">
        <f>IF(N212="snížená",J212,0)</f>
        <v>0</v>
      </c>
      <c r="BG212" s="190">
        <f>IF(N212="zákl. přenesená",J212,0)</f>
        <v>0</v>
      </c>
      <c r="BH212" s="190">
        <f>IF(N212="sníž. přenesená",J212,0)</f>
        <v>0</v>
      </c>
      <c r="BI212" s="190">
        <f>IF(N212="nulová",J212,0)</f>
        <v>0</v>
      </c>
      <c r="BJ212" s="92" t="s">
        <v>80</v>
      </c>
      <c r="BK212" s="190">
        <f>ROUND(I212*H212,2)</f>
        <v>0</v>
      </c>
      <c r="BL212" s="92" t="s">
        <v>152</v>
      </c>
      <c r="BM212" s="189" t="s">
        <v>278</v>
      </c>
    </row>
    <row r="213" spans="1:65" s="103" customFormat="1" ht="48">
      <c r="A213" s="100"/>
      <c r="B213" s="101"/>
      <c r="C213" s="179" t="s">
        <v>279</v>
      </c>
      <c r="D213" s="179" t="s">
        <v>150</v>
      </c>
      <c r="E213" s="180" t="s">
        <v>280</v>
      </c>
      <c r="F213" s="181" t="s">
        <v>281</v>
      </c>
      <c r="G213" s="182" t="s">
        <v>164</v>
      </c>
      <c r="H213" s="183">
        <v>0.7</v>
      </c>
      <c r="I213" s="74">
        <v>0</v>
      </c>
      <c r="J213" s="184">
        <f>ROUND(I213*H213,2)</f>
        <v>0</v>
      </c>
      <c r="K213" s="181" t="s">
        <v>151</v>
      </c>
      <c r="L213" s="101"/>
      <c r="M213" s="185" t="s">
        <v>1</v>
      </c>
      <c r="N213" s="186" t="s">
        <v>38</v>
      </c>
      <c r="O213" s="187">
        <v>0</v>
      </c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R213" s="189" t="s">
        <v>152</v>
      </c>
      <c r="AT213" s="189" t="s">
        <v>150</v>
      </c>
      <c r="AU213" s="189" t="s">
        <v>82</v>
      </c>
      <c r="AY213" s="92" t="s">
        <v>148</v>
      </c>
      <c r="BE213" s="190">
        <f>IF(N213="základní",J213,0)</f>
        <v>0</v>
      </c>
      <c r="BF213" s="190">
        <f>IF(N213="snížená",J213,0)</f>
        <v>0</v>
      </c>
      <c r="BG213" s="190">
        <f>IF(N213="zákl. přenesená",J213,0)</f>
        <v>0</v>
      </c>
      <c r="BH213" s="190">
        <f>IF(N213="sníž. přenesená",J213,0)</f>
        <v>0</v>
      </c>
      <c r="BI213" s="190">
        <f>IF(N213="nulová",J213,0)</f>
        <v>0</v>
      </c>
      <c r="BJ213" s="92" t="s">
        <v>80</v>
      </c>
      <c r="BK213" s="190">
        <f>ROUND(I213*H213,2)</f>
        <v>0</v>
      </c>
      <c r="BL213" s="92" t="s">
        <v>152</v>
      </c>
      <c r="BM213" s="189" t="s">
        <v>282</v>
      </c>
    </row>
    <row r="214" spans="2:63" s="166" customFormat="1" ht="22.7" customHeight="1">
      <c r="B214" s="167"/>
      <c r="D214" s="168" t="s">
        <v>72</v>
      </c>
      <c r="E214" s="177" t="s">
        <v>283</v>
      </c>
      <c r="F214" s="177" t="s">
        <v>284</v>
      </c>
      <c r="J214" s="178">
        <f>BK214</f>
        <v>0</v>
      </c>
      <c r="L214" s="167"/>
      <c r="M214" s="171"/>
      <c r="N214" s="172"/>
      <c r="O214" s="172"/>
      <c r="P214" s="173">
        <f>P215</f>
        <v>1.7634079999999999</v>
      </c>
      <c r="Q214" s="172"/>
      <c r="R214" s="173">
        <f>R215</f>
        <v>0</v>
      </c>
      <c r="S214" s="172"/>
      <c r="T214" s="174">
        <f>T215</f>
        <v>0</v>
      </c>
      <c r="AR214" s="168" t="s">
        <v>80</v>
      </c>
      <c r="AT214" s="175" t="s">
        <v>72</v>
      </c>
      <c r="AU214" s="175" t="s">
        <v>80</v>
      </c>
      <c r="AY214" s="168" t="s">
        <v>148</v>
      </c>
      <c r="BK214" s="176">
        <f>BK215</f>
        <v>0</v>
      </c>
    </row>
    <row r="215" spans="1:65" s="103" customFormat="1" ht="21.75" customHeight="1">
      <c r="A215" s="100"/>
      <c r="B215" s="101"/>
      <c r="C215" s="179" t="s">
        <v>285</v>
      </c>
      <c r="D215" s="179" t="s">
        <v>150</v>
      </c>
      <c r="E215" s="180" t="s">
        <v>286</v>
      </c>
      <c r="F215" s="181" t="s">
        <v>287</v>
      </c>
      <c r="G215" s="182" t="s">
        <v>164</v>
      </c>
      <c r="H215" s="183">
        <v>0.614</v>
      </c>
      <c r="I215" s="74">
        <v>0</v>
      </c>
      <c r="J215" s="184">
        <f>ROUND(I215*H215,2)</f>
        <v>0</v>
      </c>
      <c r="K215" s="181" t="s">
        <v>151</v>
      </c>
      <c r="L215" s="101"/>
      <c r="M215" s="185" t="s">
        <v>1</v>
      </c>
      <c r="N215" s="186" t="s">
        <v>38</v>
      </c>
      <c r="O215" s="187">
        <v>2.872</v>
      </c>
      <c r="P215" s="187">
        <f>O215*H215</f>
        <v>1.7634079999999999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R215" s="189" t="s">
        <v>152</v>
      </c>
      <c r="AT215" s="189" t="s">
        <v>150</v>
      </c>
      <c r="AU215" s="189" t="s">
        <v>82</v>
      </c>
      <c r="AY215" s="92" t="s">
        <v>148</v>
      </c>
      <c r="BE215" s="190">
        <f>IF(N215="základní",J215,0)</f>
        <v>0</v>
      </c>
      <c r="BF215" s="190">
        <f>IF(N215="snížená",J215,0)</f>
        <v>0</v>
      </c>
      <c r="BG215" s="190">
        <f>IF(N215="zákl. přenesená",J215,0)</f>
        <v>0</v>
      </c>
      <c r="BH215" s="190">
        <f>IF(N215="sníž. přenesená",J215,0)</f>
        <v>0</v>
      </c>
      <c r="BI215" s="190">
        <f>IF(N215="nulová",J215,0)</f>
        <v>0</v>
      </c>
      <c r="BJ215" s="92" t="s">
        <v>80</v>
      </c>
      <c r="BK215" s="190">
        <f>ROUND(I215*H215,2)</f>
        <v>0</v>
      </c>
      <c r="BL215" s="92" t="s">
        <v>152</v>
      </c>
      <c r="BM215" s="189" t="s">
        <v>288</v>
      </c>
    </row>
    <row r="216" spans="2:63" s="166" customFormat="1" ht="25.9" customHeight="1">
      <c r="B216" s="167"/>
      <c r="D216" s="168" t="s">
        <v>72</v>
      </c>
      <c r="E216" s="169" t="s">
        <v>289</v>
      </c>
      <c r="F216" s="169" t="s">
        <v>290</v>
      </c>
      <c r="J216" s="170">
        <f>BK216</f>
        <v>0</v>
      </c>
      <c r="L216" s="167"/>
      <c r="M216" s="171"/>
      <c r="N216" s="172"/>
      <c r="O216" s="172"/>
      <c r="P216" s="173">
        <f>P217</f>
        <v>252.0979</v>
      </c>
      <c r="Q216" s="172"/>
      <c r="R216" s="173">
        <f>R217</f>
        <v>0</v>
      </c>
      <c r="S216" s="172"/>
      <c r="T216" s="174">
        <f>T217</f>
        <v>3.085397</v>
      </c>
      <c r="AR216" s="168" t="s">
        <v>82</v>
      </c>
      <c r="AT216" s="175" t="s">
        <v>72</v>
      </c>
      <c r="AU216" s="175" t="s">
        <v>73</v>
      </c>
      <c r="AY216" s="168" t="s">
        <v>148</v>
      </c>
      <c r="BK216" s="176">
        <f>BK217</f>
        <v>0</v>
      </c>
    </row>
    <row r="217" spans="2:63" s="166" customFormat="1" ht="22.7" customHeight="1">
      <c r="B217" s="167"/>
      <c r="D217" s="168" t="s">
        <v>72</v>
      </c>
      <c r="E217" s="177" t="s">
        <v>291</v>
      </c>
      <c r="F217" s="177" t="s">
        <v>292</v>
      </c>
      <c r="J217" s="178">
        <f>BK217</f>
        <v>0</v>
      </c>
      <c r="L217" s="167"/>
      <c r="M217" s="171"/>
      <c r="N217" s="172"/>
      <c r="O217" s="172"/>
      <c r="P217" s="173">
        <f>SUM(P218:P227)</f>
        <v>252.0979</v>
      </c>
      <c r="Q217" s="172"/>
      <c r="R217" s="173">
        <f>SUM(R218:R227)</f>
        <v>0</v>
      </c>
      <c r="S217" s="172"/>
      <c r="T217" s="174">
        <f>SUM(T218:T227)</f>
        <v>3.085397</v>
      </c>
      <c r="AR217" s="168" t="s">
        <v>82</v>
      </c>
      <c r="AT217" s="175" t="s">
        <v>72</v>
      </c>
      <c r="AU217" s="175" t="s">
        <v>80</v>
      </c>
      <c r="AY217" s="168" t="s">
        <v>148</v>
      </c>
      <c r="BK217" s="176">
        <f>SUM(BK218:BK227)</f>
        <v>0</v>
      </c>
    </row>
    <row r="218" spans="1:65" s="103" customFormat="1" ht="24">
      <c r="A218" s="100"/>
      <c r="B218" s="101"/>
      <c r="C218" s="179" t="s">
        <v>293</v>
      </c>
      <c r="D218" s="179" t="s">
        <v>150</v>
      </c>
      <c r="E218" s="180" t="s">
        <v>294</v>
      </c>
      <c r="F218" s="181" t="s">
        <v>295</v>
      </c>
      <c r="G218" s="182" t="s">
        <v>195</v>
      </c>
      <c r="H218" s="183">
        <v>1647.09</v>
      </c>
      <c r="I218" s="74">
        <v>0</v>
      </c>
      <c r="J218" s="184">
        <f>ROUND(I218*H218,2)</f>
        <v>0</v>
      </c>
      <c r="K218" s="181" t="s">
        <v>151</v>
      </c>
      <c r="L218" s="101"/>
      <c r="M218" s="185" t="s">
        <v>1</v>
      </c>
      <c r="N218" s="186" t="s">
        <v>38</v>
      </c>
      <c r="O218" s="187">
        <v>0.057</v>
      </c>
      <c r="P218" s="187">
        <f>O218*H218</f>
        <v>93.88413</v>
      </c>
      <c r="Q218" s="187">
        <v>0</v>
      </c>
      <c r="R218" s="187">
        <f>Q218*H218</f>
        <v>0</v>
      </c>
      <c r="S218" s="187">
        <v>0.001</v>
      </c>
      <c r="T218" s="188">
        <f>S218*H218</f>
        <v>1.64709</v>
      </c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R218" s="189" t="s">
        <v>216</v>
      </c>
      <c r="AT218" s="189" t="s">
        <v>150</v>
      </c>
      <c r="AU218" s="189" t="s">
        <v>82</v>
      </c>
      <c r="AY218" s="92" t="s">
        <v>148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92" t="s">
        <v>80</v>
      </c>
      <c r="BK218" s="190">
        <f>ROUND(I218*H218,2)</f>
        <v>0</v>
      </c>
      <c r="BL218" s="92" t="s">
        <v>216</v>
      </c>
      <c r="BM218" s="189" t="s">
        <v>296</v>
      </c>
    </row>
    <row r="219" spans="2:51" s="191" customFormat="1" ht="22.5">
      <c r="B219" s="192"/>
      <c r="D219" s="193" t="s">
        <v>153</v>
      </c>
      <c r="E219" s="194" t="s">
        <v>1</v>
      </c>
      <c r="F219" s="223" t="s">
        <v>297</v>
      </c>
      <c r="H219" s="194" t="s">
        <v>1</v>
      </c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153</v>
      </c>
      <c r="AU219" s="194" t="s">
        <v>82</v>
      </c>
      <c r="AV219" s="191" t="s">
        <v>80</v>
      </c>
      <c r="AW219" s="191" t="s">
        <v>29</v>
      </c>
      <c r="AX219" s="191" t="s">
        <v>73</v>
      </c>
      <c r="AY219" s="194" t="s">
        <v>148</v>
      </c>
    </row>
    <row r="220" spans="2:51" s="196" customFormat="1" ht="12">
      <c r="B220" s="201"/>
      <c r="D220" s="193" t="s">
        <v>153</v>
      </c>
      <c r="E220" s="202" t="s">
        <v>1</v>
      </c>
      <c r="F220" s="195" t="s">
        <v>298</v>
      </c>
      <c r="H220" s="197">
        <v>832.069</v>
      </c>
      <c r="L220" s="201"/>
      <c r="M220" s="203"/>
      <c r="N220" s="204"/>
      <c r="O220" s="204"/>
      <c r="P220" s="204"/>
      <c r="Q220" s="204"/>
      <c r="R220" s="204"/>
      <c r="S220" s="204"/>
      <c r="T220" s="205"/>
      <c r="AT220" s="202" t="s">
        <v>153</v>
      </c>
      <c r="AU220" s="202" t="s">
        <v>82</v>
      </c>
      <c r="AV220" s="196" t="s">
        <v>82</v>
      </c>
      <c r="AW220" s="196" t="s">
        <v>29</v>
      </c>
      <c r="AX220" s="196" t="s">
        <v>73</v>
      </c>
      <c r="AY220" s="202" t="s">
        <v>148</v>
      </c>
    </row>
    <row r="221" spans="2:51" s="196" customFormat="1" ht="12">
      <c r="B221" s="201"/>
      <c r="D221" s="193" t="s">
        <v>153</v>
      </c>
      <c r="E221" s="202" t="s">
        <v>1</v>
      </c>
      <c r="F221" s="195" t="s">
        <v>299</v>
      </c>
      <c r="H221" s="197">
        <v>42.449</v>
      </c>
      <c r="L221" s="201"/>
      <c r="M221" s="203"/>
      <c r="N221" s="204"/>
      <c r="O221" s="204"/>
      <c r="P221" s="204"/>
      <c r="Q221" s="204"/>
      <c r="R221" s="204"/>
      <c r="S221" s="204"/>
      <c r="T221" s="205"/>
      <c r="AT221" s="202" t="s">
        <v>153</v>
      </c>
      <c r="AU221" s="202" t="s">
        <v>82</v>
      </c>
      <c r="AV221" s="196" t="s">
        <v>82</v>
      </c>
      <c r="AW221" s="196" t="s">
        <v>29</v>
      </c>
      <c r="AX221" s="196" t="s">
        <v>73</v>
      </c>
      <c r="AY221" s="202" t="s">
        <v>148</v>
      </c>
    </row>
    <row r="222" spans="2:51" s="196" customFormat="1" ht="12">
      <c r="B222" s="201"/>
      <c r="D222" s="193" t="s">
        <v>153</v>
      </c>
      <c r="E222" s="202" t="s">
        <v>1</v>
      </c>
      <c r="F222" s="195" t="s">
        <v>300</v>
      </c>
      <c r="H222" s="197">
        <v>772.572</v>
      </c>
      <c r="L222" s="201"/>
      <c r="M222" s="203"/>
      <c r="N222" s="204"/>
      <c r="O222" s="204"/>
      <c r="P222" s="204"/>
      <c r="Q222" s="204"/>
      <c r="R222" s="204"/>
      <c r="S222" s="204"/>
      <c r="T222" s="205"/>
      <c r="AT222" s="202" t="s">
        <v>153</v>
      </c>
      <c r="AU222" s="202" t="s">
        <v>82</v>
      </c>
      <c r="AV222" s="196" t="s">
        <v>82</v>
      </c>
      <c r="AW222" s="196" t="s">
        <v>29</v>
      </c>
      <c r="AX222" s="196" t="s">
        <v>73</v>
      </c>
      <c r="AY222" s="202" t="s">
        <v>148</v>
      </c>
    </row>
    <row r="223" spans="2:51" s="206" customFormat="1" ht="12">
      <c r="B223" s="207"/>
      <c r="D223" s="193" t="s">
        <v>153</v>
      </c>
      <c r="E223" s="208" t="s">
        <v>1</v>
      </c>
      <c r="F223" s="209" t="s">
        <v>154</v>
      </c>
      <c r="H223" s="210">
        <v>1647.09</v>
      </c>
      <c r="L223" s="207"/>
      <c r="M223" s="211"/>
      <c r="N223" s="212"/>
      <c r="O223" s="212"/>
      <c r="P223" s="212"/>
      <c r="Q223" s="212"/>
      <c r="R223" s="212"/>
      <c r="S223" s="212"/>
      <c r="T223" s="213"/>
      <c r="AT223" s="208" t="s">
        <v>153</v>
      </c>
      <c r="AU223" s="208" t="s">
        <v>82</v>
      </c>
      <c r="AV223" s="206" t="s">
        <v>152</v>
      </c>
      <c r="AW223" s="206" t="s">
        <v>29</v>
      </c>
      <c r="AX223" s="206" t="s">
        <v>80</v>
      </c>
      <c r="AY223" s="208" t="s">
        <v>148</v>
      </c>
    </row>
    <row r="224" spans="1:65" s="103" customFormat="1" ht="24">
      <c r="A224" s="100"/>
      <c r="B224" s="101"/>
      <c r="C224" s="179" t="s">
        <v>301</v>
      </c>
      <c r="D224" s="179" t="s">
        <v>150</v>
      </c>
      <c r="E224" s="180" t="s">
        <v>302</v>
      </c>
      <c r="F224" s="181" t="s">
        <v>303</v>
      </c>
      <c r="G224" s="182" t="s">
        <v>195</v>
      </c>
      <c r="H224" s="183">
        <v>1438.307</v>
      </c>
      <c r="I224" s="74">
        <v>0</v>
      </c>
      <c r="J224" s="184">
        <f>ROUND(I224*H224,2)</f>
        <v>0</v>
      </c>
      <c r="K224" s="181" t="s">
        <v>151</v>
      </c>
      <c r="L224" s="101"/>
      <c r="M224" s="185" t="s">
        <v>1</v>
      </c>
      <c r="N224" s="186" t="s">
        <v>38</v>
      </c>
      <c r="O224" s="187">
        <v>0.11</v>
      </c>
      <c r="P224" s="187">
        <f>O224*H224</f>
        <v>158.21377</v>
      </c>
      <c r="Q224" s="187">
        <v>0</v>
      </c>
      <c r="R224" s="187">
        <f>Q224*H224</f>
        <v>0</v>
      </c>
      <c r="S224" s="187">
        <v>0.001</v>
      </c>
      <c r="T224" s="188">
        <f>S224*H224</f>
        <v>1.438307</v>
      </c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R224" s="189" t="s">
        <v>216</v>
      </c>
      <c r="AT224" s="189" t="s">
        <v>150</v>
      </c>
      <c r="AU224" s="189" t="s">
        <v>82</v>
      </c>
      <c r="AY224" s="92" t="s">
        <v>148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92" t="s">
        <v>80</v>
      </c>
      <c r="BK224" s="190">
        <f>ROUND(I224*H224,2)</f>
        <v>0</v>
      </c>
      <c r="BL224" s="92" t="s">
        <v>216</v>
      </c>
      <c r="BM224" s="189" t="s">
        <v>304</v>
      </c>
    </row>
    <row r="225" spans="2:51" s="191" customFormat="1" ht="12">
      <c r="B225" s="192"/>
      <c r="D225" s="193" t="s">
        <v>153</v>
      </c>
      <c r="E225" s="194" t="s">
        <v>1</v>
      </c>
      <c r="F225" s="223" t="s">
        <v>305</v>
      </c>
      <c r="H225" s="194" t="s">
        <v>1</v>
      </c>
      <c r="L225" s="192"/>
      <c r="M225" s="198"/>
      <c r="N225" s="199"/>
      <c r="O225" s="199"/>
      <c r="P225" s="199"/>
      <c r="Q225" s="199"/>
      <c r="R225" s="199"/>
      <c r="S225" s="199"/>
      <c r="T225" s="200"/>
      <c r="AT225" s="194" t="s">
        <v>153</v>
      </c>
      <c r="AU225" s="194" t="s">
        <v>82</v>
      </c>
      <c r="AV225" s="191" t="s">
        <v>80</v>
      </c>
      <c r="AW225" s="191" t="s">
        <v>29</v>
      </c>
      <c r="AX225" s="191" t="s">
        <v>73</v>
      </c>
      <c r="AY225" s="194" t="s">
        <v>148</v>
      </c>
    </row>
    <row r="226" spans="2:51" s="196" customFormat="1" ht="12">
      <c r="B226" s="201"/>
      <c r="D226" s="193" t="s">
        <v>153</v>
      </c>
      <c r="E226" s="202" t="s">
        <v>1</v>
      </c>
      <c r="F226" s="195" t="s">
        <v>306</v>
      </c>
      <c r="H226" s="197">
        <v>1438.307</v>
      </c>
      <c r="L226" s="201"/>
      <c r="M226" s="203"/>
      <c r="N226" s="204"/>
      <c r="O226" s="204"/>
      <c r="P226" s="204"/>
      <c r="Q226" s="204"/>
      <c r="R226" s="204"/>
      <c r="S226" s="204"/>
      <c r="T226" s="205"/>
      <c r="AT226" s="202" t="s">
        <v>153</v>
      </c>
      <c r="AU226" s="202" t="s">
        <v>82</v>
      </c>
      <c r="AV226" s="196" t="s">
        <v>82</v>
      </c>
      <c r="AW226" s="196" t="s">
        <v>29</v>
      </c>
      <c r="AX226" s="196" t="s">
        <v>73</v>
      </c>
      <c r="AY226" s="202" t="s">
        <v>148</v>
      </c>
    </row>
    <row r="227" spans="2:51" s="206" customFormat="1" ht="12">
      <c r="B227" s="207"/>
      <c r="D227" s="193" t="s">
        <v>153</v>
      </c>
      <c r="E227" s="208" t="s">
        <v>1</v>
      </c>
      <c r="F227" s="209" t="s">
        <v>154</v>
      </c>
      <c r="H227" s="210">
        <v>1438.307</v>
      </c>
      <c r="L227" s="207"/>
      <c r="M227" s="224"/>
      <c r="N227" s="225"/>
      <c r="O227" s="225"/>
      <c r="P227" s="225"/>
      <c r="Q227" s="225"/>
      <c r="R227" s="225"/>
      <c r="S227" s="225"/>
      <c r="T227" s="226"/>
      <c r="AT227" s="208" t="s">
        <v>153</v>
      </c>
      <c r="AU227" s="208" t="s">
        <v>82</v>
      </c>
      <c r="AV227" s="206" t="s">
        <v>152</v>
      </c>
      <c r="AW227" s="206" t="s">
        <v>29</v>
      </c>
      <c r="AX227" s="206" t="s">
        <v>80</v>
      </c>
      <c r="AY227" s="208" t="s">
        <v>148</v>
      </c>
    </row>
    <row r="228" spans="1:31" s="103" customFormat="1" ht="6.95" customHeight="1">
      <c r="A228" s="100"/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01"/>
      <c r="M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</row>
  </sheetData>
  <sheetProtection algorithmName="SHA-512" hashValue="ugLpAb/d7sC05PdoRC/7sqaFG+TqHzRayqNHhZxyEkh5HDUaFd94Q+EWpgD1HEP8v3Bj2QBYTb40PVnb661bJA==" saltValue="GIfIlSILGgo3LexXuISKIg==" spinCount="100000" sheet="1" objects="1" scenarios="1" selectLockedCells="1"/>
  <autoFilter ref="C126:K22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>
      <selection activeCell="I129" sqref="I129"/>
    </sheetView>
  </sheetViews>
  <sheetFormatPr defaultColWidth="9.140625" defaultRowHeight="12"/>
  <cols>
    <col min="1" max="1" width="8.28125" style="73" customWidth="1"/>
    <col min="2" max="2" width="1.1484375" style="73" customWidth="1"/>
    <col min="3" max="3" width="4.140625" style="73" customWidth="1"/>
    <col min="4" max="4" width="4.28125" style="73" customWidth="1"/>
    <col min="5" max="5" width="17.140625" style="73" customWidth="1"/>
    <col min="6" max="6" width="50.8515625" style="73" customWidth="1"/>
    <col min="7" max="7" width="7.421875" style="73" customWidth="1"/>
    <col min="8" max="8" width="14.00390625" style="73" customWidth="1"/>
    <col min="9" max="9" width="15.8515625" style="73" customWidth="1"/>
    <col min="10" max="11" width="22.28125" style="73" customWidth="1"/>
    <col min="12" max="12" width="9.28125" style="73" customWidth="1"/>
    <col min="13" max="13" width="10.8515625" style="73" hidden="1" customWidth="1"/>
    <col min="14" max="14" width="9.28125" style="73" hidden="1" customWidth="1"/>
    <col min="15" max="20" width="14.140625" style="73" hidden="1" customWidth="1"/>
    <col min="21" max="21" width="16.28125" style="73" hidden="1" customWidth="1"/>
    <col min="22" max="22" width="12.28125" style="73" customWidth="1"/>
    <col min="23" max="23" width="16.28125" style="73" customWidth="1"/>
    <col min="24" max="24" width="12.28125" style="73" customWidth="1"/>
    <col min="25" max="25" width="15.00390625" style="73" customWidth="1"/>
    <col min="26" max="26" width="11.00390625" style="73" customWidth="1"/>
    <col min="27" max="27" width="15.00390625" style="73" customWidth="1"/>
    <col min="28" max="28" width="16.28125" style="73" customWidth="1"/>
    <col min="29" max="29" width="11.00390625" style="73" customWidth="1"/>
    <col min="30" max="30" width="15.00390625" style="73" customWidth="1"/>
    <col min="31" max="31" width="16.28125" style="73" customWidth="1"/>
    <col min="32" max="43" width="9.28125" style="73" customWidth="1"/>
    <col min="44" max="65" width="9.28125" style="73" hidden="1" customWidth="1"/>
    <col min="66" max="16384" width="9.28125" style="73" customWidth="1"/>
  </cols>
  <sheetData>
    <row r="1" ht="12"/>
    <row r="2" spans="12:46" ht="36.95" customHeight="1">
      <c r="L2" s="286" t="s">
        <v>5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92" t="s">
        <v>90</v>
      </c>
    </row>
    <row r="3" spans="2:46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AT3" s="92" t="s">
        <v>82</v>
      </c>
    </row>
    <row r="4" spans="2:46" ht="24.95" customHeight="1">
      <c r="B4" s="96"/>
      <c r="D4" s="97" t="s">
        <v>111</v>
      </c>
      <c r="L4" s="96"/>
      <c r="M4" s="98" t="s">
        <v>10</v>
      </c>
      <c r="AT4" s="92" t="s">
        <v>3</v>
      </c>
    </row>
    <row r="5" spans="2:12" ht="6.95" customHeight="1">
      <c r="B5" s="96"/>
      <c r="L5" s="96"/>
    </row>
    <row r="6" spans="2:12" ht="12" customHeight="1">
      <c r="B6" s="96"/>
      <c r="D6" s="99" t="s">
        <v>14</v>
      </c>
      <c r="L6" s="96"/>
    </row>
    <row r="7" spans="2:12" ht="16.5" customHeight="1">
      <c r="B7" s="96"/>
      <c r="E7" s="288" t="str">
        <f>'Rekapitulace stavby'!K6</f>
        <v>Demolice objektů souvisejících s provozem Národním hřebčínem</v>
      </c>
      <c r="F7" s="289"/>
      <c r="G7" s="289"/>
      <c r="H7" s="289"/>
      <c r="L7" s="96"/>
    </row>
    <row r="8" spans="2:12" ht="12" customHeight="1">
      <c r="B8" s="96"/>
      <c r="D8" s="99" t="s">
        <v>116</v>
      </c>
      <c r="L8" s="96"/>
    </row>
    <row r="9" spans="1:31" s="103" customFormat="1" ht="16.5" customHeight="1">
      <c r="A9" s="100"/>
      <c r="B9" s="101"/>
      <c r="C9" s="100"/>
      <c r="D9" s="100"/>
      <c r="E9" s="288" t="s">
        <v>117</v>
      </c>
      <c r="F9" s="285"/>
      <c r="G9" s="285"/>
      <c r="H9" s="285"/>
      <c r="I9" s="100"/>
      <c r="J9" s="100"/>
      <c r="K9" s="100"/>
      <c r="L9" s="10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03" customFormat="1" ht="12" customHeight="1">
      <c r="A10" s="100"/>
      <c r="B10" s="101"/>
      <c r="C10" s="100"/>
      <c r="D10" s="99" t="s">
        <v>118</v>
      </c>
      <c r="E10" s="100"/>
      <c r="F10" s="100"/>
      <c r="G10" s="100"/>
      <c r="H10" s="100"/>
      <c r="I10" s="100"/>
      <c r="J10" s="100"/>
      <c r="K10" s="100"/>
      <c r="L10" s="102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103" customFormat="1" ht="16.5" customHeight="1">
      <c r="A11" s="100"/>
      <c r="B11" s="101"/>
      <c r="C11" s="100"/>
      <c r="D11" s="100"/>
      <c r="E11" s="284" t="s">
        <v>307</v>
      </c>
      <c r="F11" s="285"/>
      <c r="G11" s="285"/>
      <c r="H11" s="285"/>
      <c r="I11" s="100"/>
      <c r="J11" s="100"/>
      <c r="K11" s="100"/>
      <c r="L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s="103" customFormat="1" ht="12">
      <c r="A12" s="100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03" customFormat="1" ht="12" customHeight="1">
      <c r="A13" s="100"/>
      <c r="B13" s="101"/>
      <c r="C13" s="100"/>
      <c r="D13" s="99" t="s">
        <v>16</v>
      </c>
      <c r="E13" s="100"/>
      <c r="F13" s="104" t="s">
        <v>1</v>
      </c>
      <c r="G13" s="100"/>
      <c r="H13" s="100"/>
      <c r="I13" s="99" t="s">
        <v>17</v>
      </c>
      <c r="J13" s="104" t="s">
        <v>1</v>
      </c>
      <c r="K13" s="100"/>
      <c r="L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103" customFormat="1" ht="12" customHeight="1">
      <c r="A14" s="100"/>
      <c r="B14" s="101"/>
      <c r="C14" s="100"/>
      <c r="D14" s="99" t="s">
        <v>18</v>
      </c>
      <c r="E14" s="100"/>
      <c r="F14" s="104" t="s">
        <v>19</v>
      </c>
      <c r="G14" s="100"/>
      <c r="H14" s="100"/>
      <c r="I14" s="99" t="s">
        <v>20</v>
      </c>
      <c r="J14" s="105" t="str">
        <f>'Rekapitulace stavby'!AN8</f>
        <v>6. 3. 2021</v>
      </c>
      <c r="K14" s="100"/>
      <c r="L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s="103" customFormat="1" ht="10.7" customHeight="1">
      <c r="A15" s="100"/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03" customFormat="1" ht="12" customHeight="1">
      <c r="A16" s="100"/>
      <c r="B16" s="101"/>
      <c r="C16" s="100"/>
      <c r="D16" s="99" t="s">
        <v>22</v>
      </c>
      <c r="E16" s="100"/>
      <c r="F16" s="100"/>
      <c r="G16" s="100"/>
      <c r="H16" s="100"/>
      <c r="I16" s="99" t="s">
        <v>23</v>
      </c>
      <c r="J16" s="104">
        <f>IF('Rekapitulace stavby'!AN10="","",'Rekapitulace stavby'!AN10)</f>
        <v>72048972</v>
      </c>
      <c r="K16" s="100"/>
      <c r="L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03" customFormat="1" ht="18" customHeight="1">
      <c r="A17" s="100"/>
      <c r="B17" s="101"/>
      <c r="C17" s="100"/>
      <c r="D17" s="100"/>
      <c r="E17" s="104" t="str">
        <f>IF('Rekapitulace stavby'!E11="","",'Rekapitulace stavby'!E11)</f>
        <v>Národní hřebčín Kladruby nad Labem</v>
      </c>
      <c r="F17" s="100"/>
      <c r="G17" s="100"/>
      <c r="H17" s="100"/>
      <c r="I17" s="99" t="s">
        <v>25</v>
      </c>
      <c r="J17" s="104" t="str">
        <f>IF('Rekapitulace stavby'!AN11="","",'Rekapitulace stavby'!AN11)</f>
        <v>CZ72048972</v>
      </c>
      <c r="K17" s="100"/>
      <c r="L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03" customFormat="1" ht="6.95" customHeight="1">
      <c r="A18" s="100"/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03" customFormat="1" ht="12" customHeight="1">
      <c r="A19" s="100"/>
      <c r="B19" s="101"/>
      <c r="C19" s="100"/>
      <c r="D19" s="99" t="s">
        <v>26</v>
      </c>
      <c r="E19" s="100"/>
      <c r="F19" s="100"/>
      <c r="G19" s="100"/>
      <c r="H19" s="100"/>
      <c r="I19" s="99" t="s">
        <v>23</v>
      </c>
      <c r="J19" s="104" t="str">
        <f>'Rekapitulace stavby'!AN13</f>
        <v/>
      </c>
      <c r="K19" s="100"/>
      <c r="L19" s="102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s="103" customFormat="1" ht="18" customHeight="1">
      <c r="A20" s="100"/>
      <c r="B20" s="101"/>
      <c r="C20" s="100"/>
      <c r="D20" s="100"/>
      <c r="E20" s="290">
        <f>'Rekapitulace stavby'!E14</f>
        <v>0</v>
      </c>
      <c r="F20" s="290"/>
      <c r="G20" s="290"/>
      <c r="H20" s="290"/>
      <c r="I20" s="99" t="s">
        <v>25</v>
      </c>
      <c r="J20" s="104" t="str">
        <f>'Rekapitulace stavby'!AN14</f>
        <v/>
      </c>
      <c r="K20" s="100"/>
      <c r="L20" s="102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s="103" customFormat="1" ht="6.95" customHeight="1">
      <c r="A21" s="100"/>
      <c r="B21" s="101"/>
      <c r="C21" s="100"/>
      <c r="D21" s="100"/>
      <c r="E21" s="100"/>
      <c r="F21" s="100"/>
      <c r="G21" s="100"/>
      <c r="H21" s="100"/>
      <c r="I21" s="100"/>
      <c r="J21" s="100"/>
      <c r="K21" s="100"/>
      <c r="L21" s="102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s="103" customFormat="1" ht="12" customHeight="1">
      <c r="A22" s="100"/>
      <c r="B22" s="101"/>
      <c r="C22" s="100"/>
      <c r="D22" s="99" t="s">
        <v>27</v>
      </c>
      <c r="E22" s="100"/>
      <c r="F22" s="100"/>
      <c r="G22" s="100"/>
      <c r="H22" s="100"/>
      <c r="I22" s="99" t="s">
        <v>23</v>
      </c>
      <c r="J22" s="104">
        <v>76675190</v>
      </c>
      <c r="K22" s="100"/>
      <c r="L22" s="102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03" customFormat="1" ht="18" customHeight="1">
      <c r="A23" s="100"/>
      <c r="B23" s="101"/>
      <c r="C23" s="100"/>
      <c r="D23" s="100"/>
      <c r="E23" s="104" t="s">
        <v>28</v>
      </c>
      <c r="F23" s="100"/>
      <c r="G23" s="100"/>
      <c r="H23" s="100"/>
      <c r="I23" s="99" t="s">
        <v>25</v>
      </c>
      <c r="J23" s="104" t="s">
        <v>1</v>
      </c>
      <c r="K23" s="100"/>
      <c r="L23" s="102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03" customFormat="1" ht="6.95" customHeight="1">
      <c r="A24" s="100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2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03" customFormat="1" ht="12" customHeight="1">
      <c r="A25" s="100"/>
      <c r="B25" s="101"/>
      <c r="C25" s="100"/>
      <c r="D25" s="99" t="s">
        <v>30</v>
      </c>
      <c r="E25" s="100"/>
      <c r="F25" s="100"/>
      <c r="G25" s="100"/>
      <c r="H25" s="100"/>
      <c r="I25" s="99" t="s">
        <v>23</v>
      </c>
      <c r="J25" s="104" t="str">
        <f>IF('Rekapitulace stavby'!AN19="","",'Rekapitulace stavby'!AN19)</f>
        <v/>
      </c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03" customFormat="1" ht="18" customHeight="1">
      <c r="A26" s="100"/>
      <c r="B26" s="101"/>
      <c r="C26" s="100"/>
      <c r="D26" s="100"/>
      <c r="E26" s="104" t="str">
        <f>IF('Rekapitulace stavby'!E20="","",'Rekapitulace stavby'!E20)</f>
        <v xml:space="preserve"> </v>
      </c>
      <c r="F26" s="100"/>
      <c r="G26" s="100"/>
      <c r="H26" s="100"/>
      <c r="I26" s="99" t="s">
        <v>25</v>
      </c>
      <c r="J26" s="104" t="str">
        <f>IF('Rekapitulace stavby'!AN20="","",'Rekapitulace stavby'!AN20)</f>
        <v/>
      </c>
      <c r="K26" s="100"/>
      <c r="L26" s="102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s="103" customFormat="1" ht="6.95" customHeight="1">
      <c r="A27" s="100"/>
      <c r="B27" s="101"/>
      <c r="C27" s="100"/>
      <c r="D27" s="100"/>
      <c r="E27" s="100"/>
      <c r="F27" s="100"/>
      <c r="G27" s="100"/>
      <c r="H27" s="100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103" customFormat="1" ht="12" customHeight="1">
      <c r="A28" s="100"/>
      <c r="B28" s="101"/>
      <c r="C28" s="100"/>
      <c r="D28" s="99" t="s">
        <v>31</v>
      </c>
      <c r="E28" s="100"/>
      <c r="F28" s="100"/>
      <c r="G28" s="100"/>
      <c r="H28" s="100"/>
      <c r="I28" s="100"/>
      <c r="J28" s="100"/>
      <c r="K28" s="100"/>
      <c r="L28" s="102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s="109" customFormat="1" ht="119.25" customHeight="1">
      <c r="A29" s="106"/>
      <c r="B29" s="107"/>
      <c r="C29" s="106"/>
      <c r="D29" s="106"/>
      <c r="E29" s="291" t="s">
        <v>120</v>
      </c>
      <c r="F29" s="291"/>
      <c r="G29" s="291"/>
      <c r="H29" s="291"/>
      <c r="I29" s="106"/>
      <c r="J29" s="106"/>
      <c r="K29" s="106"/>
      <c r="L29" s="108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03" customFormat="1" ht="6.95" customHeight="1">
      <c r="A30" s="100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2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s="103" customFormat="1" ht="6.95" customHeight="1">
      <c r="A31" s="100"/>
      <c r="B31" s="101"/>
      <c r="C31" s="100"/>
      <c r="D31" s="110"/>
      <c r="E31" s="110"/>
      <c r="F31" s="110"/>
      <c r="G31" s="110"/>
      <c r="H31" s="110"/>
      <c r="I31" s="110"/>
      <c r="J31" s="110"/>
      <c r="K31" s="11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103" customFormat="1" ht="25.35" customHeight="1">
      <c r="A32" s="100"/>
      <c r="B32" s="101"/>
      <c r="C32" s="100"/>
      <c r="D32" s="111" t="s">
        <v>33</v>
      </c>
      <c r="E32" s="100"/>
      <c r="F32" s="100"/>
      <c r="G32" s="100"/>
      <c r="H32" s="100"/>
      <c r="I32" s="100"/>
      <c r="J32" s="112">
        <f>ROUND(J126,2)</f>
        <v>0</v>
      </c>
      <c r="K32" s="100"/>
      <c r="L32" s="102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03" customFormat="1" ht="6.95" customHeight="1">
      <c r="A33" s="100"/>
      <c r="B33" s="101"/>
      <c r="C33" s="100"/>
      <c r="D33" s="110"/>
      <c r="E33" s="110"/>
      <c r="F33" s="110"/>
      <c r="G33" s="110"/>
      <c r="H33" s="110"/>
      <c r="I33" s="110"/>
      <c r="J33" s="110"/>
      <c r="K33" s="110"/>
      <c r="L33" s="10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03" customFormat="1" ht="14.45" customHeight="1">
      <c r="A34" s="100"/>
      <c r="B34" s="101"/>
      <c r="C34" s="100"/>
      <c r="D34" s="100"/>
      <c r="E34" s="100"/>
      <c r="F34" s="113" t="s">
        <v>35</v>
      </c>
      <c r="G34" s="100"/>
      <c r="H34" s="100"/>
      <c r="I34" s="113" t="s">
        <v>34</v>
      </c>
      <c r="J34" s="113" t="s">
        <v>36</v>
      </c>
      <c r="K34" s="100"/>
      <c r="L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03" customFormat="1" ht="14.45" customHeight="1">
      <c r="A35" s="100"/>
      <c r="B35" s="101"/>
      <c r="C35" s="100"/>
      <c r="D35" s="114" t="s">
        <v>37</v>
      </c>
      <c r="E35" s="99" t="s">
        <v>38</v>
      </c>
      <c r="F35" s="115">
        <f>ROUND((SUM(BE126:BE165)),2)</f>
        <v>0</v>
      </c>
      <c r="G35" s="100"/>
      <c r="H35" s="100"/>
      <c r="I35" s="116">
        <v>0.21</v>
      </c>
      <c r="J35" s="115">
        <f>ROUND(((SUM(BE126:BE165))*I35),2)</f>
        <v>0</v>
      </c>
      <c r="K35" s="100"/>
      <c r="L35" s="102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s="103" customFormat="1" ht="14.45" customHeight="1">
      <c r="A36" s="100"/>
      <c r="B36" s="101"/>
      <c r="C36" s="100"/>
      <c r="D36" s="100"/>
      <c r="E36" s="99" t="s">
        <v>39</v>
      </c>
      <c r="F36" s="115">
        <f>ROUND((SUM(BF126:BF165)),2)</f>
        <v>0</v>
      </c>
      <c r="G36" s="100"/>
      <c r="H36" s="100"/>
      <c r="I36" s="116">
        <v>0.15</v>
      </c>
      <c r="J36" s="115">
        <f>ROUND(((SUM(BF126:BF165))*I36),2)</f>
        <v>0</v>
      </c>
      <c r="K36" s="100"/>
      <c r="L36" s="102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s="103" customFormat="1" ht="14.45" customHeight="1" hidden="1">
      <c r="A37" s="100"/>
      <c r="B37" s="101"/>
      <c r="C37" s="100"/>
      <c r="D37" s="100"/>
      <c r="E37" s="99" t="s">
        <v>40</v>
      </c>
      <c r="F37" s="115">
        <f>ROUND((SUM(BG126:BG165)),2)</f>
        <v>0</v>
      </c>
      <c r="G37" s="100"/>
      <c r="H37" s="100"/>
      <c r="I37" s="116">
        <v>0.21</v>
      </c>
      <c r="J37" s="115">
        <f>0</f>
        <v>0</v>
      </c>
      <c r="K37" s="100"/>
      <c r="L37" s="102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3" customFormat="1" ht="14.45" customHeight="1" hidden="1">
      <c r="A38" s="100"/>
      <c r="B38" s="101"/>
      <c r="C38" s="100"/>
      <c r="D38" s="100"/>
      <c r="E38" s="99" t="s">
        <v>41</v>
      </c>
      <c r="F38" s="115">
        <f>ROUND((SUM(BH126:BH165)),2)</f>
        <v>0</v>
      </c>
      <c r="G38" s="100"/>
      <c r="H38" s="100"/>
      <c r="I38" s="116">
        <v>0.15</v>
      </c>
      <c r="J38" s="115">
        <f>0</f>
        <v>0</v>
      </c>
      <c r="K38" s="100"/>
      <c r="L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3" customFormat="1" ht="14.45" customHeight="1" hidden="1">
      <c r="A39" s="100"/>
      <c r="B39" s="101"/>
      <c r="C39" s="100"/>
      <c r="D39" s="100"/>
      <c r="E39" s="99" t="s">
        <v>42</v>
      </c>
      <c r="F39" s="115">
        <f>ROUND((SUM(BI126:BI165)),2)</f>
        <v>0</v>
      </c>
      <c r="G39" s="100"/>
      <c r="H39" s="100"/>
      <c r="I39" s="116">
        <v>0</v>
      </c>
      <c r="J39" s="115">
        <f>0</f>
        <v>0</v>
      </c>
      <c r="K39" s="100"/>
      <c r="L39" s="102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3" customFormat="1" ht="6.95" customHeigh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2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s="103" customFormat="1" ht="25.35" customHeight="1">
      <c r="A41" s="100"/>
      <c r="B41" s="101"/>
      <c r="C41" s="117"/>
      <c r="D41" s="118" t="s">
        <v>43</v>
      </c>
      <c r="E41" s="119"/>
      <c r="F41" s="119"/>
      <c r="G41" s="120" t="s">
        <v>44</v>
      </c>
      <c r="H41" s="121" t="s">
        <v>45</v>
      </c>
      <c r="I41" s="119"/>
      <c r="J41" s="122">
        <f>SUM(J32:J39)</f>
        <v>0</v>
      </c>
      <c r="K41" s="123"/>
      <c r="L41" s="102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1:31" s="103" customFormat="1" ht="14.45" customHeight="1">
      <c r="A42" s="100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2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2:12" ht="14.45" customHeight="1">
      <c r="B43" s="96"/>
      <c r="L43" s="96"/>
    </row>
    <row r="44" spans="2:12" ht="14.45" customHeight="1">
      <c r="B44" s="96"/>
      <c r="L44" s="96"/>
    </row>
    <row r="45" spans="2:12" ht="14.45" customHeight="1">
      <c r="B45" s="96"/>
      <c r="L45" s="96"/>
    </row>
    <row r="46" spans="2:12" ht="14.45" customHeight="1">
      <c r="B46" s="96"/>
      <c r="L46" s="96"/>
    </row>
    <row r="47" spans="2:12" ht="14.45" customHeight="1">
      <c r="B47" s="96"/>
      <c r="L47" s="96"/>
    </row>
    <row r="48" spans="2:12" ht="14.45" customHeight="1">
      <c r="B48" s="96"/>
      <c r="L48" s="96"/>
    </row>
    <row r="49" spans="2:12" ht="14.45" customHeight="1">
      <c r="B49" s="96"/>
      <c r="L49" s="96"/>
    </row>
    <row r="50" spans="2:12" s="103" customFormat="1" ht="14.45" customHeight="1">
      <c r="B50" s="102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2"/>
    </row>
    <row r="51" spans="2:12" ht="12">
      <c r="B51" s="96"/>
      <c r="L51" s="96"/>
    </row>
    <row r="52" spans="2:12" ht="12">
      <c r="B52" s="96"/>
      <c r="L52" s="96"/>
    </row>
    <row r="53" spans="2:12" ht="12">
      <c r="B53" s="96"/>
      <c r="L53" s="96"/>
    </row>
    <row r="54" spans="2:12" ht="12">
      <c r="B54" s="96"/>
      <c r="L54" s="96"/>
    </row>
    <row r="55" spans="2:12" ht="12">
      <c r="B55" s="96"/>
      <c r="L55" s="96"/>
    </row>
    <row r="56" spans="2:12" ht="12">
      <c r="B56" s="96"/>
      <c r="L56" s="96"/>
    </row>
    <row r="57" spans="2:12" ht="12">
      <c r="B57" s="96"/>
      <c r="L57" s="96"/>
    </row>
    <row r="58" spans="2:12" ht="12">
      <c r="B58" s="96"/>
      <c r="L58" s="96"/>
    </row>
    <row r="59" spans="2:12" ht="12">
      <c r="B59" s="96"/>
      <c r="L59" s="96"/>
    </row>
    <row r="60" spans="2:12" ht="12">
      <c r="B60" s="96"/>
      <c r="L60" s="96"/>
    </row>
    <row r="61" spans="1:31" s="103" customFormat="1" ht="12.75">
      <c r="A61" s="100"/>
      <c r="B61" s="101"/>
      <c r="C61" s="10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2:12" ht="12">
      <c r="B62" s="96"/>
      <c r="L62" s="96"/>
    </row>
    <row r="63" spans="2:12" ht="12">
      <c r="B63" s="96"/>
      <c r="L63" s="96"/>
    </row>
    <row r="64" spans="2:12" ht="12">
      <c r="B64" s="96"/>
      <c r="L64" s="96"/>
    </row>
    <row r="65" spans="1:31" s="103" customFormat="1" ht="12.75">
      <c r="A65" s="100"/>
      <c r="B65" s="101"/>
      <c r="C65" s="100"/>
      <c r="D65" s="124" t="s">
        <v>50</v>
      </c>
      <c r="E65" s="130"/>
      <c r="F65" s="130" t="str">
        <f>E17</f>
        <v>Národní hřebčín Kladruby nad Labem</v>
      </c>
      <c r="G65" s="124" t="s">
        <v>51</v>
      </c>
      <c r="H65" s="130"/>
      <c r="I65" s="130">
        <f>E20</f>
        <v>0</v>
      </c>
      <c r="J65" s="130"/>
      <c r="K65" s="130"/>
      <c r="L65" s="102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2:12" ht="12">
      <c r="B66" s="96"/>
      <c r="L66" s="96"/>
    </row>
    <row r="67" spans="2:12" ht="12">
      <c r="B67" s="96"/>
      <c r="L67" s="96"/>
    </row>
    <row r="68" spans="2:12" ht="12">
      <c r="B68" s="96"/>
      <c r="L68" s="96"/>
    </row>
    <row r="69" spans="2:12" ht="12">
      <c r="B69" s="96"/>
      <c r="L69" s="96"/>
    </row>
    <row r="70" spans="2:12" ht="12">
      <c r="B70" s="96"/>
      <c r="L70" s="96"/>
    </row>
    <row r="71" spans="2:12" ht="12">
      <c r="B71" s="96"/>
      <c r="L71" s="96"/>
    </row>
    <row r="72" spans="2:12" ht="12">
      <c r="B72" s="96"/>
      <c r="L72" s="96"/>
    </row>
    <row r="73" spans="2:12" ht="12">
      <c r="B73" s="96"/>
      <c r="L73" s="96"/>
    </row>
    <row r="74" spans="2:12" ht="12">
      <c r="B74" s="96"/>
      <c r="L74" s="96"/>
    </row>
    <row r="75" spans="2:12" ht="12">
      <c r="B75" s="96"/>
      <c r="L75" s="96"/>
    </row>
    <row r="76" spans="1:31" s="103" customFormat="1" ht="12.75">
      <c r="A76" s="100"/>
      <c r="B76" s="101"/>
      <c r="C76" s="10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</row>
    <row r="77" spans="1:31" s="103" customFormat="1" ht="14.45" customHeight="1">
      <c r="A77" s="10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2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81" spans="1:31" s="103" customFormat="1" ht="6.95" customHeight="1">
      <c r="A81" s="10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s="103" customFormat="1" ht="24.95" customHeight="1">
      <c r="A82" s="100"/>
      <c r="B82" s="101"/>
      <c r="C82" s="97" t="s">
        <v>121</v>
      </c>
      <c r="D82" s="100"/>
      <c r="E82" s="100"/>
      <c r="F82" s="100"/>
      <c r="G82" s="100"/>
      <c r="H82" s="100"/>
      <c r="I82" s="100"/>
      <c r="J82" s="100"/>
      <c r="K82" s="100"/>
      <c r="L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103" customFormat="1" ht="6.95" customHeight="1">
      <c r="A83" s="100"/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2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s="103" customFormat="1" ht="12" customHeight="1">
      <c r="A84" s="100"/>
      <c r="B84" s="101"/>
      <c r="C84" s="99" t="s">
        <v>14</v>
      </c>
      <c r="D84" s="100"/>
      <c r="E84" s="100"/>
      <c r="F84" s="100"/>
      <c r="G84" s="100"/>
      <c r="H84" s="100"/>
      <c r="I84" s="100"/>
      <c r="J84" s="100"/>
      <c r="K84" s="100"/>
      <c r="L84" s="102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s="103" customFormat="1" ht="16.5" customHeight="1">
      <c r="A85" s="100"/>
      <c r="B85" s="101"/>
      <c r="C85" s="100"/>
      <c r="D85" s="100"/>
      <c r="E85" s="288" t="str">
        <f>E7</f>
        <v>Demolice objektů souvisejících s provozem Národním hřebčínem</v>
      </c>
      <c r="F85" s="289"/>
      <c r="G85" s="289"/>
      <c r="H85" s="289"/>
      <c r="I85" s="100"/>
      <c r="J85" s="100"/>
      <c r="K85" s="100"/>
      <c r="L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2:12" ht="12" customHeight="1">
      <c r="B86" s="96"/>
      <c r="C86" s="99" t="s">
        <v>116</v>
      </c>
      <c r="L86" s="96"/>
    </row>
    <row r="87" spans="1:31" s="103" customFormat="1" ht="16.5" customHeight="1">
      <c r="A87" s="100"/>
      <c r="B87" s="101"/>
      <c r="C87" s="100"/>
      <c r="D87" s="100"/>
      <c r="E87" s="288" t="s">
        <v>117</v>
      </c>
      <c r="F87" s="285"/>
      <c r="G87" s="285"/>
      <c r="H87" s="285"/>
      <c r="I87" s="100"/>
      <c r="J87" s="100"/>
      <c r="K87" s="100"/>
      <c r="L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1:31" s="103" customFormat="1" ht="12" customHeight="1">
      <c r="A88" s="100"/>
      <c r="B88" s="101"/>
      <c r="C88" s="99" t="s">
        <v>118</v>
      </c>
      <c r="D88" s="100"/>
      <c r="E88" s="100"/>
      <c r="F88" s="100"/>
      <c r="G88" s="100"/>
      <c r="H88" s="100"/>
      <c r="I88" s="100"/>
      <c r="J88" s="100"/>
      <c r="K88" s="100"/>
      <c r="L88" s="10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</row>
    <row r="89" spans="1:31" s="103" customFormat="1" ht="16.5" customHeight="1">
      <c r="A89" s="100"/>
      <c r="B89" s="101"/>
      <c r="C89" s="100"/>
      <c r="D89" s="100"/>
      <c r="E89" s="284" t="str">
        <f>E11</f>
        <v xml:space="preserve">01.2 - Stavební úpravy objektu A </v>
      </c>
      <c r="F89" s="285"/>
      <c r="G89" s="285"/>
      <c r="H89" s="285"/>
      <c r="I89" s="100"/>
      <c r="J89" s="100"/>
      <c r="K89" s="100"/>
      <c r="L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</row>
    <row r="90" spans="1:31" s="103" customFormat="1" ht="6.95" customHeight="1">
      <c r="A90" s="100"/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2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</row>
    <row r="91" spans="1:31" s="103" customFormat="1" ht="12" customHeight="1">
      <c r="A91" s="100"/>
      <c r="B91" s="101"/>
      <c r="C91" s="99" t="s">
        <v>18</v>
      </c>
      <c r="D91" s="100"/>
      <c r="E91" s="100"/>
      <c r="F91" s="104" t="str">
        <f>F14</f>
        <v>Kladruby nad Labem, okres Pardubice</v>
      </c>
      <c r="G91" s="100"/>
      <c r="H91" s="100"/>
      <c r="I91" s="99" t="s">
        <v>20</v>
      </c>
      <c r="J91" s="105" t="str">
        <f>IF(J14="","",J14)</f>
        <v>6. 3. 2021</v>
      </c>
      <c r="K91" s="100"/>
      <c r="L91" s="102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</row>
    <row r="92" spans="1:31" s="103" customFormat="1" ht="6.95" customHeight="1">
      <c r="A92" s="100"/>
      <c r="B92" s="101"/>
      <c r="C92" s="100"/>
      <c r="D92" s="100"/>
      <c r="E92" s="100"/>
      <c r="F92" s="100"/>
      <c r="G92" s="100"/>
      <c r="H92" s="100"/>
      <c r="I92" s="100"/>
      <c r="J92" s="100"/>
      <c r="K92" s="100"/>
      <c r="L92" s="10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1:31" s="103" customFormat="1" ht="15.2" customHeight="1">
      <c r="A93" s="100"/>
      <c r="B93" s="101"/>
      <c r="C93" s="99" t="s">
        <v>22</v>
      </c>
      <c r="D93" s="100"/>
      <c r="E93" s="100"/>
      <c r="F93" s="104" t="str">
        <f>E17</f>
        <v>Národní hřebčín Kladruby nad Labem</v>
      </c>
      <c r="G93" s="100"/>
      <c r="H93" s="100"/>
      <c r="I93" s="99" t="s">
        <v>27</v>
      </c>
      <c r="J93" s="135" t="str">
        <f>E23</f>
        <v>Ing. Matěj Machač</v>
      </c>
      <c r="K93" s="100"/>
      <c r="L93" s="102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</row>
    <row r="94" spans="1:31" s="103" customFormat="1" ht="15.2" customHeight="1">
      <c r="A94" s="100"/>
      <c r="B94" s="101"/>
      <c r="C94" s="99" t="s">
        <v>26</v>
      </c>
      <c r="D94" s="100"/>
      <c r="E94" s="100"/>
      <c r="F94" s="104">
        <f>IF(E20="","",E20)</f>
        <v>0</v>
      </c>
      <c r="G94" s="100"/>
      <c r="H94" s="100"/>
      <c r="I94" s="99" t="s">
        <v>30</v>
      </c>
      <c r="J94" s="135" t="str">
        <f>E26</f>
        <v xml:space="preserve"> </v>
      </c>
      <c r="K94" s="100"/>
      <c r="L94" s="102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</row>
    <row r="95" spans="1:31" s="103" customFormat="1" ht="10.35" customHeight="1">
      <c r="A95" s="100"/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2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</row>
    <row r="96" spans="1:31" s="103" customFormat="1" ht="29.25" customHeight="1">
      <c r="A96" s="100"/>
      <c r="B96" s="101"/>
      <c r="C96" s="136" t="s">
        <v>122</v>
      </c>
      <c r="D96" s="117"/>
      <c r="E96" s="117"/>
      <c r="F96" s="117"/>
      <c r="G96" s="117"/>
      <c r="H96" s="117"/>
      <c r="I96" s="117"/>
      <c r="J96" s="137" t="s">
        <v>123</v>
      </c>
      <c r="K96" s="117"/>
      <c r="L96" s="102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</row>
    <row r="97" spans="1:31" s="103" customFormat="1" ht="10.35" customHeight="1">
      <c r="A97" s="100"/>
      <c r="B97" s="101"/>
      <c r="C97" s="100"/>
      <c r="D97" s="100"/>
      <c r="E97" s="100"/>
      <c r="F97" s="100"/>
      <c r="G97" s="100"/>
      <c r="H97" s="100"/>
      <c r="I97" s="100"/>
      <c r="J97" s="100"/>
      <c r="K97" s="100"/>
      <c r="L97" s="102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</row>
    <row r="98" spans="1:47" s="103" customFormat="1" ht="22.7" customHeight="1">
      <c r="A98" s="100"/>
      <c r="B98" s="101"/>
      <c r="C98" s="138" t="s">
        <v>124</v>
      </c>
      <c r="D98" s="100"/>
      <c r="E98" s="100"/>
      <c r="F98" s="100"/>
      <c r="G98" s="100"/>
      <c r="H98" s="100"/>
      <c r="I98" s="100"/>
      <c r="J98" s="112">
        <f>J126</f>
        <v>0</v>
      </c>
      <c r="K98" s="100"/>
      <c r="L98" s="102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U98" s="92" t="s">
        <v>125</v>
      </c>
    </row>
    <row r="99" spans="2:12" s="139" customFormat="1" ht="24.95" customHeight="1">
      <c r="B99" s="140"/>
      <c r="D99" s="141" t="s">
        <v>126</v>
      </c>
      <c r="E99" s="142"/>
      <c r="F99" s="142"/>
      <c r="G99" s="142"/>
      <c r="H99" s="142"/>
      <c r="I99" s="142"/>
      <c r="J99" s="143">
        <f>J127</f>
        <v>0</v>
      </c>
      <c r="L99" s="140"/>
    </row>
    <row r="100" spans="2:12" s="144" customFormat="1" ht="19.9" customHeight="1">
      <c r="B100" s="145"/>
      <c r="D100" s="146" t="s">
        <v>308</v>
      </c>
      <c r="E100" s="147"/>
      <c r="F100" s="147"/>
      <c r="G100" s="147"/>
      <c r="H100" s="147"/>
      <c r="I100" s="147"/>
      <c r="J100" s="148">
        <f>J128</f>
        <v>0</v>
      </c>
      <c r="L100" s="145"/>
    </row>
    <row r="101" spans="2:12" s="144" customFormat="1" ht="19.9" customHeight="1">
      <c r="B101" s="145"/>
      <c r="D101" s="146" t="s">
        <v>309</v>
      </c>
      <c r="E101" s="147"/>
      <c r="F101" s="147"/>
      <c r="G101" s="147"/>
      <c r="H101" s="147"/>
      <c r="I101" s="147"/>
      <c r="J101" s="148">
        <f>J134</f>
        <v>0</v>
      </c>
      <c r="L101" s="145"/>
    </row>
    <row r="102" spans="2:12" s="144" customFormat="1" ht="19.9" customHeight="1">
      <c r="B102" s="145"/>
      <c r="D102" s="146" t="s">
        <v>130</v>
      </c>
      <c r="E102" s="147"/>
      <c r="F102" s="147"/>
      <c r="G102" s="147"/>
      <c r="H102" s="147"/>
      <c r="I102" s="147"/>
      <c r="J102" s="148">
        <f>J149</f>
        <v>0</v>
      </c>
      <c r="L102" s="145"/>
    </row>
    <row r="103" spans="2:12" s="139" customFormat="1" ht="24.95" customHeight="1">
      <c r="B103" s="140"/>
      <c r="D103" s="141" t="s">
        <v>131</v>
      </c>
      <c r="E103" s="142"/>
      <c r="F103" s="142"/>
      <c r="G103" s="142"/>
      <c r="H103" s="142"/>
      <c r="I103" s="142"/>
      <c r="J103" s="143">
        <f>J151</f>
        <v>0</v>
      </c>
      <c r="L103" s="140"/>
    </row>
    <row r="104" spans="2:12" s="144" customFormat="1" ht="19.9" customHeight="1">
      <c r="B104" s="145"/>
      <c r="D104" s="146" t="s">
        <v>310</v>
      </c>
      <c r="E104" s="147"/>
      <c r="F104" s="147"/>
      <c r="G104" s="147"/>
      <c r="H104" s="147"/>
      <c r="I104" s="147"/>
      <c r="J104" s="148">
        <f>J152</f>
        <v>0</v>
      </c>
      <c r="L104" s="145"/>
    </row>
    <row r="105" spans="1:31" s="103" customFormat="1" ht="21.75" customHeight="1">
      <c r="A105" s="100"/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2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</row>
    <row r="106" spans="1:31" s="103" customFormat="1" ht="6.95" customHeight="1">
      <c r="A106" s="100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02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</row>
    <row r="110" spans="1:31" s="103" customFormat="1" ht="6.95" customHeight="1">
      <c r="A110" s="100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02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</row>
    <row r="111" spans="1:31" s="103" customFormat="1" ht="24.95" customHeight="1">
      <c r="A111" s="100"/>
      <c r="B111" s="101"/>
      <c r="C111" s="97" t="s">
        <v>133</v>
      </c>
      <c r="D111" s="100"/>
      <c r="E111" s="100"/>
      <c r="F111" s="100"/>
      <c r="G111" s="100"/>
      <c r="H111" s="100"/>
      <c r="I111" s="100"/>
      <c r="J111" s="100"/>
      <c r="K111" s="100"/>
      <c r="L111" s="102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s="103" customFormat="1" ht="6.95" customHeight="1">
      <c r="A112" s="100"/>
      <c r="B112" s="10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2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 s="103" customFormat="1" ht="12" customHeight="1">
      <c r="A113" s="100"/>
      <c r="B113" s="101"/>
      <c r="C113" s="99" t="s">
        <v>14</v>
      </c>
      <c r="D113" s="100"/>
      <c r="E113" s="100"/>
      <c r="F113" s="100"/>
      <c r="G113" s="100"/>
      <c r="H113" s="100"/>
      <c r="I113" s="100"/>
      <c r="J113" s="100"/>
      <c r="K113" s="100"/>
      <c r="L113" s="102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</row>
    <row r="114" spans="1:31" s="103" customFormat="1" ht="16.5" customHeight="1">
      <c r="A114" s="100"/>
      <c r="B114" s="101"/>
      <c r="C114" s="100"/>
      <c r="D114" s="100"/>
      <c r="E114" s="288" t="str">
        <f>E7</f>
        <v>Demolice objektů souvisejících s provozem Národním hřebčínem</v>
      </c>
      <c r="F114" s="289"/>
      <c r="G114" s="289"/>
      <c r="H114" s="289"/>
      <c r="I114" s="100"/>
      <c r="J114" s="100"/>
      <c r="K114" s="100"/>
      <c r="L114" s="102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2:12" ht="12" customHeight="1">
      <c r="B115" s="96"/>
      <c r="C115" s="99" t="s">
        <v>116</v>
      </c>
      <c r="L115" s="96"/>
    </row>
    <row r="116" spans="1:31" s="103" customFormat="1" ht="16.5" customHeight="1">
      <c r="A116" s="100"/>
      <c r="B116" s="101"/>
      <c r="C116" s="100"/>
      <c r="D116" s="100"/>
      <c r="E116" s="288" t="s">
        <v>117</v>
      </c>
      <c r="F116" s="285"/>
      <c r="G116" s="285"/>
      <c r="H116" s="285"/>
      <c r="I116" s="100"/>
      <c r="J116" s="100"/>
      <c r="K116" s="100"/>
      <c r="L116" s="102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 s="103" customFormat="1" ht="12" customHeight="1">
      <c r="A117" s="100"/>
      <c r="B117" s="101"/>
      <c r="C117" s="99" t="s">
        <v>118</v>
      </c>
      <c r="D117" s="100"/>
      <c r="E117" s="100"/>
      <c r="F117" s="100"/>
      <c r="G117" s="100"/>
      <c r="H117" s="100"/>
      <c r="I117" s="100"/>
      <c r="J117" s="100"/>
      <c r="K117" s="100"/>
      <c r="L117" s="102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s="103" customFormat="1" ht="16.5" customHeight="1">
      <c r="A118" s="100"/>
      <c r="B118" s="101"/>
      <c r="C118" s="100"/>
      <c r="D118" s="100"/>
      <c r="E118" s="284" t="str">
        <f>E11</f>
        <v xml:space="preserve">01.2 - Stavební úpravy objektu A </v>
      </c>
      <c r="F118" s="285"/>
      <c r="G118" s="285"/>
      <c r="H118" s="285"/>
      <c r="I118" s="100"/>
      <c r="J118" s="100"/>
      <c r="K118" s="100"/>
      <c r="L118" s="102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s="103" customFormat="1" ht="6.95" customHeight="1">
      <c r="A119" s="100"/>
      <c r="B119" s="101"/>
      <c r="C119" s="100"/>
      <c r="D119" s="100"/>
      <c r="E119" s="100"/>
      <c r="F119" s="100"/>
      <c r="G119" s="100"/>
      <c r="H119" s="100"/>
      <c r="I119" s="100"/>
      <c r="J119" s="100"/>
      <c r="K119" s="100"/>
      <c r="L119" s="102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s="103" customFormat="1" ht="12" customHeight="1">
      <c r="A120" s="100"/>
      <c r="B120" s="101"/>
      <c r="C120" s="99" t="s">
        <v>18</v>
      </c>
      <c r="D120" s="100"/>
      <c r="E120" s="100"/>
      <c r="F120" s="104" t="str">
        <f>F14</f>
        <v>Kladruby nad Labem, okres Pardubice</v>
      </c>
      <c r="G120" s="100"/>
      <c r="H120" s="100"/>
      <c r="I120" s="99" t="s">
        <v>20</v>
      </c>
      <c r="J120" s="105" t="str">
        <f>IF(J14="","",J14)</f>
        <v>6. 3. 2021</v>
      </c>
      <c r="K120" s="100"/>
      <c r="L120" s="102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s="103" customFormat="1" ht="6.95" customHeight="1">
      <c r="A121" s="100"/>
      <c r="B121" s="101"/>
      <c r="C121" s="100"/>
      <c r="D121" s="100"/>
      <c r="E121" s="100"/>
      <c r="F121" s="100"/>
      <c r="G121" s="100"/>
      <c r="H121" s="100"/>
      <c r="I121" s="100"/>
      <c r="J121" s="100"/>
      <c r="K121" s="100"/>
      <c r="L121" s="102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</row>
    <row r="122" spans="1:31" s="103" customFormat="1" ht="15.2" customHeight="1">
      <c r="A122" s="100"/>
      <c r="B122" s="101"/>
      <c r="C122" s="99" t="s">
        <v>22</v>
      </c>
      <c r="D122" s="100"/>
      <c r="E122" s="100"/>
      <c r="F122" s="104" t="str">
        <f>E17</f>
        <v>Národní hřebčín Kladruby nad Labem</v>
      </c>
      <c r="G122" s="100"/>
      <c r="H122" s="100"/>
      <c r="I122" s="99" t="s">
        <v>27</v>
      </c>
      <c r="J122" s="135" t="str">
        <f>E23</f>
        <v>Ing. Matěj Machač</v>
      </c>
      <c r="K122" s="100"/>
      <c r="L122" s="102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</row>
    <row r="123" spans="1:31" s="103" customFormat="1" ht="15.2" customHeight="1">
      <c r="A123" s="100"/>
      <c r="B123" s="101"/>
      <c r="C123" s="99" t="s">
        <v>26</v>
      </c>
      <c r="D123" s="100"/>
      <c r="E123" s="100"/>
      <c r="F123" s="104">
        <f>IF(E20="","",E20)</f>
        <v>0</v>
      </c>
      <c r="G123" s="100"/>
      <c r="H123" s="100"/>
      <c r="I123" s="99" t="s">
        <v>30</v>
      </c>
      <c r="J123" s="135" t="str">
        <f>E26</f>
        <v xml:space="preserve"> </v>
      </c>
      <c r="K123" s="100"/>
      <c r="L123" s="102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</row>
    <row r="124" spans="1:31" s="103" customFormat="1" ht="10.35" customHeight="1">
      <c r="A124" s="100"/>
      <c r="B124" s="101"/>
      <c r="C124" s="100"/>
      <c r="D124" s="100"/>
      <c r="E124" s="100"/>
      <c r="F124" s="100"/>
      <c r="G124" s="100"/>
      <c r="H124" s="100"/>
      <c r="I124" s="100"/>
      <c r="J124" s="100"/>
      <c r="K124" s="100"/>
      <c r="L124" s="102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  <row r="125" spans="1:31" s="158" customFormat="1" ht="29.25" customHeight="1">
      <c r="A125" s="149"/>
      <c r="B125" s="150"/>
      <c r="C125" s="151" t="s">
        <v>134</v>
      </c>
      <c r="D125" s="152" t="s">
        <v>58</v>
      </c>
      <c r="E125" s="152" t="s">
        <v>54</v>
      </c>
      <c r="F125" s="152" t="s">
        <v>55</v>
      </c>
      <c r="G125" s="152" t="s">
        <v>135</v>
      </c>
      <c r="H125" s="152" t="s">
        <v>136</v>
      </c>
      <c r="I125" s="152" t="s">
        <v>137</v>
      </c>
      <c r="J125" s="152" t="s">
        <v>123</v>
      </c>
      <c r="K125" s="153" t="s">
        <v>138</v>
      </c>
      <c r="L125" s="154"/>
      <c r="M125" s="155" t="s">
        <v>1</v>
      </c>
      <c r="N125" s="156" t="s">
        <v>37</v>
      </c>
      <c r="O125" s="156" t="s">
        <v>139</v>
      </c>
      <c r="P125" s="156" t="s">
        <v>140</v>
      </c>
      <c r="Q125" s="156" t="s">
        <v>141</v>
      </c>
      <c r="R125" s="156" t="s">
        <v>142</v>
      </c>
      <c r="S125" s="156" t="s">
        <v>143</v>
      </c>
      <c r="T125" s="157" t="s">
        <v>144</v>
      </c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</row>
    <row r="126" spans="1:63" s="103" customFormat="1" ht="22.7" customHeight="1">
      <c r="A126" s="100"/>
      <c r="B126" s="101"/>
      <c r="C126" s="159" t="s">
        <v>145</v>
      </c>
      <c r="D126" s="100"/>
      <c r="E126" s="100"/>
      <c r="F126" s="100"/>
      <c r="G126" s="100"/>
      <c r="H126" s="100"/>
      <c r="I126" s="100"/>
      <c r="J126" s="160">
        <f>BK126</f>
        <v>0</v>
      </c>
      <c r="K126" s="100"/>
      <c r="L126" s="101"/>
      <c r="M126" s="161"/>
      <c r="N126" s="162"/>
      <c r="O126" s="110"/>
      <c r="P126" s="163">
        <f>P127+P151</f>
        <v>16.739175</v>
      </c>
      <c r="Q126" s="110"/>
      <c r="R126" s="163">
        <f>R127+R151</f>
        <v>1.7898010500000001</v>
      </c>
      <c r="S126" s="110"/>
      <c r="T126" s="164">
        <f>T127+T151</f>
        <v>0</v>
      </c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T126" s="92" t="s">
        <v>72</v>
      </c>
      <c r="AU126" s="92" t="s">
        <v>125</v>
      </c>
      <c r="BK126" s="165">
        <f>BK127+BK151</f>
        <v>0</v>
      </c>
    </row>
    <row r="127" spans="2:63" s="166" customFormat="1" ht="25.9" customHeight="1">
      <c r="B127" s="167"/>
      <c r="D127" s="168" t="s">
        <v>72</v>
      </c>
      <c r="E127" s="169" t="s">
        <v>146</v>
      </c>
      <c r="F127" s="169" t="s">
        <v>147</v>
      </c>
      <c r="J127" s="170">
        <f>BK127</f>
        <v>0</v>
      </c>
      <c r="L127" s="167"/>
      <c r="M127" s="171"/>
      <c r="N127" s="172"/>
      <c r="O127" s="172"/>
      <c r="P127" s="173">
        <f>P128+P134+P149</f>
        <v>16.533365</v>
      </c>
      <c r="Q127" s="172"/>
      <c r="R127" s="173">
        <f>R128+R134+R149</f>
        <v>1.7891422000000001</v>
      </c>
      <c r="S127" s="172"/>
      <c r="T127" s="174">
        <f>T128+T134+T149</f>
        <v>0</v>
      </c>
      <c r="AR127" s="168" t="s">
        <v>80</v>
      </c>
      <c r="AT127" s="175" t="s">
        <v>72</v>
      </c>
      <c r="AU127" s="175" t="s">
        <v>73</v>
      </c>
      <c r="AY127" s="168" t="s">
        <v>148</v>
      </c>
      <c r="BK127" s="176">
        <f>BK128+BK134+BK149</f>
        <v>0</v>
      </c>
    </row>
    <row r="128" spans="2:63" s="166" customFormat="1" ht="22.7" customHeight="1">
      <c r="B128" s="167"/>
      <c r="D128" s="168" t="s">
        <v>72</v>
      </c>
      <c r="E128" s="177" t="s">
        <v>155</v>
      </c>
      <c r="F128" s="177" t="s">
        <v>311</v>
      </c>
      <c r="J128" s="178">
        <f>BK128</f>
        <v>0</v>
      </c>
      <c r="L128" s="167"/>
      <c r="M128" s="171"/>
      <c r="N128" s="172"/>
      <c r="O128" s="172"/>
      <c r="P128" s="173">
        <f>SUM(P129:P133)</f>
        <v>2.1284680000000002</v>
      </c>
      <c r="Q128" s="172"/>
      <c r="R128" s="173">
        <f>SUM(R129:R133)</f>
        <v>1.040135</v>
      </c>
      <c r="S128" s="172"/>
      <c r="T128" s="174">
        <f>SUM(T129:T133)</f>
        <v>0</v>
      </c>
      <c r="AR128" s="168" t="s">
        <v>80</v>
      </c>
      <c r="AT128" s="175" t="s">
        <v>72</v>
      </c>
      <c r="AU128" s="175" t="s">
        <v>80</v>
      </c>
      <c r="AY128" s="168" t="s">
        <v>148</v>
      </c>
      <c r="BK128" s="176">
        <f>SUM(BK129:BK133)</f>
        <v>0</v>
      </c>
    </row>
    <row r="129" spans="1:65" s="103" customFormat="1" ht="36">
      <c r="A129" s="100"/>
      <c r="B129" s="101"/>
      <c r="C129" s="179" t="s">
        <v>80</v>
      </c>
      <c r="D129" s="179" t="s">
        <v>150</v>
      </c>
      <c r="E129" s="180" t="s">
        <v>312</v>
      </c>
      <c r="F129" s="181" t="s">
        <v>313</v>
      </c>
      <c r="G129" s="182" t="s">
        <v>106</v>
      </c>
      <c r="H129" s="183">
        <v>0.554</v>
      </c>
      <c r="I129" s="74">
        <v>0</v>
      </c>
      <c r="J129" s="184">
        <f>ROUND(I129*H129,2)</f>
        <v>0</v>
      </c>
      <c r="K129" s="181" t="s">
        <v>151</v>
      </c>
      <c r="L129" s="101"/>
      <c r="M129" s="185" t="s">
        <v>1</v>
      </c>
      <c r="N129" s="186" t="s">
        <v>38</v>
      </c>
      <c r="O129" s="187">
        <v>3.842</v>
      </c>
      <c r="P129" s="187">
        <f>O129*H129</f>
        <v>2.1284680000000002</v>
      </c>
      <c r="Q129" s="187">
        <v>1.8775</v>
      </c>
      <c r="R129" s="187">
        <f>Q129*H129</f>
        <v>1.040135</v>
      </c>
      <c r="S129" s="187">
        <v>0</v>
      </c>
      <c r="T129" s="188">
        <f>S129*H129</f>
        <v>0</v>
      </c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R129" s="189" t="s">
        <v>152</v>
      </c>
      <c r="AT129" s="189" t="s">
        <v>150</v>
      </c>
      <c r="AU129" s="189" t="s">
        <v>82</v>
      </c>
      <c r="AY129" s="92" t="s">
        <v>148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92" t="s">
        <v>80</v>
      </c>
      <c r="BK129" s="190">
        <f>ROUND(I129*H129,2)</f>
        <v>0</v>
      </c>
      <c r="BL129" s="92" t="s">
        <v>152</v>
      </c>
      <c r="BM129" s="189" t="s">
        <v>314</v>
      </c>
    </row>
    <row r="130" spans="2:51" s="191" customFormat="1" ht="12">
      <c r="B130" s="192"/>
      <c r="D130" s="193" t="s">
        <v>153</v>
      </c>
      <c r="E130" s="194" t="s">
        <v>1</v>
      </c>
      <c r="F130" s="223" t="s">
        <v>315</v>
      </c>
      <c r="H130" s="194" t="s">
        <v>1</v>
      </c>
      <c r="L130" s="192"/>
      <c r="M130" s="198"/>
      <c r="N130" s="199"/>
      <c r="O130" s="199"/>
      <c r="P130" s="199"/>
      <c r="Q130" s="199"/>
      <c r="R130" s="199"/>
      <c r="S130" s="199"/>
      <c r="T130" s="200"/>
      <c r="AT130" s="194" t="s">
        <v>153</v>
      </c>
      <c r="AU130" s="194" t="s">
        <v>82</v>
      </c>
      <c r="AV130" s="191" t="s">
        <v>80</v>
      </c>
      <c r="AW130" s="191" t="s">
        <v>29</v>
      </c>
      <c r="AX130" s="191" t="s">
        <v>73</v>
      </c>
      <c r="AY130" s="194" t="s">
        <v>148</v>
      </c>
    </row>
    <row r="131" spans="2:51" s="191" customFormat="1" ht="12">
      <c r="B131" s="192"/>
      <c r="D131" s="193" t="s">
        <v>153</v>
      </c>
      <c r="E131" s="194" t="s">
        <v>1</v>
      </c>
      <c r="F131" s="223" t="s">
        <v>222</v>
      </c>
      <c r="H131" s="194" t="s">
        <v>1</v>
      </c>
      <c r="L131" s="192"/>
      <c r="M131" s="198"/>
      <c r="N131" s="199"/>
      <c r="O131" s="199"/>
      <c r="P131" s="199"/>
      <c r="Q131" s="199"/>
      <c r="R131" s="199"/>
      <c r="S131" s="199"/>
      <c r="T131" s="200"/>
      <c r="AT131" s="194" t="s">
        <v>153</v>
      </c>
      <c r="AU131" s="194" t="s">
        <v>82</v>
      </c>
      <c r="AV131" s="191" t="s">
        <v>80</v>
      </c>
      <c r="AW131" s="191" t="s">
        <v>29</v>
      </c>
      <c r="AX131" s="191" t="s">
        <v>73</v>
      </c>
      <c r="AY131" s="194" t="s">
        <v>148</v>
      </c>
    </row>
    <row r="132" spans="2:51" s="196" customFormat="1" ht="12">
      <c r="B132" s="201"/>
      <c r="D132" s="193" t="s">
        <v>153</v>
      </c>
      <c r="E132" s="202" t="s">
        <v>1</v>
      </c>
      <c r="F132" s="195" t="s">
        <v>316</v>
      </c>
      <c r="H132" s="197">
        <v>0.554</v>
      </c>
      <c r="L132" s="201"/>
      <c r="M132" s="203"/>
      <c r="N132" s="204"/>
      <c r="O132" s="204"/>
      <c r="P132" s="204"/>
      <c r="Q132" s="204"/>
      <c r="R132" s="204"/>
      <c r="S132" s="204"/>
      <c r="T132" s="205"/>
      <c r="AT132" s="202" t="s">
        <v>153</v>
      </c>
      <c r="AU132" s="202" t="s">
        <v>82</v>
      </c>
      <c r="AV132" s="196" t="s">
        <v>82</v>
      </c>
      <c r="AW132" s="196" t="s">
        <v>29</v>
      </c>
      <c r="AX132" s="196" t="s">
        <v>73</v>
      </c>
      <c r="AY132" s="202" t="s">
        <v>148</v>
      </c>
    </row>
    <row r="133" spans="2:51" s="206" customFormat="1" ht="12">
      <c r="B133" s="207"/>
      <c r="D133" s="193" t="s">
        <v>153</v>
      </c>
      <c r="E133" s="208" t="s">
        <v>1</v>
      </c>
      <c r="F133" s="209" t="s">
        <v>154</v>
      </c>
      <c r="H133" s="210">
        <v>0.554</v>
      </c>
      <c r="L133" s="207"/>
      <c r="M133" s="211"/>
      <c r="N133" s="212"/>
      <c r="O133" s="212"/>
      <c r="P133" s="212"/>
      <c r="Q133" s="212"/>
      <c r="R133" s="212"/>
      <c r="S133" s="212"/>
      <c r="T133" s="213"/>
      <c r="AT133" s="208" t="s">
        <v>153</v>
      </c>
      <c r="AU133" s="208" t="s">
        <v>82</v>
      </c>
      <c r="AV133" s="206" t="s">
        <v>152</v>
      </c>
      <c r="AW133" s="206" t="s">
        <v>29</v>
      </c>
      <c r="AX133" s="206" t="s">
        <v>80</v>
      </c>
      <c r="AY133" s="208" t="s">
        <v>148</v>
      </c>
    </row>
    <row r="134" spans="2:63" s="166" customFormat="1" ht="22.7" customHeight="1">
      <c r="B134" s="167"/>
      <c r="D134" s="168" t="s">
        <v>72</v>
      </c>
      <c r="E134" s="177" t="s">
        <v>160</v>
      </c>
      <c r="F134" s="177" t="s">
        <v>317</v>
      </c>
      <c r="J134" s="178">
        <f>BK134</f>
        <v>0</v>
      </c>
      <c r="L134" s="167"/>
      <c r="M134" s="171"/>
      <c r="N134" s="172"/>
      <c r="O134" s="172"/>
      <c r="P134" s="173">
        <f>SUM(P135:P148)</f>
        <v>12.737079999999999</v>
      </c>
      <c r="Q134" s="172"/>
      <c r="R134" s="173">
        <f>SUM(R135:R148)</f>
        <v>0.7490072000000001</v>
      </c>
      <c r="S134" s="172"/>
      <c r="T134" s="174">
        <f>SUM(T135:T148)</f>
        <v>0</v>
      </c>
      <c r="AR134" s="168" t="s">
        <v>80</v>
      </c>
      <c r="AT134" s="175" t="s">
        <v>72</v>
      </c>
      <c r="AU134" s="175" t="s">
        <v>80</v>
      </c>
      <c r="AY134" s="168" t="s">
        <v>148</v>
      </c>
      <c r="BK134" s="176">
        <f>SUM(BK135:BK148)</f>
        <v>0</v>
      </c>
    </row>
    <row r="135" spans="1:65" s="103" customFormat="1" ht="33" customHeight="1">
      <c r="A135" s="100"/>
      <c r="B135" s="101"/>
      <c r="C135" s="179" t="s">
        <v>82</v>
      </c>
      <c r="D135" s="179" t="s">
        <v>150</v>
      </c>
      <c r="E135" s="180" t="s">
        <v>318</v>
      </c>
      <c r="F135" s="181" t="s">
        <v>319</v>
      </c>
      <c r="G135" s="182" t="s">
        <v>244</v>
      </c>
      <c r="H135" s="183">
        <v>1</v>
      </c>
      <c r="I135" s="74">
        <v>0</v>
      </c>
      <c r="J135" s="184">
        <f>ROUND(I135*H135,2)</f>
        <v>0</v>
      </c>
      <c r="K135" s="181" t="s">
        <v>151</v>
      </c>
      <c r="L135" s="101"/>
      <c r="M135" s="185" t="s">
        <v>1</v>
      </c>
      <c r="N135" s="186" t="s">
        <v>38</v>
      </c>
      <c r="O135" s="187">
        <v>2.431</v>
      </c>
      <c r="P135" s="187">
        <f>O135*H135</f>
        <v>2.431</v>
      </c>
      <c r="Q135" s="187">
        <v>0.1541</v>
      </c>
      <c r="R135" s="187">
        <f>Q135*H135</f>
        <v>0.1541</v>
      </c>
      <c r="S135" s="187">
        <v>0</v>
      </c>
      <c r="T135" s="188">
        <f>S135*H135</f>
        <v>0</v>
      </c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R135" s="189" t="s">
        <v>152</v>
      </c>
      <c r="AT135" s="189" t="s">
        <v>150</v>
      </c>
      <c r="AU135" s="189" t="s">
        <v>82</v>
      </c>
      <c r="AY135" s="92" t="s">
        <v>148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92" t="s">
        <v>80</v>
      </c>
      <c r="BK135" s="190">
        <f>ROUND(I135*H135,2)</f>
        <v>0</v>
      </c>
      <c r="BL135" s="92" t="s">
        <v>152</v>
      </c>
      <c r="BM135" s="189" t="s">
        <v>320</v>
      </c>
    </row>
    <row r="136" spans="2:51" s="191" customFormat="1" ht="12">
      <c r="B136" s="192"/>
      <c r="D136" s="193" t="s">
        <v>153</v>
      </c>
      <c r="E136" s="194" t="s">
        <v>1</v>
      </c>
      <c r="F136" s="223" t="s">
        <v>321</v>
      </c>
      <c r="H136" s="194" t="s">
        <v>1</v>
      </c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153</v>
      </c>
      <c r="AU136" s="194" t="s">
        <v>82</v>
      </c>
      <c r="AV136" s="191" t="s">
        <v>80</v>
      </c>
      <c r="AW136" s="191" t="s">
        <v>29</v>
      </c>
      <c r="AX136" s="191" t="s">
        <v>73</v>
      </c>
      <c r="AY136" s="194" t="s">
        <v>148</v>
      </c>
    </row>
    <row r="137" spans="2:51" s="191" customFormat="1" ht="12">
      <c r="B137" s="192"/>
      <c r="D137" s="193" t="s">
        <v>153</v>
      </c>
      <c r="E137" s="194" t="s">
        <v>1</v>
      </c>
      <c r="F137" s="223" t="s">
        <v>322</v>
      </c>
      <c r="H137" s="194" t="s">
        <v>1</v>
      </c>
      <c r="L137" s="192"/>
      <c r="M137" s="198"/>
      <c r="N137" s="199"/>
      <c r="O137" s="199"/>
      <c r="P137" s="199"/>
      <c r="Q137" s="199"/>
      <c r="R137" s="199"/>
      <c r="S137" s="199"/>
      <c r="T137" s="200"/>
      <c r="AT137" s="194" t="s">
        <v>153</v>
      </c>
      <c r="AU137" s="194" t="s">
        <v>82</v>
      </c>
      <c r="AV137" s="191" t="s">
        <v>80</v>
      </c>
      <c r="AW137" s="191" t="s">
        <v>29</v>
      </c>
      <c r="AX137" s="191" t="s">
        <v>73</v>
      </c>
      <c r="AY137" s="194" t="s">
        <v>148</v>
      </c>
    </row>
    <row r="138" spans="2:51" s="196" customFormat="1" ht="12">
      <c r="B138" s="201"/>
      <c r="D138" s="193" t="s">
        <v>153</v>
      </c>
      <c r="E138" s="202" t="s">
        <v>1</v>
      </c>
      <c r="F138" s="195" t="s">
        <v>80</v>
      </c>
      <c r="H138" s="197">
        <v>1</v>
      </c>
      <c r="L138" s="201"/>
      <c r="M138" s="203"/>
      <c r="N138" s="204"/>
      <c r="O138" s="204"/>
      <c r="P138" s="204"/>
      <c r="Q138" s="204"/>
      <c r="R138" s="204"/>
      <c r="S138" s="204"/>
      <c r="T138" s="205"/>
      <c r="AT138" s="202" t="s">
        <v>153</v>
      </c>
      <c r="AU138" s="202" t="s">
        <v>82</v>
      </c>
      <c r="AV138" s="196" t="s">
        <v>82</v>
      </c>
      <c r="AW138" s="196" t="s">
        <v>29</v>
      </c>
      <c r="AX138" s="196" t="s">
        <v>73</v>
      </c>
      <c r="AY138" s="202" t="s">
        <v>148</v>
      </c>
    </row>
    <row r="139" spans="2:51" s="206" customFormat="1" ht="12">
      <c r="B139" s="207"/>
      <c r="D139" s="193" t="s">
        <v>153</v>
      </c>
      <c r="E139" s="208" t="s">
        <v>1</v>
      </c>
      <c r="F139" s="209" t="s">
        <v>154</v>
      </c>
      <c r="H139" s="210">
        <v>1</v>
      </c>
      <c r="L139" s="207"/>
      <c r="M139" s="211"/>
      <c r="N139" s="212"/>
      <c r="O139" s="212"/>
      <c r="P139" s="212"/>
      <c r="Q139" s="212"/>
      <c r="R139" s="212"/>
      <c r="S139" s="212"/>
      <c r="T139" s="213"/>
      <c r="AT139" s="208" t="s">
        <v>153</v>
      </c>
      <c r="AU139" s="208" t="s">
        <v>82</v>
      </c>
      <c r="AV139" s="206" t="s">
        <v>152</v>
      </c>
      <c r="AW139" s="206" t="s">
        <v>29</v>
      </c>
      <c r="AX139" s="206" t="s">
        <v>80</v>
      </c>
      <c r="AY139" s="208" t="s">
        <v>148</v>
      </c>
    </row>
    <row r="140" spans="1:65" s="103" customFormat="1" ht="33" customHeight="1">
      <c r="A140" s="100"/>
      <c r="B140" s="101"/>
      <c r="C140" s="179" t="s">
        <v>155</v>
      </c>
      <c r="D140" s="179" t="s">
        <v>150</v>
      </c>
      <c r="E140" s="180" t="s">
        <v>323</v>
      </c>
      <c r="F140" s="181" t="s">
        <v>324</v>
      </c>
      <c r="G140" s="182" t="s">
        <v>114</v>
      </c>
      <c r="H140" s="183">
        <v>2.88</v>
      </c>
      <c r="I140" s="74">
        <v>0</v>
      </c>
      <c r="J140" s="184">
        <f>ROUND(I140*H140,2)</f>
        <v>0</v>
      </c>
      <c r="K140" s="181" t="s">
        <v>151</v>
      </c>
      <c r="L140" s="101"/>
      <c r="M140" s="185" t="s">
        <v>1</v>
      </c>
      <c r="N140" s="186" t="s">
        <v>38</v>
      </c>
      <c r="O140" s="187">
        <v>0.51</v>
      </c>
      <c r="P140" s="187">
        <f>O140*H140</f>
        <v>1.4687999999999999</v>
      </c>
      <c r="Q140" s="187">
        <v>0.0273</v>
      </c>
      <c r="R140" s="187">
        <f>Q140*H140</f>
        <v>0.078624</v>
      </c>
      <c r="S140" s="187">
        <v>0</v>
      </c>
      <c r="T140" s="188">
        <f>S140*H140</f>
        <v>0</v>
      </c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R140" s="189" t="s">
        <v>152</v>
      </c>
      <c r="AT140" s="189" t="s">
        <v>150</v>
      </c>
      <c r="AU140" s="189" t="s">
        <v>82</v>
      </c>
      <c r="AY140" s="92" t="s">
        <v>148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92" t="s">
        <v>80</v>
      </c>
      <c r="BK140" s="190">
        <f>ROUND(I140*H140,2)</f>
        <v>0</v>
      </c>
      <c r="BL140" s="92" t="s">
        <v>152</v>
      </c>
      <c r="BM140" s="189" t="s">
        <v>325</v>
      </c>
    </row>
    <row r="141" spans="2:51" s="191" customFormat="1" ht="22.5">
      <c r="B141" s="192"/>
      <c r="D141" s="193" t="s">
        <v>153</v>
      </c>
      <c r="E141" s="194" t="s">
        <v>1</v>
      </c>
      <c r="F141" s="223" t="s">
        <v>326</v>
      </c>
      <c r="H141" s="194" t="s">
        <v>1</v>
      </c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153</v>
      </c>
      <c r="AU141" s="194" t="s">
        <v>82</v>
      </c>
      <c r="AV141" s="191" t="s">
        <v>80</v>
      </c>
      <c r="AW141" s="191" t="s">
        <v>29</v>
      </c>
      <c r="AX141" s="191" t="s">
        <v>73</v>
      </c>
      <c r="AY141" s="194" t="s">
        <v>148</v>
      </c>
    </row>
    <row r="142" spans="2:51" s="196" customFormat="1" ht="12">
      <c r="B142" s="201"/>
      <c r="D142" s="193" t="s">
        <v>153</v>
      </c>
      <c r="E142" s="202" t="s">
        <v>1</v>
      </c>
      <c r="F142" s="195" t="s">
        <v>327</v>
      </c>
      <c r="H142" s="197">
        <v>2.88</v>
      </c>
      <c r="L142" s="201"/>
      <c r="M142" s="203"/>
      <c r="N142" s="204"/>
      <c r="O142" s="204"/>
      <c r="P142" s="204"/>
      <c r="Q142" s="204"/>
      <c r="R142" s="204"/>
      <c r="S142" s="204"/>
      <c r="T142" s="205"/>
      <c r="AT142" s="202" t="s">
        <v>153</v>
      </c>
      <c r="AU142" s="202" t="s">
        <v>82</v>
      </c>
      <c r="AV142" s="196" t="s">
        <v>82</v>
      </c>
      <c r="AW142" s="196" t="s">
        <v>29</v>
      </c>
      <c r="AX142" s="196" t="s">
        <v>73</v>
      </c>
      <c r="AY142" s="202" t="s">
        <v>148</v>
      </c>
    </row>
    <row r="143" spans="2:51" s="206" customFormat="1" ht="12">
      <c r="B143" s="207"/>
      <c r="D143" s="193" t="s">
        <v>153</v>
      </c>
      <c r="E143" s="208" t="s">
        <v>1</v>
      </c>
      <c r="F143" s="209" t="s">
        <v>154</v>
      </c>
      <c r="H143" s="210">
        <v>2.88</v>
      </c>
      <c r="L143" s="207"/>
      <c r="M143" s="211"/>
      <c r="N143" s="212"/>
      <c r="O143" s="212"/>
      <c r="P143" s="212"/>
      <c r="Q143" s="212"/>
      <c r="R143" s="212"/>
      <c r="S143" s="212"/>
      <c r="T143" s="213"/>
      <c r="AT143" s="208" t="s">
        <v>153</v>
      </c>
      <c r="AU143" s="208" t="s">
        <v>82</v>
      </c>
      <c r="AV143" s="206" t="s">
        <v>152</v>
      </c>
      <c r="AW143" s="206" t="s">
        <v>29</v>
      </c>
      <c r="AX143" s="206" t="s">
        <v>80</v>
      </c>
      <c r="AY143" s="208" t="s">
        <v>148</v>
      </c>
    </row>
    <row r="144" spans="1:65" s="103" customFormat="1" ht="36">
      <c r="A144" s="100"/>
      <c r="B144" s="101"/>
      <c r="C144" s="179" t="s">
        <v>152</v>
      </c>
      <c r="D144" s="179" t="s">
        <v>150</v>
      </c>
      <c r="E144" s="180" t="s">
        <v>328</v>
      </c>
      <c r="F144" s="181" t="s">
        <v>329</v>
      </c>
      <c r="G144" s="182" t="s">
        <v>114</v>
      </c>
      <c r="H144" s="183">
        <v>24.48</v>
      </c>
      <c r="I144" s="74">
        <v>0</v>
      </c>
      <c r="J144" s="184">
        <f>ROUND(I144*H144,2)</f>
        <v>0</v>
      </c>
      <c r="K144" s="181" t="s">
        <v>151</v>
      </c>
      <c r="L144" s="101"/>
      <c r="M144" s="185" t="s">
        <v>1</v>
      </c>
      <c r="N144" s="186" t="s">
        <v>38</v>
      </c>
      <c r="O144" s="187">
        <v>0.361</v>
      </c>
      <c r="P144" s="187">
        <f>O144*H144</f>
        <v>8.83728</v>
      </c>
      <c r="Q144" s="187">
        <v>0.02109</v>
      </c>
      <c r="R144" s="187">
        <f>Q144*H144</f>
        <v>0.5162832</v>
      </c>
      <c r="S144" s="187">
        <v>0</v>
      </c>
      <c r="T144" s="188">
        <f>S144*H144</f>
        <v>0</v>
      </c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R144" s="189" t="s">
        <v>152</v>
      </c>
      <c r="AT144" s="189" t="s">
        <v>150</v>
      </c>
      <c r="AU144" s="189" t="s">
        <v>82</v>
      </c>
      <c r="AY144" s="92" t="s">
        <v>148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92" t="s">
        <v>80</v>
      </c>
      <c r="BK144" s="190">
        <f>ROUND(I144*H144,2)</f>
        <v>0</v>
      </c>
      <c r="BL144" s="92" t="s">
        <v>152</v>
      </c>
      <c r="BM144" s="189" t="s">
        <v>330</v>
      </c>
    </row>
    <row r="145" spans="2:51" s="191" customFormat="1" ht="12">
      <c r="B145" s="192"/>
      <c r="D145" s="193" t="s">
        <v>153</v>
      </c>
      <c r="E145" s="194" t="s">
        <v>1</v>
      </c>
      <c r="F145" s="223" t="s">
        <v>331</v>
      </c>
      <c r="H145" s="194" t="s">
        <v>1</v>
      </c>
      <c r="L145" s="192"/>
      <c r="M145" s="198"/>
      <c r="N145" s="199"/>
      <c r="O145" s="199"/>
      <c r="P145" s="199"/>
      <c r="Q145" s="199"/>
      <c r="R145" s="199"/>
      <c r="S145" s="199"/>
      <c r="T145" s="200"/>
      <c r="AT145" s="194" t="s">
        <v>153</v>
      </c>
      <c r="AU145" s="194" t="s">
        <v>82</v>
      </c>
      <c r="AV145" s="191" t="s">
        <v>80</v>
      </c>
      <c r="AW145" s="191" t="s">
        <v>29</v>
      </c>
      <c r="AX145" s="191" t="s">
        <v>73</v>
      </c>
      <c r="AY145" s="194" t="s">
        <v>148</v>
      </c>
    </row>
    <row r="146" spans="2:51" s="191" customFormat="1" ht="12">
      <c r="B146" s="192"/>
      <c r="D146" s="193" t="s">
        <v>153</v>
      </c>
      <c r="E146" s="194" t="s">
        <v>1</v>
      </c>
      <c r="F146" s="223" t="s">
        <v>332</v>
      </c>
      <c r="H146" s="194" t="s">
        <v>1</v>
      </c>
      <c r="L146" s="192"/>
      <c r="M146" s="198"/>
      <c r="N146" s="199"/>
      <c r="O146" s="199"/>
      <c r="P146" s="199"/>
      <c r="Q146" s="199"/>
      <c r="R146" s="199"/>
      <c r="S146" s="199"/>
      <c r="T146" s="200"/>
      <c r="AT146" s="194" t="s">
        <v>153</v>
      </c>
      <c r="AU146" s="194" t="s">
        <v>82</v>
      </c>
      <c r="AV146" s="191" t="s">
        <v>80</v>
      </c>
      <c r="AW146" s="191" t="s">
        <v>29</v>
      </c>
      <c r="AX146" s="191" t="s">
        <v>73</v>
      </c>
      <c r="AY146" s="194" t="s">
        <v>148</v>
      </c>
    </row>
    <row r="147" spans="2:51" s="196" customFormat="1" ht="12">
      <c r="B147" s="201"/>
      <c r="D147" s="193" t="s">
        <v>153</v>
      </c>
      <c r="E147" s="202" t="s">
        <v>1</v>
      </c>
      <c r="F147" s="195" t="s">
        <v>229</v>
      </c>
      <c r="H147" s="197">
        <v>24.48</v>
      </c>
      <c r="L147" s="201"/>
      <c r="M147" s="203"/>
      <c r="N147" s="204"/>
      <c r="O147" s="204"/>
      <c r="P147" s="204"/>
      <c r="Q147" s="204"/>
      <c r="R147" s="204"/>
      <c r="S147" s="204"/>
      <c r="T147" s="205"/>
      <c r="AT147" s="202" t="s">
        <v>153</v>
      </c>
      <c r="AU147" s="202" t="s">
        <v>82</v>
      </c>
      <c r="AV147" s="196" t="s">
        <v>82</v>
      </c>
      <c r="AW147" s="196" t="s">
        <v>29</v>
      </c>
      <c r="AX147" s="196" t="s">
        <v>73</v>
      </c>
      <c r="AY147" s="202" t="s">
        <v>148</v>
      </c>
    </row>
    <row r="148" spans="2:51" s="206" customFormat="1" ht="12">
      <c r="B148" s="207"/>
      <c r="D148" s="193" t="s">
        <v>153</v>
      </c>
      <c r="E148" s="208" t="s">
        <v>1</v>
      </c>
      <c r="F148" s="209" t="s">
        <v>154</v>
      </c>
      <c r="H148" s="210">
        <v>24.48</v>
      </c>
      <c r="L148" s="207"/>
      <c r="M148" s="211"/>
      <c r="N148" s="212"/>
      <c r="O148" s="212"/>
      <c r="P148" s="212"/>
      <c r="Q148" s="212"/>
      <c r="R148" s="212"/>
      <c r="S148" s="212"/>
      <c r="T148" s="213"/>
      <c r="AT148" s="208" t="s">
        <v>153</v>
      </c>
      <c r="AU148" s="208" t="s">
        <v>82</v>
      </c>
      <c r="AV148" s="206" t="s">
        <v>152</v>
      </c>
      <c r="AW148" s="206" t="s">
        <v>29</v>
      </c>
      <c r="AX148" s="206" t="s">
        <v>80</v>
      </c>
      <c r="AY148" s="208" t="s">
        <v>148</v>
      </c>
    </row>
    <row r="149" spans="2:63" s="166" customFormat="1" ht="22.7" customHeight="1">
      <c r="B149" s="167"/>
      <c r="D149" s="168" t="s">
        <v>72</v>
      </c>
      <c r="E149" s="177" t="s">
        <v>283</v>
      </c>
      <c r="F149" s="177" t="s">
        <v>284</v>
      </c>
      <c r="J149" s="178">
        <f>BK149</f>
        <v>0</v>
      </c>
      <c r="L149" s="167"/>
      <c r="M149" s="171"/>
      <c r="N149" s="172"/>
      <c r="O149" s="172"/>
      <c r="P149" s="173">
        <f>P150</f>
        <v>1.667817</v>
      </c>
      <c r="Q149" s="172"/>
      <c r="R149" s="173">
        <f>R150</f>
        <v>0</v>
      </c>
      <c r="S149" s="172"/>
      <c r="T149" s="174">
        <f>T150</f>
        <v>0</v>
      </c>
      <c r="AR149" s="168" t="s">
        <v>80</v>
      </c>
      <c r="AT149" s="175" t="s">
        <v>72</v>
      </c>
      <c r="AU149" s="175" t="s">
        <v>80</v>
      </c>
      <c r="AY149" s="168" t="s">
        <v>148</v>
      </c>
      <c r="BK149" s="176">
        <f>BK150</f>
        <v>0</v>
      </c>
    </row>
    <row r="150" spans="1:65" s="103" customFormat="1" ht="55.5" customHeight="1">
      <c r="A150" s="100"/>
      <c r="B150" s="101"/>
      <c r="C150" s="179" t="s">
        <v>170</v>
      </c>
      <c r="D150" s="179" t="s">
        <v>150</v>
      </c>
      <c r="E150" s="180" t="s">
        <v>333</v>
      </c>
      <c r="F150" s="181" t="s">
        <v>334</v>
      </c>
      <c r="G150" s="182" t="s">
        <v>164</v>
      </c>
      <c r="H150" s="183">
        <v>2.007</v>
      </c>
      <c r="I150" s="74">
        <v>0</v>
      </c>
      <c r="J150" s="184">
        <f>ROUND(I150*H150,2)</f>
        <v>0</v>
      </c>
      <c r="K150" s="181" t="s">
        <v>151</v>
      </c>
      <c r="L150" s="101"/>
      <c r="M150" s="185" t="s">
        <v>1</v>
      </c>
      <c r="N150" s="186" t="s">
        <v>38</v>
      </c>
      <c r="O150" s="187">
        <v>0.831</v>
      </c>
      <c r="P150" s="187">
        <f>O150*H150</f>
        <v>1.667817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R150" s="189" t="s">
        <v>152</v>
      </c>
      <c r="AT150" s="189" t="s">
        <v>150</v>
      </c>
      <c r="AU150" s="189" t="s">
        <v>82</v>
      </c>
      <c r="AY150" s="92" t="s">
        <v>148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92" t="s">
        <v>80</v>
      </c>
      <c r="BK150" s="190">
        <f>ROUND(I150*H150,2)</f>
        <v>0</v>
      </c>
      <c r="BL150" s="92" t="s">
        <v>152</v>
      </c>
      <c r="BM150" s="189" t="s">
        <v>335</v>
      </c>
    </row>
    <row r="151" spans="2:63" s="166" customFormat="1" ht="25.9" customHeight="1">
      <c r="B151" s="167"/>
      <c r="D151" s="168" t="s">
        <v>72</v>
      </c>
      <c r="E151" s="169" t="s">
        <v>289</v>
      </c>
      <c r="F151" s="169" t="s">
        <v>290</v>
      </c>
      <c r="J151" s="170">
        <f>BK151</f>
        <v>0</v>
      </c>
      <c r="L151" s="167"/>
      <c r="M151" s="171"/>
      <c r="N151" s="172"/>
      <c r="O151" s="172"/>
      <c r="P151" s="173">
        <f>P152</f>
        <v>0.20581</v>
      </c>
      <c r="Q151" s="172"/>
      <c r="R151" s="173">
        <f>R152</f>
        <v>0.00065885</v>
      </c>
      <c r="S151" s="172"/>
      <c r="T151" s="174">
        <f>T152</f>
        <v>0</v>
      </c>
      <c r="AR151" s="168" t="s">
        <v>82</v>
      </c>
      <c r="AT151" s="175" t="s">
        <v>72</v>
      </c>
      <c r="AU151" s="175" t="s">
        <v>73</v>
      </c>
      <c r="AY151" s="168" t="s">
        <v>148</v>
      </c>
      <c r="BK151" s="176">
        <f>BK152</f>
        <v>0</v>
      </c>
    </row>
    <row r="152" spans="2:63" s="166" customFormat="1" ht="22.7" customHeight="1">
      <c r="B152" s="167"/>
      <c r="D152" s="168" t="s">
        <v>72</v>
      </c>
      <c r="E152" s="177" t="s">
        <v>336</v>
      </c>
      <c r="F152" s="177" t="s">
        <v>337</v>
      </c>
      <c r="J152" s="178">
        <f>BK152</f>
        <v>0</v>
      </c>
      <c r="L152" s="167"/>
      <c r="M152" s="171"/>
      <c r="N152" s="172"/>
      <c r="O152" s="172"/>
      <c r="P152" s="173">
        <f>SUM(P153:P165)</f>
        <v>0.20581</v>
      </c>
      <c r="Q152" s="172"/>
      <c r="R152" s="173">
        <f>SUM(R153:R165)</f>
        <v>0.00065885</v>
      </c>
      <c r="S152" s="172"/>
      <c r="T152" s="174">
        <f>SUM(T153:T165)</f>
        <v>0</v>
      </c>
      <c r="AR152" s="168" t="s">
        <v>82</v>
      </c>
      <c r="AT152" s="175" t="s">
        <v>72</v>
      </c>
      <c r="AU152" s="175" t="s">
        <v>80</v>
      </c>
      <c r="AY152" s="168" t="s">
        <v>148</v>
      </c>
      <c r="BK152" s="176">
        <f>SUM(BK153:BK165)</f>
        <v>0</v>
      </c>
    </row>
    <row r="153" spans="1:65" s="103" customFormat="1" ht="24">
      <c r="A153" s="100"/>
      <c r="B153" s="101"/>
      <c r="C153" s="179" t="s">
        <v>165</v>
      </c>
      <c r="D153" s="179" t="s">
        <v>150</v>
      </c>
      <c r="E153" s="180" t="s">
        <v>338</v>
      </c>
      <c r="F153" s="181" t="s">
        <v>339</v>
      </c>
      <c r="G153" s="182" t="s">
        <v>114</v>
      </c>
      <c r="H153" s="183">
        <v>1.845</v>
      </c>
      <c r="I153" s="74">
        <v>0</v>
      </c>
      <c r="J153" s="184">
        <f>ROUND(I153*H153,2)</f>
        <v>0</v>
      </c>
      <c r="K153" s="181" t="s">
        <v>151</v>
      </c>
      <c r="L153" s="101"/>
      <c r="M153" s="185" t="s">
        <v>1</v>
      </c>
      <c r="N153" s="186" t="s">
        <v>38</v>
      </c>
      <c r="O153" s="187">
        <v>0.012</v>
      </c>
      <c r="P153" s="187">
        <f>O153*H153</f>
        <v>0.02214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R153" s="189" t="s">
        <v>216</v>
      </c>
      <c r="AT153" s="189" t="s">
        <v>150</v>
      </c>
      <c r="AU153" s="189" t="s">
        <v>82</v>
      </c>
      <c r="AY153" s="92" t="s">
        <v>148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92" t="s">
        <v>80</v>
      </c>
      <c r="BK153" s="190">
        <f>ROUND(I153*H153,2)</f>
        <v>0</v>
      </c>
      <c r="BL153" s="92" t="s">
        <v>216</v>
      </c>
      <c r="BM153" s="189" t="s">
        <v>340</v>
      </c>
    </row>
    <row r="154" spans="2:51" s="191" customFormat="1" ht="12">
      <c r="B154" s="192"/>
      <c r="D154" s="193" t="s">
        <v>153</v>
      </c>
      <c r="E154" s="194" t="s">
        <v>1</v>
      </c>
      <c r="F154" s="223" t="s">
        <v>341</v>
      </c>
      <c r="H154" s="194" t="s">
        <v>1</v>
      </c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153</v>
      </c>
      <c r="AU154" s="194" t="s">
        <v>82</v>
      </c>
      <c r="AV154" s="191" t="s">
        <v>80</v>
      </c>
      <c r="AW154" s="191" t="s">
        <v>29</v>
      </c>
      <c r="AX154" s="191" t="s">
        <v>73</v>
      </c>
      <c r="AY154" s="194" t="s">
        <v>148</v>
      </c>
    </row>
    <row r="155" spans="2:51" s="196" customFormat="1" ht="12">
      <c r="B155" s="201"/>
      <c r="D155" s="193" t="s">
        <v>153</v>
      </c>
      <c r="E155" s="202" t="s">
        <v>1</v>
      </c>
      <c r="F155" s="195" t="s">
        <v>223</v>
      </c>
      <c r="H155" s="197">
        <v>1.845</v>
      </c>
      <c r="L155" s="201"/>
      <c r="M155" s="203"/>
      <c r="N155" s="204"/>
      <c r="O155" s="204"/>
      <c r="P155" s="204"/>
      <c r="Q155" s="204"/>
      <c r="R155" s="204"/>
      <c r="S155" s="204"/>
      <c r="T155" s="205"/>
      <c r="AT155" s="202" t="s">
        <v>153</v>
      </c>
      <c r="AU155" s="202" t="s">
        <v>82</v>
      </c>
      <c r="AV155" s="196" t="s">
        <v>82</v>
      </c>
      <c r="AW155" s="196" t="s">
        <v>29</v>
      </c>
      <c r="AX155" s="196" t="s">
        <v>73</v>
      </c>
      <c r="AY155" s="202" t="s">
        <v>148</v>
      </c>
    </row>
    <row r="156" spans="2:51" s="206" customFormat="1" ht="12">
      <c r="B156" s="207"/>
      <c r="D156" s="193" t="s">
        <v>153</v>
      </c>
      <c r="E156" s="208" t="s">
        <v>1</v>
      </c>
      <c r="F156" s="209" t="s">
        <v>154</v>
      </c>
      <c r="H156" s="210">
        <v>1.845</v>
      </c>
      <c r="L156" s="207"/>
      <c r="M156" s="211"/>
      <c r="N156" s="212"/>
      <c r="O156" s="212"/>
      <c r="P156" s="212"/>
      <c r="Q156" s="212"/>
      <c r="R156" s="212"/>
      <c r="S156" s="212"/>
      <c r="T156" s="213"/>
      <c r="AT156" s="208" t="s">
        <v>153</v>
      </c>
      <c r="AU156" s="208" t="s">
        <v>82</v>
      </c>
      <c r="AV156" s="206" t="s">
        <v>152</v>
      </c>
      <c r="AW156" s="206" t="s">
        <v>29</v>
      </c>
      <c r="AX156" s="206" t="s">
        <v>80</v>
      </c>
      <c r="AY156" s="208" t="s">
        <v>148</v>
      </c>
    </row>
    <row r="157" spans="1:65" s="103" customFormat="1" ht="33" customHeight="1">
      <c r="A157" s="100"/>
      <c r="B157" s="101"/>
      <c r="C157" s="179" t="s">
        <v>177</v>
      </c>
      <c r="D157" s="179" t="s">
        <v>150</v>
      </c>
      <c r="E157" s="180" t="s">
        <v>342</v>
      </c>
      <c r="F157" s="181" t="s">
        <v>343</v>
      </c>
      <c r="G157" s="182" t="s">
        <v>114</v>
      </c>
      <c r="H157" s="183">
        <v>1.845</v>
      </c>
      <c r="I157" s="74">
        <v>0</v>
      </c>
      <c r="J157" s="184">
        <f>ROUND(I157*H157,2)</f>
        <v>0</v>
      </c>
      <c r="K157" s="181" t="s">
        <v>151</v>
      </c>
      <c r="L157" s="101"/>
      <c r="M157" s="185" t="s">
        <v>1</v>
      </c>
      <c r="N157" s="186" t="s">
        <v>38</v>
      </c>
      <c r="O157" s="187">
        <v>0.033</v>
      </c>
      <c r="P157" s="187">
        <f>O157*H157</f>
        <v>0.060885</v>
      </c>
      <c r="Q157" s="187">
        <v>0.0002</v>
      </c>
      <c r="R157" s="187">
        <f>Q157*H157</f>
        <v>0.000369</v>
      </c>
      <c r="S157" s="187">
        <v>0</v>
      </c>
      <c r="T157" s="188">
        <f>S157*H157</f>
        <v>0</v>
      </c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R157" s="189" t="s">
        <v>216</v>
      </c>
      <c r="AT157" s="189" t="s">
        <v>150</v>
      </c>
      <c r="AU157" s="189" t="s">
        <v>82</v>
      </c>
      <c r="AY157" s="92" t="s">
        <v>148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92" t="s">
        <v>80</v>
      </c>
      <c r="BK157" s="190">
        <f>ROUND(I157*H157,2)</f>
        <v>0</v>
      </c>
      <c r="BL157" s="92" t="s">
        <v>216</v>
      </c>
      <c r="BM157" s="189" t="s">
        <v>344</v>
      </c>
    </row>
    <row r="158" spans="2:51" s="191" customFormat="1" ht="12">
      <c r="B158" s="192"/>
      <c r="D158" s="193" t="s">
        <v>153</v>
      </c>
      <c r="E158" s="194" t="s">
        <v>1</v>
      </c>
      <c r="F158" s="223" t="s">
        <v>341</v>
      </c>
      <c r="H158" s="194" t="s">
        <v>1</v>
      </c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153</v>
      </c>
      <c r="AU158" s="194" t="s">
        <v>82</v>
      </c>
      <c r="AV158" s="191" t="s">
        <v>80</v>
      </c>
      <c r="AW158" s="191" t="s">
        <v>29</v>
      </c>
      <c r="AX158" s="191" t="s">
        <v>73</v>
      </c>
      <c r="AY158" s="194" t="s">
        <v>148</v>
      </c>
    </row>
    <row r="159" spans="2:51" s="196" customFormat="1" ht="12">
      <c r="B159" s="201"/>
      <c r="D159" s="193" t="s">
        <v>153</v>
      </c>
      <c r="E159" s="202" t="s">
        <v>1</v>
      </c>
      <c r="F159" s="195" t="s">
        <v>223</v>
      </c>
      <c r="H159" s="197">
        <v>1.845</v>
      </c>
      <c r="L159" s="201"/>
      <c r="M159" s="203"/>
      <c r="N159" s="204"/>
      <c r="O159" s="204"/>
      <c r="P159" s="204"/>
      <c r="Q159" s="204"/>
      <c r="R159" s="204"/>
      <c r="S159" s="204"/>
      <c r="T159" s="205"/>
      <c r="AT159" s="202" t="s">
        <v>153</v>
      </c>
      <c r="AU159" s="202" t="s">
        <v>82</v>
      </c>
      <c r="AV159" s="196" t="s">
        <v>82</v>
      </c>
      <c r="AW159" s="196" t="s">
        <v>29</v>
      </c>
      <c r="AX159" s="196" t="s">
        <v>73</v>
      </c>
      <c r="AY159" s="202" t="s">
        <v>148</v>
      </c>
    </row>
    <row r="160" spans="2:51" s="206" customFormat="1" ht="12">
      <c r="B160" s="207"/>
      <c r="D160" s="193" t="s">
        <v>153</v>
      </c>
      <c r="E160" s="208" t="s">
        <v>1</v>
      </c>
      <c r="F160" s="209" t="s">
        <v>154</v>
      </c>
      <c r="H160" s="210">
        <v>1.845</v>
      </c>
      <c r="L160" s="207"/>
      <c r="M160" s="211"/>
      <c r="N160" s="212"/>
      <c r="O160" s="212"/>
      <c r="P160" s="212"/>
      <c r="Q160" s="212"/>
      <c r="R160" s="212"/>
      <c r="S160" s="212"/>
      <c r="T160" s="213"/>
      <c r="AT160" s="208" t="s">
        <v>153</v>
      </c>
      <c r="AU160" s="208" t="s">
        <v>82</v>
      </c>
      <c r="AV160" s="206" t="s">
        <v>152</v>
      </c>
      <c r="AW160" s="206" t="s">
        <v>29</v>
      </c>
      <c r="AX160" s="206" t="s">
        <v>80</v>
      </c>
      <c r="AY160" s="208" t="s">
        <v>148</v>
      </c>
    </row>
    <row r="161" spans="1:65" s="103" customFormat="1" ht="36">
      <c r="A161" s="100"/>
      <c r="B161" s="101"/>
      <c r="C161" s="179" t="s">
        <v>181</v>
      </c>
      <c r="D161" s="179" t="s">
        <v>150</v>
      </c>
      <c r="E161" s="180" t="s">
        <v>345</v>
      </c>
      <c r="F161" s="181" t="s">
        <v>346</v>
      </c>
      <c r="G161" s="182" t="s">
        <v>114</v>
      </c>
      <c r="H161" s="183">
        <v>1.845</v>
      </c>
      <c r="I161" s="74">
        <v>0</v>
      </c>
      <c r="J161" s="184">
        <f>ROUND(I161*H161,2)</f>
        <v>0</v>
      </c>
      <c r="K161" s="181" t="s">
        <v>151</v>
      </c>
      <c r="L161" s="101"/>
      <c r="M161" s="185" t="s">
        <v>1</v>
      </c>
      <c r="N161" s="186" t="s">
        <v>38</v>
      </c>
      <c r="O161" s="187">
        <v>0.053</v>
      </c>
      <c r="P161" s="187">
        <f>O161*H161</f>
        <v>0.097785</v>
      </c>
      <c r="Q161" s="187">
        <v>0.00013</v>
      </c>
      <c r="R161" s="187">
        <f>Q161*H161</f>
        <v>0.00023984999999999998</v>
      </c>
      <c r="S161" s="187">
        <v>0</v>
      </c>
      <c r="T161" s="188">
        <f>S161*H161</f>
        <v>0</v>
      </c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R161" s="189" t="s">
        <v>216</v>
      </c>
      <c r="AT161" s="189" t="s">
        <v>150</v>
      </c>
      <c r="AU161" s="189" t="s">
        <v>82</v>
      </c>
      <c r="AY161" s="92" t="s">
        <v>148</v>
      </c>
      <c r="BE161" s="190">
        <f>IF(N161="základní",J161,0)</f>
        <v>0</v>
      </c>
      <c r="BF161" s="190">
        <f>IF(N161="snížená",J161,0)</f>
        <v>0</v>
      </c>
      <c r="BG161" s="190">
        <f>IF(N161="zákl. přenesená",J161,0)</f>
        <v>0</v>
      </c>
      <c r="BH161" s="190">
        <f>IF(N161="sníž. přenesená",J161,0)</f>
        <v>0</v>
      </c>
      <c r="BI161" s="190">
        <f>IF(N161="nulová",J161,0)</f>
        <v>0</v>
      </c>
      <c r="BJ161" s="92" t="s">
        <v>80</v>
      </c>
      <c r="BK161" s="190">
        <f>ROUND(I161*H161,2)</f>
        <v>0</v>
      </c>
      <c r="BL161" s="92" t="s">
        <v>216</v>
      </c>
      <c r="BM161" s="189" t="s">
        <v>347</v>
      </c>
    </row>
    <row r="162" spans="2:51" s="191" customFormat="1" ht="12">
      <c r="B162" s="192"/>
      <c r="D162" s="193" t="s">
        <v>153</v>
      </c>
      <c r="E162" s="194" t="s">
        <v>1</v>
      </c>
      <c r="F162" s="223" t="s">
        <v>341</v>
      </c>
      <c r="H162" s="194" t="s">
        <v>1</v>
      </c>
      <c r="L162" s="192"/>
      <c r="M162" s="198"/>
      <c r="N162" s="199"/>
      <c r="O162" s="199"/>
      <c r="P162" s="199"/>
      <c r="Q162" s="199"/>
      <c r="R162" s="199"/>
      <c r="S162" s="199"/>
      <c r="T162" s="200"/>
      <c r="AT162" s="194" t="s">
        <v>153</v>
      </c>
      <c r="AU162" s="194" t="s">
        <v>82</v>
      </c>
      <c r="AV162" s="191" t="s">
        <v>80</v>
      </c>
      <c r="AW162" s="191" t="s">
        <v>29</v>
      </c>
      <c r="AX162" s="191" t="s">
        <v>73</v>
      </c>
      <c r="AY162" s="194" t="s">
        <v>148</v>
      </c>
    </row>
    <row r="163" spans="2:51" s="196" customFormat="1" ht="12">
      <c r="B163" s="201"/>
      <c r="D163" s="193" t="s">
        <v>153</v>
      </c>
      <c r="E163" s="202" t="s">
        <v>1</v>
      </c>
      <c r="F163" s="195" t="s">
        <v>223</v>
      </c>
      <c r="H163" s="197">
        <v>1.845</v>
      </c>
      <c r="L163" s="201"/>
      <c r="M163" s="203"/>
      <c r="N163" s="204"/>
      <c r="O163" s="204"/>
      <c r="P163" s="204"/>
      <c r="Q163" s="204"/>
      <c r="R163" s="204"/>
      <c r="S163" s="204"/>
      <c r="T163" s="205"/>
      <c r="AT163" s="202" t="s">
        <v>153</v>
      </c>
      <c r="AU163" s="202" t="s">
        <v>82</v>
      </c>
      <c r="AV163" s="196" t="s">
        <v>82</v>
      </c>
      <c r="AW163" s="196" t="s">
        <v>29</v>
      </c>
      <c r="AX163" s="196" t="s">
        <v>73</v>
      </c>
      <c r="AY163" s="202" t="s">
        <v>148</v>
      </c>
    </row>
    <row r="164" spans="2:51" s="206" customFormat="1" ht="12">
      <c r="B164" s="207"/>
      <c r="D164" s="193" t="s">
        <v>153</v>
      </c>
      <c r="E164" s="208" t="s">
        <v>1</v>
      </c>
      <c r="F164" s="209" t="s">
        <v>154</v>
      </c>
      <c r="H164" s="210">
        <v>1.845</v>
      </c>
      <c r="L164" s="207"/>
      <c r="M164" s="211"/>
      <c r="N164" s="212"/>
      <c r="O164" s="212"/>
      <c r="P164" s="212"/>
      <c r="Q164" s="212"/>
      <c r="R164" s="212"/>
      <c r="S164" s="212"/>
      <c r="T164" s="213"/>
      <c r="AT164" s="208" t="s">
        <v>153</v>
      </c>
      <c r="AU164" s="208" t="s">
        <v>82</v>
      </c>
      <c r="AV164" s="206" t="s">
        <v>152</v>
      </c>
      <c r="AW164" s="206" t="s">
        <v>29</v>
      </c>
      <c r="AX164" s="206" t="s">
        <v>80</v>
      </c>
      <c r="AY164" s="208" t="s">
        <v>148</v>
      </c>
    </row>
    <row r="165" spans="1:65" s="103" customFormat="1" ht="24">
      <c r="A165" s="100"/>
      <c r="B165" s="101"/>
      <c r="C165" s="179" t="s">
        <v>185</v>
      </c>
      <c r="D165" s="179" t="s">
        <v>150</v>
      </c>
      <c r="E165" s="180" t="s">
        <v>348</v>
      </c>
      <c r="F165" s="181" t="s">
        <v>349</v>
      </c>
      <c r="G165" s="182" t="s">
        <v>114</v>
      </c>
      <c r="H165" s="183">
        <v>5</v>
      </c>
      <c r="I165" s="74">
        <v>0</v>
      </c>
      <c r="J165" s="184">
        <f>ROUND(I165*H165,2)</f>
        <v>0</v>
      </c>
      <c r="K165" s="181" t="s">
        <v>151</v>
      </c>
      <c r="L165" s="101"/>
      <c r="M165" s="227" t="s">
        <v>1</v>
      </c>
      <c r="N165" s="228" t="s">
        <v>38</v>
      </c>
      <c r="O165" s="229">
        <v>0.005</v>
      </c>
      <c r="P165" s="229">
        <f>O165*H165</f>
        <v>0.025</v>
      </c>
      <c r="Q165" s="229">
        <v>1E-05</v>
      </c>
      <c r="R165" s="229">
        <f>Q165*H165</f>
        <v>5E-05</v>
      </c>
      <c r="S165" s="229">
        <v>0</v>
      </c>
      <c r="T165" s="230">
        <f>S165*H165</f>
        <v>0</v>
      </c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R165" s="189" t="s">
        <v>216</v>
      </c>
      <c r="AT165" s="189" t="s">
        <v>150</v>
      </c>
      <c r="AU165" s="189" t="s">
        <v>82</v>
      </c>
      <c r="AY165" s="92" t="s">
        <v>148</v>
      </c>
      <c r="BE165" s="190">
        <f>IF(N165="základní",J165,0)</f>
        <v>0</v>
      </c>
      <c r="BF165" s="190">
        <f>IF(N165="snížená",J165,0)</f>
        <v>0</v>
      </c>
      <c r="BG165" s="190">
        <f>IF(N165="zákl. přenesená",J165,0)</f>
        <v>0</v>
      </c>
      <c r="BH165" s="190">
        <f>IF(N165="sníž. přenesená",J165,0)</f>
        <v>0</v>
      </c>
      <c r="BI165" s="190">
        <f>IF(N165="nulová",J165,0)</f>
        <v>0</v>
      </c>
      <c r="BJ165" s="92" t="s">
        <v>80</v>
      </c>
      <c r="BK165" s="190">
        <f>ROUND(I165*H165,2)</f>
        <v>0</v>
      </c>
      <c r="BL165" s="92" t="s">
        <v>216</v>
      </c>
      <c r="BM165" s="189" t="s">
        <v>350</v>
      </c>
    </row>
    <row r="166" spans="1:31" s="103" customFormat="1" ht="6.95" customHeight="1">
      <c r="A166" s="100"/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01"/>
      <c r="M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</row>
  </sheetData>
  <sheetProtection algorithmName="SHA-512" hashValue="DnlPRwgDdmUUArpCs05vEcGReUJEludDUeSEw93/8vv5aHVMxxKAoxk9u+uMXVza1y7sz0OMCq5npYG0zew8/A==" saltValue="+phVMlmBK1gxgPU7N2mJaw==" spinCount="100000" sheet="1" objects="1" scenarios="1" selectLockedCells="1"/>
  <autoFilter ref="C125:K16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>
      <selection activeCell="I127" sqref="I127"/>
    </sheetView>
  </sheetViews>
  <sheetFormatPr defaultColWidth="9.140625" defaultRowHeight="12"/>
  <cols>
    <col min="1" max="1" width="8.28125" style="73" customWidth="1"/>
    <col min="2" max="2" width="1.1484375" style="73" customWidth="1"/>
    <col min="3" max="3" width="4.140625" style="73" customWidth="1"/>
    <col min="4" max="4" width="4.28125" style="73" customWidth="1"/>
    <col min="5" max="5" width="17.140625" style="73" customWidth="1"/>
    <col min="6" max="6" width="50.8515625" style="73" customWidth="1"/>
    <col min="7" max="7" width="7.421875" style="73" customWidth="1"/>
    <col min="8" max="8" width="14.00390625" style="73" customWidth="1"/>
    <col min="9" max="9" width="15.8515625" style="73" customWidth="1"/>
    <col min="10" max="11" width="22.28125" style="73" customWidth="1"/>
    <col min="12" max="12" width="9.28125" style="73" customWidth="1"/>
    <col min="13" max="13" width="10.8515625" style="73" hidden="1" customWidth="1"/>
    <col min="14" max="14" width="9.28125" style="73" hidden="1" customWidth="1"/>
    <col min="15" max="20" width="14.140625" style="73" hidden="1" customWidth="1"/>
    <col min="21" max="21" width="16.28125" style="73" hidden="1" customWidth="1"/>
    <col min="22" max="22" width="12.28125" style="73" customWidth="1"/>
    <col min="23" max="23" width="16.28125" style="73" customWidth="1"/>
    <col min="24" max="24" width="12.28125" style="73" customWidth="1"/>
    <col min="25" max="25" width="15.00390625" style="73" customWidth="1"/>
    <col min="26" max="26" width="11.00390625" style="73" customWidth="1"/>
    <col min="27" max="27" width="15.00390625" style="73" customWidth="1"/>
    <col min="28" max="28" width="16.28125" style="73" customWidth="1"/>
    <col min="29" max="29" width="11.00390625" style="73" customWidth="1"/>
    <col min="30" max="30" width="15.00390625" style="73" customWidth="1"/>
    <col min="31" max="31" width="16.28125" style="73" customWidth="1"/>
    <col min="32" max="43" width="9.28125" style="73" customWidth="1"/>
    <col min="44" max="65" width="9.28125" style="73" hidden="1" customWidth="1"/>
    <col min="66" max="16384" width="9.28125" style="73" customWidth="1"/>
  </cols>
  <sheetData>
    <row r="1" ht="12"/>
    <row r="2" spans="12:56" ht="36.95" customHeight="1">
      <c r="L2" s="286" t="s">
        <v>5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92" t="s">
        <v>93</v>
      </c>
      <c r="AZ2" s="93" t="s">
        <v>104</v>
      </c>
      <c r="BA2" s="93" t="s">
        <v>105</v>
      </c>
      <c r="BB2" s="93" t="s">
        <v>106</v>
      </c>
      <c r="BC2" s="93" t="s">
        <v>351</v>
      </c>
      <c r="BD2" s="93" t="s">
        <v>82</v>
      </c>
    </row>
    <row r="3" spans="2:56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AT3" s="92" t="s">
        <v>82</v>
      </c>
      <c r="AZ3" s="93" t="s">
        <v>108</v>
      </c>
      <c r="BA3" s="93" t="s">
        <v>109</v>
      </c>
      <c r="BB3" s="93" t="s">
        <v>106</v>
      </c>
      <c r="BC3" s="93" t="s">
        <v>352</v>
      </c>
      <c r="BD3" s="93" t="s">
        <v>82</v>
      </c>
    </row>
    <row r="4" spans="2:56" ht="24.95" customHeight="1">
      <c r="B4" s="96"/>
      <c r="D4" s="97" t="s">
        <v>111</v>
      </c>
      <c r="L4" s="96"/>
      <c r="M4" s="98" t="s">
        <v>10</v>
      </c>
      <c r="AT4" s="92" t="s">
        <v>3</v>
      </c>
      <c r="AZ4" s="93" t="s">
        <v>112</v>
      </c>
      <c r="BA4" s="93" t="s">
        <v>353</v>
      </c>
      <c r="BB4" s="93" t="s">
        <v>106</v>
      </c>
      <c r="BC4" s="93" t="s">
        <v>354</v>
      </c>
      <c r="BD4" s="93" t="s">
        <v>82</v>
      </c>
    </row>
    <row r="5" spans="2:12" ht="6.95" customHeight="1">
      <c r="B5" s="96"/>
      <c r="L5" s="96"/>
    </row>
    <row r="6" spans="2:12" ht="12" customHeight="1">
      <c r="B6" s="96"/>
      <c r="D6" s="99" t="s">
        <v>14</v>
      </c>
      <c r="L6" s="96"/>
    </row>
    <row r="7" spans="2:12" ht="16.5" customHeight="1">
      <c r="B7" s="96"/>
      <c r="E7" s="288" t="str">
        <f>'Rekapitulace stavby'!K6</f>
        <v>Demolice objektů souvisejících s provozem Národním hřebčínem</v>
      </c>
      <c r="F7" s="289"/>
      <c r="G7" s="289"/>
      <c r="H7" s="289"/>
      <c r="L7" s="96"/>
    </row>
    <row r="8" spans="1:31" s="103" customFormat="1" ht="12" customHeight="1">
      <c r="A8" s="100"/>
      <c r="B8" s="101"/>
      <c r="C8" s="100"/>
      <c r="D8" s="99" t="s">
        <v>116</v>
      </c>
      <c r="E8" s="100"/>
      <c r="F8" s="100"/>
      <c r="G8" s="100"/>
      <c r="H8" s="100"/>
      <c r="I8" s="100"/>
      <c r="J8" s="100"/>
      <c r="K8" s="100"/>
      <c r="L8" s="102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s="103" customFormat="1" ht="16.5" customHeight="1">
      <c r="A9" s="100"/>
      <c r="B9" s="101"/>
      <c r="C9" s="100"/>
      <c r="D9" s="100"/>
      <c r="E9" s="284" t="s">
        <v>355</v>
      </c>
      <c r="F9" s="285"/>
      <c r="G9" s="285"/>
      <c r="H9" s="285"/>
      <c r="I9" s="100"/>
      <c r="J9" s="100"/>
      <c r="K9" s="100"/>
      <c r="L9" s="10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03" customFormat="1" ht="12">
      <c r="A10" s="100"/>
      <c r="B10" s="101"/>
      <c r="C10" s="100"/>
      <c r="D10" s="100"/>
      <c r="E10" s="100"/>
      <c r="F10" s="100"/>
      <c r="G10" s="100"/>
      <c r="H10" s="100"/>
      <c r="I10" s="100"/>
      <c r="J10" s="100"/>
      <c r="K10" s="100"/>
      <c r="L10" s="102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103" customFormat="1" ht="12" customHeight="1">
      <c r="A11" s="100"/>
      <c r="B11" s="101"/>
      <c r="C11" s="100"/>
      <c r="D11" s="99" t="s">
        <v>16</v>
      </c>
      <c r="E11" s="100"/>
      <c r="F11" s="104" t="s">
        <v>1</v>
      </c>
      <c r="G11" s="100"/>
      <c r="H11" s="100"/>
      <c r="I11" s="99" t="s">
        <v>17</v>
      </c>
      <c r="J11" s="104" t="s">
        <v>1</v>
      </c>
      <c r="K11" s="100"/>
      <c r="L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s="103" customFormat="1" ht="12" customHeight="1">
      <c r="A12" s="100"/>
      <c r="B12" s="101"/>
      <c r="C12" s="100"/>
      <c r="D12" s="99" t="s">
        <v>18</v>
      </c>
      <c r="E12" s="100"/>
      <c r="F12" s="104" t="s">
        <v>19</v>
      </c>
      <c r="G12" s="100"/>
      <c r="H12" s="100"/>
      <c r="I12" s="99" t="s">
        <v>20</v>
      </c>
      <c r="J12" s="105" t="str">
        <f>'Rekapitulace stavby'!AN8</f>
        <v>6. 3. 2021</v>
      </c>
      <c r="K12" s="100"/>
      <c r="L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03" customFormat="1" ht="10.7" customHeight="1">
      <c r="A13" s="100"/>
      <c r="B13" s="101"/>
      <c r="C13" s="100"/>
      <c r="D13" s="100"/>
      <c r="E13" s="100"/>
      <c r="F13" s="100"/>
      <c r="G13" s="100"/>
      <c r="H13" s="100"/>
      <c r="I13" s="100"/>
      <c r="J13" s="100"/>
      <c r="K13" s="100"/>
      <c r="L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103" customFormat="1" ht="12" customHeight="1">
      <c r="A14" s="100"/>
      <c r="B14" s="101"/>
      <c r="C14" s="100"/>
      <c r="D14" s="99" t="s">
        <v>22</v>
      </c>
      <c r="E14" s="100"/>
      <c r="F14" s="100"/>
      <c r="G14" s="100"/>
      <c r="H14" s="100"/>
      <c r="I14" s="99" t="s">
        <v>23</v>
      </c>
      <c r="J14" s="104">
        <f>IF('Rekapitulace stavby'!AN10="","",'Rekapitulace stavby'!AN10)</f>
        <v>72048972</v>
      </c>
      <c r="K14" s="100"/>
      <c r="L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s="103" customFormat="1" ht="18" customHeight="1">
      <c r="A15" s="100"/>
      <c r="B15" s="101"/>
      <c r="C15" s="100"/>
      <c r="D15" s="100"/>
      <c r="E15" s="104" t="str">
        <f>IF('Rekapitulace stavby'!E11="","",'Rekapitulace stavby'!E11)</f>
        <v>Národní hřebčín Kladruby nad Labem</v>
      </c>
      <c r="F15" s="100"/>
      <c r="G15" s="100"/>
      <c r="H15" s="100"/>
      <c r="I15" s="99" t="s">
        <v>25</v>
      </c>
      <c r="J15" s="104" t="str">
        <f>IF('Rekapitulace stavby'!AN11="","",'Rekapitulace stavby'!AN11)</f>
        <v>CZ72048972</v>
      </c>
      <c r="K15" s="100"/>
      <c r="L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03" customFormat="1" ht="6.95" customHeight="1">
      <c r="A16" s="100"/>
      <c r="B16" s="101"/>
      <c r="C16" s="100"/>
      <c r="D16" s="100"/>
      <c r="E16" s="100"/>
      <c r="F16" s="100"/>
      <c r="G16" s="100"/>
      <c r="H16" s="100"/>
      <c r="I16" s="100"/>
      <c r="J16" s="100"/>
      <c r="K16" s="100"/>
      <c r="L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03" customFormat="1" ht="12" customHeight="1">
      <c r="A17" s="100"/>
      <c r="B17" s="101"/>
      <c r="C17" s="100"/>
      <c r="D17" s="99" t="s">
        <v>26</v>
      </c>
      <c r="E17" s="100"/>
      <c r="F17" s="100"/>
      <c r="G17" s="100"/>
      <c r="H17" s="100"/>
      <c r="I17" s="99" t="s">
        <v>23</v>
      </c>
      <c r="J17" s="104" t="str">
        <f>'Rekapitulace stavby'!AN13</f>
        <v/>
      </c>
      <c r="K17" s="100"/>
      <c r="L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03" customFormat="1" ht="18" customHeight="1">
      <c r="A18" s="100"/>
      <c r="B18" s="101"/>
      <c r="C18" s="100"/>
      <c r="D18" s="100"/>
      <c r="E18" s="290">
        <f>'Rekapitulace stavby'!E14</f>
        <v>0</v>
      </c>
      <c r="F18" s="290"/>
      <c r="G18" s="290"/>
      <c r="H18" s="290"/>
      <c r="I18" s="99" t="s">
        <v>25</v>
      </c>
      <c r="J18" s="104" t="str">
        <f>'Rekapitulace stavby'!AN14</f>
        <v/>
      </c>
      <c r="K18" s="100"/>
      <c r="L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03" customFormat="1" ht="6.95" customHeight="1">
      <c r="A19" s="100"/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2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s="103" customFormat="1" ht="12" customHeight="1">
      <c r="A20" s="100"/>
      <c r="B20" s="101"/>
      <c r="C20" s="100"/>
      <c r="D20" s="99" t="s">
        <v>27</v>
      </c>
      <c r="E20" s="100"/>
      <c r="F20" s="100"/>
      <c r="G20" s="100"/>
      <c r="H20" s="100"/>
      <c r="I20" s="99" t="s">
        <v>23</v>
      </c>
      <c r="J20" s="104">
        <v>76675190</v>
      </c>
      <c r="K20" s="100"/>
      <c r="L20" s="102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s="103" customFormat="1" ht="18" customHeight="1">
      <c r="A21" s="100"/>
      <c r="B21" s="101"/>
      <c r="C21" s="100"/>
      <c r="D21" s="100"/>
      <c r="E21" s="104" t="s">
        <v>28</v>
      </c>
      <c r="F21" s="100"/>
      <c r="G21" s="100"/>
      <c r="H21" s="100"/>
      <c r="I21" s="99" t="s">
        <v>25</v>
      </c>
      <c r="J21" s="104" t="s">
        <v>1</v>
      </c>
      <c r="K21" s="100"/>
      <c r="L21" s="102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s="103" customFormat="1" ht="6.95" customHeight="1">
      <c r="A22" s="100"/>
      <c r="B22" s="101"/>
      <c r="C22" s="100"/>
      <c r="D22" s="100"/>
      <c r="E22" s="100"/>
      <c r="F22" s="100"/>
      <c r="G22" s="100"/>
      <c r="H22" s="100"/>
      <c r="I22" s="100"/>
      <c r="J22" s="100"/>
      <c r="K22" s="100"/>
      <c r="L22" s="102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03" customFormat="1" ht="12" customHeight="1">
      <c r="A23" s="100"/>
      <c r="B23" s="101"/>
      <c r="C23" s="100"/>
      <c r="D23" s="99" t="s">
        <v>30</v>
      </c>
      <c r="E23" s="100"/>
      <c r="F23" s="100"/>
      <c r="G23" s="100"/>
      <c r="H23" s="100"/>
      <c r="I23" s="99" t="s">
        <v>23</v>
      </c>
      <c r="J23" s="104" t="str">
        <f>IF('Rekapitulace stavby'!AN19="","",'Rekapitulace stavby'!AN19)</f>
        <v/>
      </c>
      <c r="K23" s="100"/>
      <c r="L23" s="102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03" customFormat="1" ht="18" customHeight="1">
      <c r="A24" s="100"/>
      <c r="B24" s="101"/>
      <c r="C24" s="100"/>
      <c r="D24" s="100"/>
      <c r="E24" s="104" t="str">
        <f>IF('Rekapitulace stavby'!E20="","",'Rekapitulace stavby'!E20)</f>
        <v xml:space="preserve"> </v>
      </c>
      <c r="F24" s="100"/>
      <c r="G24" s="100"/>
      <c r="H24" s="100"/>
      <c r="I24" s="99" t="s">
        <v>25</v>
      </c>
      <c r="J24" s="104" t="str">
        <f>IF('Rekapitulace stavby'!AN20="","",'Rekapitulace stavby'!AN20)</f>
        <v/>
      </c>
      <c r="K24" s="100"/>
      <c r="L24" s="102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03" customFormat="1" ht="6.95" customHeight="1">
      <c r="A25" s="100"/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03" customFormat="1" ht="12" customHeight="1">
      <c r="A26" s="100"/>
      <c r="B26" s="101"/>
      <c r="C26" s="100"/>
      <c r="D26" s="99" t="s">
        <v>31</v>
      </c>
      <c r="E26" s="100"/>
      <c r="F26" s="100"/>
      <c r="G26" s="100"/>
      <c r="H26" s="100"/>
      <c r="I26" s="100"/>
      <c r="J26" s="100"/>
      <c r="K26" s="100"/>
      <c r="L26" s="102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s="109" customFormat="1" ht="119.25" customHeight="1">
      <c r="A27" s="106"/>
      <c r="B27" s="107"/>
      <c r="C27" s="106"/>
      <c r="D27" s="106"/>
      <c r="E27" s="291" t="s">
        <v>120</v>
      </c>
      <c r="F27" s="291"/>
      <c r="G27" s="291"/>
      <c r="H27" s="291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3" customFormat="1" ht="6.95" customHeight="1">
      <c r="A28" s="100"/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2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s="103" customFormat="1" ht="6.95" customHeight="1">
      <c r="A29" s="100"/>
      <c r="B29" s="101"/>
      <c r="C29" s="100"/>
      <c r="D29" s="110"/>
      <c r="E29" s="110"/>
      <c r="F29" s="110"/>
      <c r="G29" s="110"/>
      <c r="H29" s="110"/>
      <c r="I29" s="110"/>
      <c r="J29" s="110"/>
      <c r="K29" s="11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103" customFormat="1" ht="25.35" customHeight="1">
      <c r="A30" s="100"/>
      <c r="B30" s="101"/>
      <c r="C30" s="100"/>
      <c r="D30" s="111" t="s">
        <v>33</v>
      </c>
      <c r="E30" s="100"/>
      <c r="F30" s="100"/>
      <c r="G30" s="100"/>
      <c r="H30" s="100"/>
      <c r="I30" s="100"/>
      <c r="J30" s="112">
        <f>ROUND(J124,2)</f>
        <v>0</v>
      </c>
      <c r="K30" s="100"/>
      <c r="L30" s="102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s="103" customFormat="1" ht="6.95" customHeight="1">
      <c r="A31" s="100"/>
      <c r="B31" s="101"/>
      <c r="C31" s="100"/>
      <c r="D31" s="110"/>
      <c r="E31" s="110"/>
      <c r="F31" s="110"/>
      <c r="G31" s="110"/>
      <c r="H31" s="110"/>
      <c r="I31" s="110"/>
      <c r="J31" s="110"/>
      <c r="K31" s="11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103" customFormat="1" ht="14.45" customHeight="1">
      <c r="A32" s="100"/>
      <c r="B32" s="101"/>
      <c r="C32" s="100"/>
      <c r="D32" s="100"/>
      <c r="E32" s="100"/>
      <c r="F32" s="113" t="s">
        <v>35</v>
      </c>
      <c r="G32" s="100"/>
      <c r="H32" s="100"/>
      <c r="I32" s="113" t="s">
        <v>34</v>
      </c>
      <c r="J32" s="113" t="s">
        <v>36</v>
      </c>
      <c r="K32" s="100"/>
      <c r="L32" s="102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03" customFormat="1" ht="14.45" customHeight="1">
      <c r="A33" s="100"/>
      <c r="B33" s="101"/>
      <c r="C33" s="100"/>
      <c r="D33" s="114" t="s">
        <v>37</v>
      </c>
      <c r="E33" s="99" t="s">
        <v>38</v>
      </c>
      <c r="F33" s="115">
        <f>ROUND((SUM(BE124:BE189)),2)</f>
        <v>0</v>
      </c>
      <c r="G33" s="100"/>
      <c r="H33" s="100"/>
      <c r="I33" s="116">
        <v>0.21</v>
      </c>
      <c r="J33" s="115">
        <f>ROUND(((SUM(BE124:BE189))*I33),2)</f>
        <v>0</v>
      </c>
      <c r="K33" s="100"/>
      <c r="L33" s="10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03" customFormat="1" ht="14.45" customHeight="1">
      <c r="A34" s="100"/>
      <c r="B34" s="101"/>
      <c r="C34" s="100"/>
      <c r="D34" s="100"/>
      <c r="E34" s="99" t="s">
        <v>39</v>
      </c>
      <c r="F34" s="115">
        <f>ROUND((SUM(BF124:BF189)),2)</f>
        <v>0</v>
      </c>
      <c r="G34" s="100"/>
      <c r="H34" s="100"/>
      <c r="I34" s="116">
        <v>0.15</v>
      </c>
      <c r="J34" s="115">
        <f>ROUND(((SUM(BF124:BF189))*I34),2)</f>
        <v>0</v>
      </c>
      <c r="K34" s="100"/>
      <c r="L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03" customFormat="1" ht="14.45" customHeight="1" hidden="1">
      <c r="A35" s="100"/>
      <c r="B35" s="101"/>
      <c r="C35" s="100"/>
      <c r="D35" s="100"/>
      <c r="E35" s="99" t="s">
        <v>40</v>
      </c>
      <c r="F35" s="115">
        <f>ROUND((SUM(BG124:BG189)),2)</f>
        <v>0</v>
      </c>
      <c r="G35" s="100"/>
      <c r="H35" s="100"/>
      <c r="I35" s="116">
        <v>0.21</v>
      </c>
      <c r="J35" s="115">
        <f>0</f>
        <v>0</v>
      </c>
      <c r="K35" s="100"/>
      <c r="L35" s="102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s="103" customFormat="1" ht="14.45" customHeight="1" hidden="1">
      <c r="A36" s="100"/>
      <c r="B36" s="101"/>
      <c r="C36" s="100"/>
      <c r="D36" s="100"/>
      <c r="E36" s="99" t="s">
        <v>41</v>
      </c>
      <c r="F36" s="115">
        <f>ROUND((SUM(BH124:BH189)),2)</f>
        <v>0</v>
      </c>
      <c r="G36" s="100"/>
      <c r="H36" s="100"/>
      <c r="I36" s="116">
        <v>0.15</v>
      </c>
      <c r="J36" s="115">
        <f>0</f>
        <v>0</v>
      </c>
      <c r="K36" s="100"/>
      <c r="L36" s="102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s="103" customFormat="1" ht="14.45" customHeight="1" hidden="1">
      <c r="A37" s="100"/>
      <c r="B37" s="101"/>
      <c r="C37" s="100"/>
      <c r="D37" s="100"/>
      <c r="E37" s="99" t="s">
        <v>42</v>
      </c>
      <c r="F37" s="115">
        <f>ROUND((SUM(BI124:BI189)),2)</f>
        <v>0</v>
      </c>
      <c r="G37" s="100"/>
      <c r="H37" s="100"/>
      <c r="I37" s="116">
        <v>0</v>
      </c>
      <c r="J37" s="115">
        <f>0</f>
        <v>0</v>
      </c>
      <c r="K37" s="100"/>
      <c r="L37" s="102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3" customFormat="1" ht="6.95" customHeight="1">
      <c r="A38" s="100"/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3" customFormat="1" ht="25.35" customHeight="1">
      <c r="A39" s="100"/>
      <c r="B39" s="101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2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3" customFormat="1" ht="14.45" customHeigh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2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2:12" ht="14.45" customHeight="1">
      <c r="B41" s="96"/>
      <c r="L41" s="96"/>
    </row>
    <row r="42" spans="2:12" ht="14.45" customHeight="1">
      <c r="B42" s="96"/>
      <c r="L42" s="96"/>
    </row>
    <row r="43" spans="2:12" ht="14.45" customHeight="1">
      <c r="B43" s="96"/>
      <c r="L43" s="96"/>
    </row>
    <row r="44" spans="2:12" ht="14.45" customHeight="1">
      <c r="B44" s="96"/>
      <c r="L44" s="96"/>
    </row>
    <row r="45" spans="2:12" ht="14.45" customHeight="1">
      <c r="B45" s="96"/>
      <c r="L45" s="96"/>
    </row>
    <row r="46" spans="2:12" ht="14.45" customHeight="1">
      <c r="B46" s="96"/>
      <c r="L46" s="96"/>
    </row>
    <row r="47" spans="2:12" ht="14.45" customHeight="1">
      <c r="B47" s="96"/>
      <c r="L47" s="96"/>
    </row>
    <row r="48" spans="2:12" ht="14.45" customHeight="1">
      <c r="B48" s="96"/>
      <c r="L48" s="96"/>
    </row>
    <row r="49" spans="2:12" ht="14.45" customHeight="1">
      <c r="B49" s="96"/>
      <c r="L49" s="96"/>
    </row>
    <row r="50" spans="2:12" s="103" customFormat="1" ht="14.45" customHeight="1">
      <c r="B50" s="102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2"/>
    </row>
    <row r="51" spans="2:12" ht="12">
      <c r="B51" s="96"/>
      <c r="L51" s="96"/>
    </row>
    <row r="52" spans="2:12" ht="12">
      <c r="B52" s="96"/>
      <c r="L52" s="96"/>
    </row>
    <row r="53" spans="2:12" ht="12">
      <c r="B53" s="96"/>
      <c r="L53" s="96"/>
    </row>
    <row r="54" spans="2:12" ht="12">
      <c r="B54" s="96"/>
      <c r="L54" s="96"/>
    </row>
    <row r="55" spans="2:12" ht="12">
      <c r="B55" s="96"/>
      <c r="L55" s="96"/>
    </row>
    <row r="56" spans="2:12" ht="12">
      <c r="B56" s="96"/>
      <c r="L56" s="96"/>
    </row>
    <row r="57" spans="2:12" ht="12">
      <c r="B57" s="96"/>
      <c r="L57" s="96"/>
    </row>
    <row r="58" spans="2:12" ht="12">
      <c r="B58" s="96"/>
      <c r="L58" s="96"/>
    </row>
    <row r="59" spans="2:12" ht="12">
      <c r="B59" s="96"/>
      <c r="L59" s="96"/>
    </row>
    <row r="60" spans="2:12" ht="12">
      <c r="B60" s="96"/>
      <c r="L60" s="96"/>
    </row>
    <row r="61" spans="1:31" s="103" customFormat="1" ht="12.75">
      <c r="A61" s="100"/>
      <c r="B61" s="101"/>
      <c r="C61" s="10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2:12" ht="12">
      <c r="B62" s="96"/>
      <c r="L62" s="96"/>
    </row>
    <row r="63" spans="2:12" ht="12">
      <c r="B63" s="96"/>
      <c r="L63" s="96"/>
    </row>
    <row r="64" spans="2:12" ht="12">
      <c r="B64" s="96"/>
      <c r="L64" s="96"/>
    </row>
    <row r="65" spans="1:31" s="103" customFormat="1" ht="12.75">
      <c r="A65" s="100"/>
      <c r="B65" s="101"/>
      <c r="C65" s="100"/>
      <c r="D65" s="124" t="s">
        <v>50</v>
      </c>
      <c r="E65" s="130"/>
      <c r="F65" s="130" t="str">
        <f>E15</f>
        <v>Národní hřebčín Kladruby nad Labem</v>
      </c>
      <c r="G65" s="124" t="s">
        <v>51</v>
      </c>
      <c r="H65" s="130"/>
      <c r="I65" s="130">
        <f>E18</f>
        <v>0</v>
      </c>
      <c r="J65" s="130"/>
      <c r="K65" s="130"/>
      <c r="L65" s="102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2:12" ht="12">
      <c r="B66" s="96"/>
      <c r="L66" s="96"/>
    </row>
    <row r="67" spans="2:12" ht="12">
      <c r="B67" s="96"/>
      <c r="L67" s="96"/>
    </row>
    <row r="68" spans="2:12" ht="12">
      <c r="B68" s="96"/>
      <c r="L68" s="96"/>
    </row>
    <row r="69" spans="2:12" ht="12">
      <c r="B69" s="96"/>
      <c r="L69" s="96"/>
    </row>
    <row r="70" spans="2:12" ht="12">
      <c r="B70" s="96"/>
      <c r="L70" s="96"/>
    </row>
    <row r="71" spans="2:12" ht="12">
      <c r="B71" s="96"/>
      <c r="L71" s="96"/>
    </row>
    <row r="72" spans="2:12" ht="12">
      <c r="B72" s="96"/>
      <c r="L72" s="96"/>
    </row>
    <row r="73" spans="2:12" ht="12">
      <c r="B73" s="96"/>
      <c r="L73" s="96"/>
    </row>
    <row r="74" spans="2:12" ht="12">
      <c r="B74" s="96"/>
      <c r="L74" s="96"/>
    </row>
    <row r="75" spans="2:12" ht="12">
      <c r="B75" s="96"/>
      <c r="L75" s="96"/>
    </row>
    <row r="76" spans="1:31" s="103" customFormat="1" ht="12.75">
      <c r="A76" s="100"/>
      <c r="B76" s="101"/>
      <c r="C76" s="10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</row>
    <row r="77" spans="1:31" s="103" customFormat="1" ht="14.45" customHeight="1">
      <c r="A77" s="10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2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81" spans="1:31" s="103" customFormat="1" ht="6.95" customHeight="1">
      <c r="A81" s="10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s="103" customFormat="1" ht="24.95" customHeight="1">
      <c r="A82" s="100"/>
      <c r="B82" s="101"/>
      <c r="C82" s="97" t="s">
        <v>121</v>
      </c>
      <c r="D82" s="100"/>
      <c r="E82" s="100"/>
      <c r="F82" s="100"/>
      <c r="G82" s="100"/>
      <c r="H82" s="100"/>
      <c r="I82" s="100"/>
      <c r="J82" s="100"/>
      <c r="K82" s="100"/>
      <c r="L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103" customFormat="1" ht="6.95" customHeight="1">
      <c r="A83" s="100"/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2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s="103" customFormat="1" ht="12" customHeight="1">
      <c r="A84" s="100"/>
      <c r="B84" s="101"/>
      <c r="C84" s="99" t="s">
        <v>14</v>
      </c>
      <c r="D84" s="100"/>
      <c r="E84" s="100"/>
      <c r="F84" s="100"/>
      <c r="G84" s="100"/>
      <c r="H84" s="100"/>
      <c r="I84" s="100"/>
      <c r="J84" s="100"/>
      <c r="K84" s="100"/>
      <c r="L84" s="102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s="103" customFormat="1" ht="16.5" customHeight="1">
      <c r="A85" s="100"/>
      <c r="B85" s="101"/>
      <c r="C85" s="100"/>
      <c r="D85" s="100"/>
      <c r="E85" s="288" t="str">
        <f>E7</f>
        <v>Demolice objektů souvisejících s provozem Národním hřebčínem</v>
      </c>
      <c r="F85" s="289"/>
      <c r="G85" s="289"/>
      <c r="H85" s="289"/>
      <c r="I85" s="100"/>
      <c r="J85" s="100"/>
      <c r="K85" s="100"/>
      <c r="L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1:31" s="103" customFormat="1" ht="12" customHeight="1">
      <c r="A86" s="100"/>
      <c r="B86" s="101"/>
      <c r="C86" s="99" t="s">
        <v>116</v>
      </c>
      <c r="D86" s="100"/>
      <c r="E86" s="100"/>
      <c r="F86" s="100"/>
      <c r="G86" s="100"/>
      <c r="H86" s="100"/>
      <c r="I86" s="100"/>
      <c r="J86" s="100"/>
      <c r="K86" s="100"/>
      <c r="L86" s="102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</row>
    <row r="87" spans="1:31" s="103" customFormat="1" ht="16.5" customHeight="1">
      <c r="A87" s="100"/>
      <c r="B87" s="101"/>
      <c r="C87" s="100"/>
      <c r="D87" s="100"/>
      <c r="E87" s="284" t="str">
        <f>E9</f>
        <v>02 - Objekt B - demolice objektu - stáj pro koně</v>
      </c>
      <c r="F87" s="285"/>
      <c r="G87" s="285"/>
      <c r="H87" s="285"/>
      <c r="I87" s="100"/>
      <c r="J87" s="100"/>
      <c r="K87" s="100"/>
      <c r="L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1:31" s="103" customFormat="1" ht="6.95" customHeight="1">
      <c r="A88" s="100"/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</row>
    <row r="89" spans="1:31" s="103" customFormat="1" ht="12" customHeight="1">
      <c r="A89" s="100"/>
      <c r="B89" s="101"/>
      <c r="C89" s="99" t="s">
        <v>18</v>
      </c>
      <c r="D89" s="100"/>
      <c r="E89" s="100"/>
      <c r="F89" s="104" t="str">
        <f>F12</f>
        <v>Kladruby nad Labem, okres Pardubice</v>
      </c>
      <c r="G89" s="100"/>
      <c r="H89" s="100"/>
      <c r="I89" s="99" t="s">
        <v>20</v>
      </c>
      <c r="J89" s="105" t="str">
        <f>IF(J12="","",J12)</f>
        <v>6. 3. 2021</v>
      </c>
      <c r="K89" s="100"/>
      <c r="L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</row>
    <row r="90" spans="1:31" s="103" customFormat="1" ht="6.95" customHeight="1">
      <c r="A90" s="100"/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2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</row>
    <row r="91" spans="1:31" s="103" customFormat="1" ht="15.2" customHeight="1">
      <c r="A91" s="100"/>
      <c r="B91" s="101"/>
      <c r="C91" s="99" t="s">
        <v>22</v>
      </c>
      <c r="D91" s="100"/>
      <c r="E91" s="100"/>
      <c r="F91" s="104" t="str">
        <f>E15</f>
        <v>Národní hřebčín Kladruby nad Labem</v>
      </c>
      <c r="G91" s="100"/>
      <c r="H91" s="100"/>
      <c r="I91" s="99" t="s">
        <v>27</v>
      </c>
      <c r="J91" s="135" t="str">
        <f>E21</f>
        <v>Ing. Matěj Machač</v>
      </c>
      <c r="K91" s="100"/>
      <c r="L91" s="102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</row>
    <row r="92" spans="1:31" s="103" customFormat="1" ht="15.2" customHeight="1">
      <c r="A92" s="100"/>
      <c r="B92" s="101"/>
      <c r="C92" s="99" t="s">
        <v>26</v>
      </c>
      <c r="D92" s="100"/>
      <c r="E92" s="100"/>
      <c r="F92" s="104">
        <f>IF(E18="","",E18)</f>
        <v>0</v>
      </c>
      <c r="G92" s="100"/>
      <c r="H92" s="100"/>
      <c r="I92" s="99" t="s">
        <v>30</v>
      </c>
      <c r="J92" s="135" t="str">
        <f>E24</f>
        <v xml:space="preserve"> </v>
      </c>
      <c r="K92" s="100"/>
      <c r="L92" s="10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1:31" s="103" customFormat="1" ht="10.35" customHeight="1">
      <c r="A93" s="100"/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2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</row>
    <row r="94" spans="1:31" s="103" customFormat="1" ht="29.25" customHeight="1">
      <c r="A94" s="100"/>
      <c r="B94" s="101"/>
      <c r="C94" s="136" t="s">
        <v>122</v>
      </c>
      <c r="D94" s="117"/>
      <c r="E94" s="117"/>
      <c r="F94" s="117"/>
      <c r="G94" s="117"/>
      <c r="H94" s="117"/>
      <c r="I94" s="117"/>
      <c r="J94" s="137" t="s">
        <v>123</v>
      </c>
      <c r="K94" s="117"/>
      <c r="L94" s="102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</row>
    <row r="95" spans="1:31" s="103" customFormat="1" ht="10.35" customHeight="1">
      <c r="A95" s="100"/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2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</row>
    <row r="96" spans="1:47" s="103" customFormat="1" ht="22.7" customHeight="1">
      <c r="A96" s="100"/>
      <c r="B96" s="101"/>
      <c r="C96" s="138" t="s">
        <v>124</v>
      </c>
      <c r="D96" s="100"/>
      <c r="E96" s="100"/>
      <c r="F96" s="100"/>
      <c r="G96" s="100"/>
      <c r="H96" s="100"/>
      <c r="I96" s="100"/>
      <c r="J96" s="112">
        <f>J124</f>
        <v>0</v>
      </c>
      <c r="K96" s="100"/>
      <c r="L96" s="102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U96" s="92" t="s">
        <v>125</v>
      </c>
    </row>
    <row r="97" spans="2:12" s="139" customFormat="1" ht="24.95" customHeight="1">
      <c r="B97" s="140"/>
      <c r="D97" s="141" t="s">
        <v>126</v>
      </c>
      <c r="E97" s="142"/>
      <c r="F97" s="142"/>
      <c r="G97" s="142"/>
      <c r="H97" s="142"/>
      <c r="I97" s="142"/>
      <c r="J97" s="143">
        <f>J125</f>
        <v>0</v>
      </c>
      <c r="L97" s="140"/>
    </row>
    <row r="98" spans="2:12" s="144" customFormat="1" ht="19.9" customHeight="1">
      <c r="B98" s="145"/>
      <c r="D98" s="146" t="s">
        <v>127</v>
      </c>
      <c r="E98" s="147"/>
      <c r="F98" s="147"/>
      <c r="G98" s="147"/>
      <c r="H98" s="147"/>
      <c r="I98" s="147"/>
      <c r="J98" s="148">
        <f>J126</f>
        <v>0</v>
      </c>
      <c r="L98" s="145"/>
    </row>
    <row r="99" spans="2:12" s="144" customFormat="1" ht="19.9" customHeight="1">
      <c r="B99" s="145"/>
      <c r="D99" s="146" t="s">
        <v>128</v>
      </c>
      <c r="E99" s="147"/>
      <c r="F99" s="147"/>
      <c r="G99" s="147"/>
      <c r="H99" s="147"/>
      <c r="I99" s="147"/>
      <c r="J99" s="148">
        <f>J152</f>
        <v>0</v>
      </c>
      <c r="L99" s="145"/>
    </row>
    <row r="100" spans="2:12" s="144" customFormat="1" ht="19.9" customHeight="1">
      <c r="B100" s="145"/>
      <c r="D100" s="146" t="s">
        <v>129</v>
      </c>
      <c r="E100" s="147"/>
      <c r="F100" s="147"/>
      <c r="G100" s="147"/>
      <c r="H100" s="147"/>
      <c r="I100" s="147"/>
      <c r="J100" s="148">
        <f>J162</f>
        <v>0</v>
      </c>
      <c r="L100" s="145"/>
    </row>
    <row r="101" spans="2:12" s="144" customFormat="1" ht="19.9" customHeight="1">
      <c r="B101" s="145"/>
      <c r="D101" s="146" t="s">
        <v>130</v>
      </c>
      <c r="E101" s="147"/>
      <c r="F101" s="147"/>
      <c r="G101" s="147"/>
      <c r="H101" s="147"/>
      <c r="I101" s="147"/>
      <c r="J101" s="148">
        <f>J168</f>
        <v>0</v>
      </c>
      <c r="L101" s="145"/>
    </row>
    <row r="102" spans="2:12" s="139" customFormat="1" ht="24.95" customHeight="1">
      <c r="B102" s="140"/>
      <c r="D102" s="141" t="s">
        <v>131</v>
      </c>
      <c r="E102" s="142"/>
      <c r="F102" s="142"/>
      <c r="G102" s="142"/>
      <c r="H102" s="142"/>
      <c r="I102" s="142"/>
      <c r="J102" s="143">
        <f>J170</f>
        <v>0</v>
      </c>
      <c r="L102" s="140"/>
    </row>
    <row r="103" spans="2:12" s="144" customFormat="1" ht="19.9" customHeight="1">
      <c r="B103" s="145"/>
      <c r="D103" s="146" t="s">
        <v>356</v>
      </c>
      <c r="E103" s="147"/>
      <c r="F103" s="147"/>
      <c r="G103" s="147"/>
      <c r="H103" s="147"/>
      <c r="I103" s="147"/>
      <c r="J103" s="148">
        <f>J171</f>
        <v>0</v>
      </c>
      <c r="L103" s="145"/>
    </row>
    <row r="104" spans="2:12" s="144" customFormat="1" ht="19.9" customHeight="1">
      <c r="B104" s="145"/>
      <c r="D104" s="146" t="s">
        <v>357</v>
      </c>
      <c r="E104" s="147"/>
      <c r="F104" s="147"/>
      <c r="G104" s="147"/>
      <c r="H104" s="147"/>
      <c r="I104" s="147"/>
      <c r="J104" s="148">
        <f>J185</f>
        <v>0</v>
      </c>
      <c r="L104" s="145"/>
    </row>
    <row r="105" spans="1:31" s="103" customFormat="1" ht="21.75" customHeight="1">
      <c r="A105" s="100"/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2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</row>
    <row r="106" spans="1:31" s="103" customFormat="1" ht="6.95" customHeight="1">
      <c r="A106" s="100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02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</row>
    <row r="110" spans="1:31" s="103" customFormat="1" ht="6.95" customHeight="1">
      <c r="A110" s="100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02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</row>
    <row r="111" spans="1:31" s="103" customFormat="1" ht="24.95" customHeight="1">
      <c r="A111" s="100"/>
      <c r="B111" s="101"/>
      <c r="C111" s="97" t="s">
        <v>133</v>
      </c>
      <c r="D111" s="100"/>
      <c r="E111" s="100"/>
      <c r="F111" s="100"/>
      <c r="G111" s="100"/>
      <c r="H111" s="100"/>
      <c r="I111" s="100"/>
      <c r="J111" s="100"/>
      <c r="K111" s="100"/>
      <c r="L111" s="102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s="103" customFormat="1" ht="6.95" customHeight="1">
      <c r="A112" s="100"/>
      <c r="B112" s="10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2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 s="103" customFormat="1" ht="12" customHeight="1">
      <c r="A113" s="100"/>
      <c r="B113" s="101"/>
      <c r="C113" s="99" t="s">
        <v>14</v>
      </c>
      <c r="D113" s="100"/>
      <c r="E113" s="100"/>
      <c r="F113" s="100"/>
      <c r="G113" s="100"/>
      <c r="H113" s="100"/>
      <c r="I113" s="100"/>
      <c r="J113" s="100"/>
      <c r="K113" s="100"/>
      <c r="L113" s="102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</row>
    <row r="114" spans="1:31" s="103" customFormat="1" ht="16.5" customHeight="1">
      <c r="A114" s="100"/>
      <c r="B114" s="101"/>
      <c r="C114" s="100"/>
      <c r="D114" s="100"/>
      <c r="E114" s="288" t="str">
        <f>E7</f>
        <v>Demolice objektů souvisejících s provozem Národním hřebčínem</v>
      </c>
      <c r="F114" s="289"/>
      <c r="G114" s="289"/>
      <c r="H114" s="289"/>
      <c r="I114" s="100"/>
      <c r="J114" s="100"/>
      <c r="K114" s="100"/>
      <c r="L114" s="102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1:31" s="103" customFormat="1" ht="12" customHeight="1">
      <c r="A115" s="100"/>
      <c r="B115" s="101"/>
      <c r="C115" s="99" t="s">
        <v>116</v>
      </c>
      <c r="D115" s="100"/>
      <c r="E115" s="100"/>
      <c r="F115" s="100"/>
      <c r="G115" s="100"/>
      <c r="H115" s="100"/>
      <c r="I115" s="100"/>
      <c r="J115" s="100"/>
      <c r="K115" s="100"/>
      <c r="L115" s="102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1:31" s="103" customFormat="1" ht="16.5" customHeight="1">
      <c r="A116" s="100"/>
      <c r="B116" s="101"/>
      <c r="C116" s="100"/>
      <c r="D116" s="100"/>
      <c r="E116" s="284" t="str">
        <f>E9</f>
        <v>02 - Objekt B - demolice objektu - stáj pro koně</v>
      </c>
      <c r="F116" s="285"/>
      <c r="G116" s="285"/>
      <c r="H116" s="285"/>
      <c r="I116" s="100"/>
      <c r="J116" s="100"/>
      <c r="K116" s="100"/>
      <c r="L116" s="102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 s="103" customFormat="1" ht="6.95" customHeight="1">
      <c r="A117" s="100"/>
      <c r="B117" s="10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2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s="103" customFormat="1" ht="12" customHeight="1">
      <c r="A118" s="100"/>
      <c r="B118" s="101"/>
      <c r="C118" s="99" t="s">
        <v>18</v>
      </c>
      <c r="D118" s="100"/>
      <c r="E118" s="100"/>
      <c r="F118" s="104" t="str">
        <f>F12</f>
        <v>Kladruby nad Labem, okres Pardubice</v>
      </c>
      <c r="G118" s="100"/>
      <c r="H118" s="100"/>
      <c r="I118" s="99" t="s">
        <v>20</v>
      </c>
      <c r="J118" s="105" t="str">
        <f>IF(J12="","",J12)</f>
        <v>6. 3. 2021</v>
      </c>
      <c r="K118" s="100"/>
      <c r="L118" s="102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s="103" customFormat="1" ht="6.95" customHeight="1">
      <c r="A119" s="100"/>
      <c r="B119" s="101"/>
      <c r="C119" s="100"/>
      <c r="D119" s="100"/>
      <c r="E119" s="100"/>
      <c r="F119" s="100"/>
      <c r="G119" s="100"/>
      <c r="H119" s="100"/>
      <c r="I119" s="100"/>
      <c r="J119" s="100"/>
      <c r="K119" s="100"/>
      <c r="L119" s="102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s="103" customFormat="1" ht="15.2" customHeight="1">
      <c r="A120" s="100"/>
      <c r="B120" s="101"/>
      <c r="C120" s="99" t="s">
        <v>22</v>
      </c>
      <c r="D120" s="100"/>
      <c r="E120" s="100"/>
      <c r="F120" s="104" t="str">
        <f>E15</f>
        <v>Národní hřebčín Kladruby nad Labem</v>
      </c>
      <c r="G120" s="100"/>
      <c r="H120" s="100"/>
      <c r="I120" s="99" t="s">
        <v>27</v>
      </c>
      <c r="J120" s="135" t="str">
        <f>E21</f>
        <v>Ing. Matěj Machač</v>
      </c>
      <c r="K120" s="100"/>
      <c r="L120" s="102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s="103" customFormat="1" ht="15.2" customHeight="1">
      <c r="A121" s="100"/>
      <c r="B121" s="101"/>
      <c r="C121" s="99" t="s">
        <v>26</v>
      </c>
      <c r="D121" s="100"/>
      <c r="E121" s="100"/>
      <c r="F121" s="104">
        <f>IF(E18="","",E18)</f>
        <v>0</v>
      </c>
      <c r="G121" s="100"/>
      <c r="H121" s="100"/>
      <c r="I121" s="99" t="s">
        <v>30</v>
      </c>
      <c r="J121" s="135" t="str">
        <f>E24</f>
        <v xml:space="preserve"> </v>
      </c>
      <c r="K121" s="100"/>
      <c r="L121" s="102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</row>
    <row r="122" spans="1:31" s="103" customFormat="1" ht="10.35" customHeight="1">
      <c r="A122" s="100"/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2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</row>
    <row r="123" spans="1:31" s="158" customFormat="1" ht="29.25" customHeight="1">
      <c r="A123" s="149"/>
      <c r="B123" s="150"/>
      <c r="C123" s="151" t="s">
        <v>134</v>
      </c>
      <c r="D123" s="152" t="s">
        <v>58</v>
      </c>
      <c r="E123" s="152" t="s">
        <v>54</v>
      </c>
      <c r="F123" s="152" t="s">
        <v>55</v>
      </c>
      <c r="G123" s="152" t="s">
        <v>135</v>
      </c>
      <c r="H123" s="152" t="s">
        <v>136</v>
      </c>
      <c r="I123" s="152" t="s">
        <v>137</v>
      </c>
      <c r="J123" s="152" t="s">
        <v>123</v>
      </c>
      <c r="K123" s="153" t="s">
        <v>138</v>
      </c>
      <c r="L123" s="154"/>
      <c r="M123" s="155" t="s">
        <v>1</v>
      </c>
      <c r="N123" s="156" t="s">
        <v>37</v>
      </c>
      <c r="O123" s="156" t="s">
        <v>139</v>
      </c>
      <c r="P123" s="156" t="s">
        <v>140</v>
      </c>
      <c r="Q123" s="156" t="s">
        <v>141</v>
      </c>
      <c r="R123" s="156" t="s">
        <v>142</v>
      </c>
      <c r="S123" s="156" t="s">
        <v>143</v>
      </c>
      <c r="T123" s="157" t="s">
        <v>144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103" customFormat="1" ht="22.7" customHeight="1">
      <c r="A124" s="100"/>
      <c r="B124" s="101"/>
      <c r="C124" s="159" t="s">
        <v>145</v>
      </c>
      <c r="D124" s="100"/>
      <c r="E124" s="100"/>
      <c r="F124" s="100"/>
      <c r="G124" s="100"/>
      <c r="H124" s="100"/>
      <c r="I124" s="100"/>
      <c r="J124" s="160">
        <f>BK124</f>
        <v>0</v>
      </c>
      <c r="K124" s="100"/>
      <c r="L124" s="101"/>
      <c r="M124" s="161"/>
      <c r="N124" s="162"/>
      <c r="O124" s="110"/>
      <c r="P124" s="163">
        <f>P125+P170</f>
        <v>324.318187</v>
      </c>
      <c r="Q124" s="110"/>
      <c r="R124" s="163">
        <f>R125+R170</f>
        <v>21.212517000000002</v>
      </c>
      <c r="S124" s="110"/>
      <c r="T124" s="164">
        <f>T125+T170</f>
        <v>60.555175000000006</v>
      </c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T124" s="92" t="s">
        <v>72</v>
      </c>
      <c r="AU124" s="92" t="s">
        <v>125</v>
      </c>
      <c r="BK124" s="165">
        <f>BK125+BK170</f>
        <v>0</v>
      </c>
    </row>
    <row r="125" spans="2:63" s="166" customFormat="1" ht="25.9" customHeight="1">
      <c r="B125" s="167"/>
      <c r="D125" s="168" t="s">
        <v>72</v>
      </c>
      <c r="E125" s="169" t="s">
        <v>146</v>
      </c>
      <c r="F125" s="169" t="s">
        <v>147</v>
      </c>
      <c r="J125" s="170">
        <f>BK125</f>
        <v>0</v>
      </c>
      <c r="L125" s="167"/>
      <c r="M125" s="171"/>
      <c r="N125" s="172"/>
      <c r="O125" s="172"/>
      <c r="P125" s="173">
        <f>P126+P152+P162+P168</f>
        <v>311.340187</v>
      </c>
      <c r="Q125" s="172"/>
      <c r="R125" s="173">
        <f>R126+R152+R162+R168</f>
        <v>21.212517000000002</v>
      </c>
      <c r="S125" s="172"/>
      <c r="T125" s="174">
        <f>T126+T152+T162+T168</f>
        <v>58.7</v>
      </c>
      <c r="AR125" s="168" t="s">
        <v>80</v>
      </c>
      <c r="AT125" s="175" t="s">
        <v>72</v>
      </c>
      <c r="AU125" s="175" t="s">
        <v>73</v>
      </c>
      <c r="AY125" s="168" t="s">
        <v>148</v>
      </c>
      <c r="BK125" s="176">
        <f>BK126+BK152+BK162+BK168</f>
        <v>0</v>
      </c>
    </row>
    <row r="126" spans="2:63" s="166" customFormat="1" ht="12.95" customHeight="1">
      <c r="B126" s="167"/>
      <c r="D126" s="168" t="s">
        <v>72</v>
      </c>
      <c r="E126" s="177" t="s">
        <v>80</v>
      </c>
      <c r="F126" s="177" t="s">
        <v>149</v>
      </c>
      <c r="J126" s="178">
        <f>BK126</f>
        <v>0</v>
      </c>
      <c r="L126" s="167"/>
      <c r="M126" s="171"/>
      <c r="N126" s="172"/>
      <c r="O126" s="172"/>
      <c r="P126" s="173">
        <f>SUM(P127:P151)</f>
        <v>29.29318</v>
      </c>
      <c r="Q126" s="172"/>
      <c r="R126" s="173">
        <f>SUM(R127:R151)</f>
        <v>21.212517000000002</v>
      </c>
      <c r="S126" s="172"/>
      <c r="T126" s="174">
        <f>SUM(T127:T151)</f>
        <v>0</v>
      </c>
      <c r="AR126" s="168" t="s">
        <v>80</v>
      </c>
      <c r="AT126" s="175" t="s">
        <v>72</v>
      </c>
      <c r="AU126" s="175" t="s">
        <v>80</v>
      </c>
      <c r="AY126" s="168" t="s">
        <v>148</v>
      </c>
      <c r="BK126" s="176">
        <f>SUM(BK127:BK151)</f>
        <v>0</v>
      </c>
    </row>
    <row r="127" spans="1:65" s="103" customFormat="1" ht="44.25" customHeight="1">
      <c r="A127" s="100"/>
      <c r="B127" s="101"/>
      <c r="C127" s="179" t="s">
        <v>160</v>
      </c>
      <c r="D127" s="179" t="s">
        <v>150</v>
      </c>
      <c r="E127" s="180" t="s">
        <v>157</v>
      </c>
      <c r="F127" s="181" t="s">
        <v>158</v>
      </c>
      <c r="G127" s="182" t="s">
        <v>106</v>
      </c>
      <c r="H127" s="183">
        <v>38.85</v>
      </c>
      <c r="I127" s="74">
        <v>0</v>
      </c>
      <c r="J127" s="184">
        <f>ROUND(I127*H127,2)</f>
        <v>0</v>
      </c>
      <c r="K127" s="181" t="s">
        <v>151</v>
      </c>
      <c r="L127" s="101"/>
      <c r="M127" s="185" t="s">
        <v>1</v>
      </c>
      <c r="N127" s="186" t="s">
        <v>38</v>
      </c>
      <c r="O127" s="187">
        <v>0.328</v>
      </c>
      <c r="P127" s="187">
        <f>O127*H127</f>
        <v>12.7428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R127" s="189" t="s">
        <v>152</v>
      </c>
      <c r="AT127" s="189" t="s">
        <v>150</v>
      </c>
      <c r="AU127" s="189" t="s">
        <v>82</v>
      </c>
      <c r="AY127" s="92" t="s">
        <v>148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92" t="s">
        <v>80</v>
      </c>
      <c r="BK127" s="190">
        <f>ROUND(I127*H127,2)</f>
        <v>0</v>
      </c>
      <c r="BL127" s="92" t="s">
        <v>152</v>
      </c>
      <c r="BM127" s="189" t="s">
        <v>359</v>
      </c>
    </row>
    <row r="128" spans="2:51" s="191" customFormat="1" ht="12">
      <c r="B128" s="192"/>
      <c r="D128" s="193" t="s">
        <v>153</v>
      </c>
      <c r="E128" s="194" t="s">
        <v>1</v>
      </c>
      <c r="F128" s="223" t="s">
        <v>360</v>
      </c>
      <c r="H128" s="194" t="s">
        <v>1</v>
      </c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153</v>
      </c>
      <c r="AU128" s="194" t="s">
        <v>82</v>
      </c>
      <c r="AV128" s="191" t="s">
        <v>80</v>
      </c>
      <c r="AW128" s="191" t="s">
        <v>29</v>
      </c>
      <c r="AX128" s="191" t="s">
        <v>73</v>
      </c>
      <c r="AY128" s="194" t="s">
        <v>148</v>
      </c>
    </row>
    <row r="129" spans="2:51" s="196" customFormat="1" ht="12">
      <c r="B129" s="201"/>
      <c r="D129" s="193" t="s">
        <v>153</v>
      </c>
      <c r="E129" s="202" t="s">
        <v>1</v>
      </c>
      <c r="F129" s="195" t="s">
        <v>361</v>
      </c>
      <c r="H129" s="197">
        <v>22.347</v>
      </c>
      <c r="L129" s="201"/>
      <c r="M129" s="203"/>
      <c r="N129" s="204"/>
      <c r="O129" s="204"/>
      <c r="P129" s="204"/>
      <c r="Q129" s="204"/>
      <c r="R129" s="204"/>
      <c r="S129" s="204"/>
      <c r="T129" s="205"/>
      <c r="AT129" s="202" t="s">
        <v>153</v>
      </c>
      <c r="AU129" s="202" t="s">
        <v>82</v>
      </c>
      <c r="AV129" s="196" t="s">
        <v>82</v>
      </c>
      <c r="AW129" s="196" t="s">
        <v>29</v>
      </c>
      <c r="AX129" s="196" t="s">
        <v>73</v>
      </c>
      <c r="AY129" s="202" t="s">
        <v>148</v>
      </c>
    </row>
    <row r="130" spans="2:51" s="196" customFormat="1" ht="12">
      <c r="B130" s="201"/>
      <c r="D130" s="193" t="s">
        <v>153</v>
      </c>
      <c r="E130" s="202" t="s">
        <v>1</v>
      </c>
      <c r="F130" s="195" t="s">
        <v>362</v>
      </c>
      <c r="H130" s="197">
        <v>16.503</v>
      </c>
      <c r="L130" s="201"/>
      <c r="M130" s="203"/>
      <c r="N130" s="204"/>
      <c r="O130" s="204"/>
      <c r="P130" s="204"/>
      <c r="Q130" s="204"/>
      <c r="R130" s="204"/>
      <c r="S130" s="204"/>
      <c r="T130" s="205"/>
      <c r="AT130" s="202" t="s">
        <v>153</v>
      </c>
      <c r="AU130" s="202" t="s">
        <v>82</v>
      </c>
      <c r="AV130" s="196" t="s">
        <v>82</v>
      </c>
      <c r="AW130" s="196" t="s">
        <v>29</v>
      </c>
      <c r="AX130" s="196" t="s">
        <v>73</v>
      </c>
      <c r="AY130" s="202" t="s">
        <v>148</v>
      </c>
    </row>
    <row r="131" spans="2:51" s="206" customFormat="1" ht="12">
      <c r="B131" s="207"/>
      <c r="D131" s="193" t="s">
        <v>153</v>
      </c>
      <c r="E131" s="208" t="s">
        <v>108</v>
      </c>
      <c r="F131" s="209" t="s">
        <v>154</v>
      </c>
      <c r="H131" s="210">
        <v>38.85</v>
      </c>
      <c r="L131" s="207"/>
      <c r="M131" s="211"/>
      <c r="N131" s="212"/>
      <c r="O131" s="212"/>
      <c r="P131" s="212"/>
      <c r="Q131" s="212"/>
      <c r="R131" s="212"/>
      <c r="S131" s="212"/>
      <c r="T131" s="213"/>
      <c r="AT131" s="208" t="s">
        <v>153</v>
      </c>
      <c r="AU131" s="208" t="s">
        <v>82</v>
      </c>
      <c r="AV131" s="206" t="s">
        <v>152</v>
      </c>
      <c r="AW131" s="206" t="s">
        <v>29</v>
      </c>
      <c r="AX131" s="206" t="s">
        <v>80</v>
      </c>
      <c r="AY131" s="208" t="s">
        <v>148</v>
      </c>
    </row>
    <row r="132" spans="1:65" s="103" customFormat="1" ht="16.5" customHeight="1">
      <c r="A132" s="100"/>
      <c r="B132" s="101"/>
      <c r="C132" s="214" t="s">
        <v>170</v>
      </c>
      <c r="D132" s="214" t="s">
        <v>161</v>
      </c>
      <c r="E132" s="215" t="s">
        <v>162</v>
      </c>
      <c r="F132" s="216" t="s">
        <v>163</v>
      </c>
      <c r="G132" s="217" t="s">
        <v>164</v>
      </c>
      <c r="H132" s="218">
        <v>21.192</v>
      </c>
      <c r="I132" s="75">
        <v>0</v>
      </c>
      <c r="J132" s="219">
        <f>ROUND(I132*H132,2)</f>
        <v>0</v>
      </c>
      <c r="K132" s="216" t="s">
        <v>151</v>
      </c>
      <c r="L132" s="220"/>
      <c r="M132" s="221" t="s">
        <v>1</v>
      </c>
      <c r="N132" s="222" t="s">
        <v>38</v>
      </c>
      <c r="O132" s="187">
        <v>0</v>
      </c>
      <c r="P132" s="187">
        <f>O132*H132</f>
        <v>0</v>
      </c>
      <c r="Q132" s="187">
        <v>1</v>
      </c>
      <c r="R132" s="187">
        <f>Q132*H132</f>
        <v>21.192</v>
      </c>
      <c r="S132" s="187">
        <v>0</v>
      </c>
      <c r="T132" s="188">
        <f>S132*H132</f>
        <v>0</v>
      </c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R132" s="189" t="s">
        <v>165</v>
      </c>
      <c r="AT132" s="189" t="s">
        <v>161</v>
      </c>
      <c r="AU132" s="189" t="s">
        <v>82</v>
      </c>
      <c r="AY132" s="92" t="s">
        <v>148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92" t="s">
        <v>80</v>
      </c>
      <c r="BK132" s="190">
        <f>ROUND(I132*H132,2)</f>
        <v>0</v>
      </c>
      <c r="BL132" s="92" t="s">
        <v>152</v>
      </c>
      <c r="BM132" s="189" t="s">
        <v>363</v>
      </c>
    </row>
    <row r="133" spans="2:51" s="191" customFormat="1" ht="22.5">
      <c r="B133" s="192"/>
      <c r="D133" s="193" t="s">
        <v>153</v>
      </c>
      <c r="E133" s="194" t="s">
        <v>1</v>
      </c>
      <c r="F133" s="223" t="s">
        <v>364</v>
      </c>
      <c r="H133" s="194" t="s">
        <v>1</v>
      </c>
      <c r="L133" s="192"/>
      <c r="M133" s="198"/>
      <c r="N133" s="199"/>
      <c r="O133" s="199"/>
      <c r="P133" s="199"/>
      <c r="Q133" s="199"/>
      <c r="R133" s="199"/>
      <c r="S133" s="199"/>
      <c r="T133" s="200"/>
      <c r="AT133" s="194" t="s">
        <v>153</v>
      </c>
      <c r="AU133" s="194" t="s">
        <v>82</v>
      </c>
      <c r="AV133" s="191" t="s">
        <v>80</v>
      </c>
      <c r="AW133" s="191" t="s">
        <v>29</v>
      </c>
      <c r="AX133" s="191" t="s">
        <v>73</v>
      </c>
      <c r="AY133" s="194" t="s">
        <v>148</v>
      </c>
    </row>
    <row r="134" spans="2:51" s="196" customFormat="1" ht="12">
      <c r="B134" s="201"/>
      <c r="D134" s="193" t="s">
        <v>153</v>
      </c>
      <c r="E134" s="202" t="s">
        <v>1</v>
      </c>
      <c r="F134" s="195" t="s">
        <v>168</v>
      </c>
      <c r="H134" s="197">
        <v>38.85</v>
      </c>
      <c r="L134" s="201"/>
      <c r="M134" s="203"/>
      <c r="N134" s="204"/>
      <c r="O134" s="204"/>
      <c r="P134" s="204"/>
      <c r="Q134" s="204"/>
      <c r="R134" s="204"/>
      <c r="S134" s="204"/>
      <c r="T134" s="205"/>
      <c r="AT134" s="202" t="s">
        <v>153</v>
      </c>
      <c r="AU134" s="202" t="s">
        <v>82</v>
      </c>
      <c r="AV134" s="196" t="s">
        <v>82</v>
      </c>
      <c r="AW134" s="196" t="s">
        <v>29</v>
      </c>
      <c r="AX134" s="196" t="s">
        <v>73</v>
      </c>
      <c r="AY134" s="202" t="s">
        <v>148</v>
      </c>
    </row>
    <row r="135" spans="2:51" s="196" customFormat="1" ht="12">
      <c r="B135" s="201"/>
      <c r="D135" s="193" t="s">
        <v>153</v>
      </c>
      <c r="E135" s="202" t="s">
        <v>1</v>
      </c>
      <c r="F135" s="195" t="s">
        <v>169</v>
      </c>
      <c r="H135" s="197">
        <v>-28.254</v>
      </c>
      <c r="L135" s="201"/>
      <c r="M135" s="203"/>
      <c r="N135" s="204"/>
      <c r="O135" s="204"/>
      <c r="P135" s="204"/>
      <c r="Q135" s="204"/>
      <c r="R135" s="204"/>
      <c r="S135" s="204"/>
      <c r="T135" s="205"/>
      <c r="AT135" s="202" t="s">
        <v>153</v>
      </c>
      <c r="AU135" s="202" t="s">
        <v>82</v>
      </c>
      <c r="AV135" s="196" t="s">
        <v>82</v>
      </c>
      <c r="AW135" s="196" t="s">
        <v>29</v>
      </c>
      <c r="AX135" s="196" t="s">
        <v>73</v>
      </c>
      <c r="AY135" s="202" t="s">
        <v>148</v>
      </c>
    </row>
    <row r="136" spans="2:51" s="206" customFormat="1" ht="12">
      <c r="B136" s="207"/>
      <c r="D136" s="193" t="s">
        <v>153</v>
      </c>
      <c r="E136" s="208" t="s">
        <v>1</v>
      </c>
      <c r="F136" s="209" t="s">
        <v>154</v>
      </c>
      <c r="H136" s="210">
        <v>10.596</v>
      </c>
      <c r="L136" s="207"/>
      <c r="M136" s="211"/>
      <c r="N136" s="212"/>
      <c r="O136" s="212"/>
      <c r="P136" s="212"/>
      <c r="Q136" s="212"/>
      <c r="R136" s="212"/>
      <c r="S136" s="212"/>
      <c r="T136" s="213"/>
      <c r="AT136" s="208" t="s">
        <v>153</v>
      </c>
      <c r="AU136" s="208" t="s">
        <v>82</v>
      </c>
      <c r="AV136" s="206" t="s">
        <v>152</v>
      </c>
      <c r="AW136" s="206" t="s">
        <v>29</v>
      </c>
      <c r="AX136" s="206" t="s">
        <v>80</v>
      </c>
      <c r="AY136" s="208" t="s">
        <v>148</v>
      </c>
    </row>
    <row r="137" spans="2:51" s="196" customFormat="1" ht="12">
      <c r="B137" s="201"/>
      <c r="D137" s="193" t="s">
        <v>153</v>
      </c>
      <c r="F137" s="195" t="s">
        <v>365</v>
      </c>
      <c r="H137" s="197">
        <v>21.192</v>
      </c>
      <c r="L137" s="201"/>
      <c r="M137" s="203"/>
      <c r="N137" s="204"/>
      <c r="O137" s="204"/>
      <c r="P137" s="204"/>
      <c r="Q137" s="204"/>
      <c r="R137" s="204"/>
      <c r="S137" s="204"/>
      <c r="T137" s="205"/>
      <c r="AT137" s="202" t="s">
        <v>153</v>
      </c>
      <c r="AU137" s="202" t="s">
        <v>82</v>
      </c>
      <c r="AV137" s="196" t="s">
        <v>82</v>
      </c>
      <c r="AW137" s="196" t="s">
        <v>3</v>
      </c>
      <c r="AX137" s="196" t="s">
        <v>80</v>
      </c>
      <c r="AY137" s="202" t="s">
        <v>148</v>
      </c>
    </row>
    <row r="138" spans="1:65" s="103" customFormat="1" ht="36">
      <c r="A138" s="100"/>
      <c r="B138" s="101"/>
      <c r="C138" s="179" t="s">
        <v>165</v>
      </c>
      <c r="D138" s="179" t="s">
        <v>150</v>
      </c>
      <c r="E138" s="180" t="s">
        <v>171</v>
      </c>
      <c r="F138" s="181" t="s">
        <v>172</v>
      </c>
      <c r="G138" s="182" t="s">
        <v>114</v>
      </c>
      <c r="H138" s="183">
        <v>68.39</v>
      </c>
      <c r="I138" s="74">
        <v>0</v>
      </c>
      <c r="J138" s="184">
        <f>ROUND(I138*H138,2)</f>
        <v>0</v>
      </c>
      <c r="K138" s="181" t="s">
        <v>151</v>
      </c>
      <c r="L138" s="101"/>
      <c r="M138" s="185" t="s">
        <v>1</v>
      </c>
      <c r="N138" s="186" t="s">
        <v>38</v>
      </c>
      <c r="O138" s="187">
        <v>0.005</v>
      </c>
      <c r="P138" s="187">
        <f>O138*H138</f>
        <v>0.34195000000000003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R138" s="189" t="s">
        <v>152</v>
      </c>
      <c r="AT138" s="189" t="s">
        <v>150</v>
      </c>
      <c r="AU138" s="189" t="s">
        <v>82</v>
      </c>
      <c r="AY138" s="92" t="s">
        <v>148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92" t="s">
        <v>80</v>
      </c>
      <c r="BK138" s="190">
        <f>ROUND(I138*H138,2)</f>
        <v>0</v>
      </c>
      <c r="BL138" s="92" t="s">
        <v>152</v>
      </c>
      <c r="BM138" s="189" t="s">
        <v>366</v>
      </c>
    </row>
    <row r="139" spans="2:51" s="191" customFormat="1" ht="12">
      <c r="B139" s="192"/>
      <c r="D139" s="193" t="s">
        <v>153</v>
      </c>
      <c r="E139" s="194" t="s">
        <v>1</v>
      </c>
      <c r="F139" s="223" t="s">
        <v>367</v>
      </c>
      <c r="H139" s="194" t="s">
        <v>1</v>
      </c>
      <c r="L139" s="192"/>
      <c r="M139" s="198"/>
      <c r="N139" s="199"/>
      <c r="O139" s="199"/>
      <c r="P139" s="199"/>
      <c r="Q139" s="199"/>
      <c r="R139" s="199"/>
      <c r="S139" s="199"/>
      <c r="T139" s="200"/>
      <c r="AT139" s="194" t="s">
        <v>153</v>
      </c>
      <c r="AU139" s="194" t="s">
        <v>82</v>
      </c>
      <c r="AV139" s="191" t="s">
        <v>80</v>
      </c>
      <c r="AW139" s="191" t="s">
        <v>29</v>
      </c>
      <c r="AX139" s="191" t="s">
        <v>73</v>
      </c>
      <c r="AY139" s="194" t="s">
        <v>148</v>
      </c>
    </row>
    <row r="140" spans="2:51" s="196" customFormat="1" ht="12">
      <c r="B140" s="201"/>
      <c r="D140" s="193" t="s">
        <v>153</v>
      </c>
      <c r="E140" s="202" t="s">
        <v>1</v>
      </c>
      <c r="F140" s="195" t="s">
        <v>187</v>
      </c>
      <c r="H140" s="197">
        <v>68.39</v>
      </c>
      <c r="L140" s="201"/>
      <c r="M140" s="203"/>
      <c r="N140" s="204"/>
      <c r="O140" s="204"/>
      <c r="P140" s="204"/>
      <c r="Q140" s="204"/>
      <c r="R140" s="204"/>
      <c r="S140" s="204"/>
      <c r="T140" s="205"/>
      <c r="AT140" s="202" t="s">
        <v>153</v>
      </c>
      <c r="AU140" s="202" t="s">
        <v>82</v>
      </c>
      <c r="AV140" s="196" t="s">
        <v>82</v>
      </c>
      <c r="AW140" s="196" t="s">
        <v>29</v>
      </c>
      <c r="AX140" s="196" t="s">
        <v>73</v>
      </c>
      <c r="AY140" s="202" t="s">
        <v>148</v>
      </c>
    </row>
    <row r="141" spans="2:51" s="206" customFormat="1" ht="12">
      <c r="B141" s="207"/>
      <c r="D141" s="193" t="s">
        <v>153</v>
      </c>
      <c r="E141" s="208" t="s">
        <v>1</v>
      </c>
      <c r="F141" s="209" t="s">
        <v>154</v>
      </c>
      <c r="H141" s="210">
        <v>68.39</v>
      </c>
      <c r="L141" s="207"/>
      <c r="M141" s="211"/>
      <c r="N141" s="212"/>
      <c r="O141" s="212"/>
      <c r="P141" s="212"/>
      <c r="Q141" s="212"/>
      <c r="R141" s="212"/>
      <c r="S141" s="212"/>
      <c r="T141" s="213"/>
      <c r="AT141" s="208" t="s">
        <v>153</v>
      </c>
      <c r="AU141" s="208" t="s">
        <v>82</v>
      </c>
      <c r="AV141" s="206" t="s">
        <v>152</v>
      </c>
      <c r="AW141" s="206" t="s">
        <v>29</v>
      </c>
      <c r="AX141" s="206" t="s">
        <v>80</v>
      </c>
      <c r="AY141" s="208" t="s">
        <v>148</v>
      </c>
    </row>
    <row r="142" spans="1:65" s="103" customFormat="1" ht="36">
      <c r="A142" s="100"/>
      <c r="B142" s="101"/>
      <c r="C142" s="179" t="s">
        <v>185</v>
      </c>
      <c r="D142" s="179" t="s">
        <v>150</v>
      </c>
      <c r="E142" s="180" t="s">
        <v>368</v>
      </c>
      <c r="F142" s="181" t="s">
        <v>369</v>
      </c>
      <c r="G142" s="182" t="s">
        <v>114</v>
      </c>
      <c r="H142" s="183">
        <v>68.39</v>
      </c>
      <c r="I142" s="74">
        <v>0</v>
      </c>
      <c r="J142" s="184">
        <f>ROUND(I142*H142,2)</f>
        <v>0</v>
      </c>
      <c r="K142" s="181" t="s">
        <v>151</v>
      </c>
      <c r="L142" s="101"/>
      <c r="M142" s="185" t="s">
        <v>1</v>
      </c>
      <c r="N142" s="186" t="s">
        <v>38</v>
      </c>
      <c r="O142" s="187">
        <v>0.15</v>
      </c>
      <c r="P142" s="187">
        <f>O142*H142</f>
        <v>10.2585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R142" s="189" t="s">
        <v>152</v>
      </c>
      <c r="AT142" s="189" t="s">
        <v>150</v>
      </c>
      <c r="AU142" s="189" t="s">
        <v>82</v>
      </c>
      <c r="AY142" s="92" t="s">
        <v>148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92" t="s">
        <v>80</v>
      </c>
      <c r="BK142" s="190">
        <f>ROUND(I142*H142,2)</f>
        <v>0</v>
      </c>
      <c r="BL142" s="92" t="s">
        <v>152</v>
      </c>
      <c r="BM142" s="189" t="s">
        <v>370</v>
      </c>
    </row>
    <row r="143" spans="2:51" s="191" customFormat="1" ht="12">
      <c r="B143" s="192"/>
      <c r="D143" s="193" t="s">
        <v>153</v>
      </c>
      <c r="E143" s="194" t="s">
        <v>1</v>
      </c>
      <c r="F143" s="223" t="s">
        <v>367</v>
      </c>
      <c r="H143" s="194" t="s">
        <v>1</v>
      </c>
      <c r="L143" s="192"/>
      <c r="M143" s="198"/>
      <c r="N143" s="199"/>
      <c r="O143" s="199"/>
      <c r="P143" s="199"/>
      <c r="Q143" s="199"/>
      <c r="R143" s="199"/>
      <c r="S143" s="199"/>
      <c r="T143" s="200"/>
      <c r="AT143" s="194" t="s">
        <v>153</v>
      </c>
      <c r="AU143" s="194" t="s">
        <v>82</v>
      </c>
      <c r="AV143" s="191" t="s">
        <v>80</v>
      </c>
      <c r="AW143" s="191" t="s">
        <v>29</v>
      </c>
      <c r="AX143" s="191" t="s">
        <v>73</v>
      </c>
      <c r="AY143" s="194" t="s">
        <v>148</v>
      </c>
    </row>
    <row r="144" spans="2:51" s="196" customFormat="1" ht="12">
      <c r="B144" s="201"/>
      <c r="D144" s="193" t="s">
        <v>153</v>
      </c>
      <c r="E144" s="202" t="s">
        <v>1</v>
      </c>
      <c r="F144" s="195" t="s">
        <v>187</v>
      </c>
      <c r="H144" s="197">
        <v>68.39</v>
      </c>
      <c r="L144" s="201"/>
      <c r="M144" s="203"/>
      <c r="N144" s="204"/>
      <c r="O144" s="204"/>
      <c r="P144" s="204"/>
      <c r="Q144" s="204"/>
      <c r="R144" s="204"/>
      <c r="S144" s="204"/>
      <c r="T144" s="205"/>
      <c r="AT144" s="202" t="s">
        <v>153</v>
      </c>
      <c r="AU144" s="202" t="s">
        <v>82</v>
      </c>
      <c r="AV144" s="196" t="s">
        <v>82</v>
      </c>
      <c r="AW144" s="196" t="s">
        <v>29</v>
      </c>
      <c r="AX144" s="196" t="s">
        <v>73</v>
      </c>
      <c r="AY144" s="202" t="s">
        <v>148</v>
      </c>
    </row>
    <row r="145" spans="2:51" s="206" customFormat="1" ht="12">
      <c r="B145" s="207"/>
      <c r="D145" s="193" t="s">
        <v>153</v>
      </c>
      <c r="E145" s="208" t="s">
        <v>1</v>
      </c>
      <c r="F145" s="209" t="s">
        <v>154</v>
      </c>
      <c r="H145" s="210">
        <v>68.39</v>
      </c>
      <c r="L145" s="207"/>
      <c r="M145" s="211"/>
      <c r="N145" s="212"/>
      <c r="O145" s="212"/>
      <c r="P145" s="212"/>
      <c r="Q145" s="212"/>
      <c r="R145" s="212"/>
      <c r="S145" s="212"/>
      <c r="T145" s="213"/>
      <c r="AT145" s="208" t="s">
        <v>153</v>
      </c>
      <c r="AU145" s="208" t="s">
        <v>82</v>
      </c>
      <c r="AV145" s="206" t="s">
        <v>152</v>
      </c>
      <c r="AW145" s="206" t="s">
        <v>29</v>
      </c>
      <c r="AX145" s="206" t="s">
        <v>80</v>
      </c>
      <c r="AY145" s="208" t="s">
        <v>148</v>
      </c>
    </row>
    <row r="146" spans="1:65" s="103" customFormat="1" ht="36">
      <c r="A146" s="100"/>
      <c r="B146" s="101"/>
      <c r="C146" s="179" t="s">
        <v>192</v>
      </c>
      <c r="D146" s="179" t="s">
        <v>150</v>
      </c>
      <c r="E146" s="180" t="s">
        <v>189</v>
      </c>
      <c r="F146" s="181" t="s">
        <v>190</v>
      </c>
      <c r="G146" s="182" t="s">
        <v>114</v>
      </c>
      <c r="H146" s="183">
        <v>68.39</v>
      </c>
      <c r="I146" s="74">
        <v>0</v>
      </c>
      <c r="J146" s="184">
        <f>ROUND(I146*H146,2)</f>
        <v>0</v>
      </c>
      <c r="K146" s="181" t="s">
        <v>151</v>
      </c>
      <c r="L146" s="101"/>
      <c r="M146" s="185" t="s">
        <v>1</v>
      </c>
      <c r="N146" s="186" t="s">
        <v>38</v>
      </c>
      <c r="O146" s="187">
        <v>0.087</v>
      </c>
      <c r="P146" s="187">
        <f>O146*H146</f>
        <v>5.949929999999999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R146" s="189" t="s">
        <v>152</v>
      </c>
      <c r="AT146" s="189" t="s">
        <v>150</v>
      </c>
      <c r="AU146" s="189" t="s">
        <v>82</v>
      </c>
      <c r="AY146" s="92" t="s">
        <v>148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92" t="s">
        <v>80</v>
      </c>
      <c r="BK146" s="190">
        <f>ROUND(I146*H146,2)</f>
        <v>0</v>
      </c>
      <c r="BL146" s="92" t="s">
        <v>152</v>
      </c>
      <c r="BM146" s="189" t="s">
        <v>371</v>
      </c>
    </row>
    <row r="147" spans="2:51" s="191" customFormat="1" ht="12">
      <c r="B147" s="192"/>
      <c r="D147" s="193" t="s">
        <v>153</v>
      </c>
      <c r="E147" s="194" t="s">
        <v>1</v>
      </c>
      <c r="F147" s="223" t="s">
        <v>372</v>
      </c>
      <c r="H147" s="194" t="s">
        <v>1</v>
      </c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153</v>
      </c>
      <c r="AU147" s="194" t="s">
        <v>82</v>
      </c>
      <c r="AV147" s="191" t="s">
        <v>80</v>
      </c>
      <c r="AW147" s="191" t="s">
        <v>29</v>
      </c>
      <c r="AX147" s="191" t="s">
        <v>73</v>
      </c>
      <c r="AY147" s="194" t="s">
        <v>148</v>
      </c>
    </row>
    <row r="148" spans="2:51" s="196" customFormat="1" ht="12">
      <c r="B148" s="201"/>
      <c r="D148" s="193" t="s">
        <v>153</v>
      </c>
      <c r="E148" s="202" t="s">
        <v>1</v>
      </c>
      <c r="F148" s="195" t="s">
        <v>354</v>
      </c>
      <c r="H148" s="197">
        <v>68.39</v>
      </c>
      <c r="L148" s="201"/>
      <c r="M148" s="203"/>
      <c r="N148" s="204"/>
      <c r="O148" s="204"/>
      <c r="P148" s="204"/>
      <c r="Q148" s="204"/>
      <c r="R148" s="204"/>
      <c r="S148" s="204"/>
      <c r="T148" s="205"/>
      <c r="AT148" s="202" t="s">
        <v>153</v>
      </c>
      <c r="AU148" s="202" t="s">
        <v>82</v>
      </c>
      <c r="AV148" s="196" t="s">
        <v>82</v>
      </c>
      <c r="AW148" s="196" t="s">
        <v>29</v>
      </c>
      <c r="AX148" s="196" t="s">
        <v>73</v>
      </c>
      <c r="AY148" s="202" t="s">
        <v>148</v>
      </c>
    </row>
    <row r="149" spans="2:51" s="206" customFormat="1" ht="12">
      <c r="B149" s="207"/>
      <c r="D149" s="193" t="s">
        <v>153</v>
      </c>
      <c r="E149" s="208" t="s">
        <v>112</v>
      </c>
      <c r="F149" s="209" t="s">
        <v>154</v>
      </c>
      <c r="H149" s="210">
        <v>68.39</v>
      </c>
      <c r="L149" s="207"/>
      <c r="M149" s="211"/>
      <c r="N149" s="212"/>
      <c r="O149" s="212"/>
      <c r="P149" s="212"/>
      <c r="Q149" s="212"/>
      <c r="R149" s="212"/>
      <c r="S149" s="212"/>
      <c r="T149" s="213"/>
      <c r="AT149" s="208" t="s">
        <v>153</v>
      </c>
      <c r="AU149" s="208" t="s">
        <v>82</v>
      </c>
      <c r="AV149" s="206" t="s">
        <v>152</v>
      </c>
      <c r="AW149" s="206" t="s">
        <v>29</v>
      </c>
      <c r="AX149" s="206" t="s">
        <v>80</v>
      </c>
      <c r="AY149" s="208" t="s">
        <v>148</v>
      </c>
    </row>
    <row r="150" spans="1:65" s="103" customFormat="1" ht="16.5" customHeight="1">
      <c r="A150" s="100"/>
      <c r="B150" s="101"/>
      <c r="C150" s="214" t="s">
        <v>198</v>
      </c>
      <c r="D150" s="214" t="s">
        <v>161</v>
      </c>
      <c r="E150" s="215" t="s">
        <v>193</v>
      </c>
      <c r="F150" s="216" t="s">
        <v>194</v>
      </c>
      <c r="G150" s="217" t="s">
        <v>195</v>
      </c>
      <c r="H150" s="218">
        <v>20.517</v>
      </c>
      <c r="I150" s="75">
        <v>0</v>
      </c>
      <c r="J150" s="219">
        <f>ROUND(I150*H150,2)</f>
        <v>0</v>
      </c>
      <c r="K150" s="216" t="s">
        <v>151</v>
      </c>
      <c r="L150" s="220"/>
      <c r="M150" s="221" t="s">
        <v>1</v>
      </c>
      <c r="N150" s="222" t="s">
        <v>38</v>
      </c>
      <c r="O150" s="187">
        <v>0</v>
      </c>
      <c r="P150" s="187">
        <f>O150*H150</f>
        <v>0</v>
      </c>
      <c r="Q150" s="187">
        <v>0.001</v>
      </c>
      <c r="R150" s="187">
        <f>Q150*H150</f>
        <v>0.020517</v>
      </c>
      <c r="S150" s="187">
        <v>0</v>
      </c>
      <c r="T150" s="188">
        <f>S150*H150</f>
        <v>0</v>
      </c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R150" s="189" t="s">
        <v>165</v>
      </c>
      <c r="AT150" s="189" t="s">
        <v>161</v>
      </c>
      <c r="AU150" s="189" t="s">
        <v>82</v>
      </c>
      <c r="AY150" s="92" t="s">
        <v>148</v>
      </c>
      <c r="BE150" s="190">
        <f>IF(N150="základní",J150,0)</f>
        <v>0</v>
      </c>
      <c r="BF150" s="190">
        <f>IF(N150="snížená",J150,0)</f>
        <v>0</v>
      </c>
      <c r="BG150" s="190">
        <f>IF(N150="zákl. přenesená",J150,0)</f>
        <v>0</v>
      </c>
      <c r="BH150" s="190">
        <f>IF(N150="sníž. přenesená",J150,0)</f>
        <v>0</v>
      </c>
      <c r="BI150" s="190">
        <f>IF(N150="nulová",J150,0)</f>
        <v>0</v>
      </c>
      <c r="BJ150" s="92" t="s">
        <v>80</v>
      </c>
      <c r="BK150" s="190">
        <f>ROUND(I150*H150,2)</f>
        <v>0</v>
      </c>
      <c r="BL150" s="92" t="s">
        <v>152</v>
      </c>
      <c r="BM150" s="189" t="s">
        <v>373</v>
      </c>
    </row>
    <row r="151" spans="2:51" s="196" customFormat="1" ht="12">
      <c r="B151" s="201"/>
      <c r="D151" s="193" t="s">
        <v>153</v>
      </c>
      <c r="F151" s="195" t="s">
        <v>374</v>
      </c>
      <c r="H151" s="197">
        <v>20.517</v>
      </c>
      <c r="L151" s="201"/>
      <c r="M151" s="203"/>
      <c r="N151" s="204"/>
      <c r="O151" s="204"/>
      <c r="P151" s="204"/>
      <c r="Q151" s="204"/>
      <c r="R151" s="204"/>
      <c r="S151" s="204"/>
      <c r="T151" s="205"/>
      <c r="AT151" s="202" t="s">
        <v>153</v>
      </c>
      <c r="AU151" s="202" t="s">
        <v>82</v>
      </c>
      <c r="AV151" s="196" t="s">
        <v>82</v>
      </c>
      <c r="AW151" s="196" t="s">
        <v>3</v>
      </c>
      <c r="AX151" s="196" t="s">
        <v>80</v>
      </c>
      <c r="AY151" s="202" t="s">
        <v>148</v>
      </c>
    </row>
    <row r="152" spans="2:63" s="166" customFormat="1" ht="22.7" customHeight="1">
      <c r="B152" s="167"/>
      <c r="D152" s="168" t="s">
        <v>72</v>
      </c>
      <c r="E152" s="177" t="s">
        <v>177</v>
      </c>
      <c r="F152" s="177" t="s">
        <v>197</v>
      </c>
      <c r="J152" s="178">
        <f>BK152</f>
        <v>0</v>
      </c>
      <c r="L152" s="167"/>
      <c r="M152" s="171"/>
      <c r="N152" s="172"/>
      <c r="O152" s="172"/>
      <c r="P152" s="173">
        <f>SUM(P153:P161)</f>
        <v>113.732</v>
      </c>
      <c r="Q152" s="172"/>
      <c r="R152" s="173">
        <f>SUM(R153:R161)</f>
        <v>0</v>
      </c>
      <c r="S152" s="172"/>
      <c r="T152" s="174">
        <f>SUM(T153:T161)</f>
        <v>58.7</v>
      </c>
      <c r="AR152" s="168" t="s">
        <v>80</v>
      </c>
      <c r="AT152" s="175" t="s">
        <v>72</v>
      </c>
      <c r="AU152" s="175" t="s">
        <v>80</v>
      </c>
      <c r="AY152" s="168" t="s">
        <v>148</v>
      </c>
      <c r="BK152" s="176">
        <f>SUM(BK153:BK161)</f>
        <v>0</v>
      </c>
    </row>
    <row r="153" spans="1:65" s="103" customFormat="1" ht="16.5" customHeight="1">
      <c r="A153" s="100"/>
      <c r="B153" s="101"/>
      <c r="C153" s="179" t="s">
        <v>8</v>
      </c>
      <c r="D153" s="179" t="s">
        <v>150</v>
      </c>
      <c r="E153" s="180" t="s">
        <v>199</v>
      </c>
      <c r="F153" s="181" t="s">
        <v>200</v>
      </c>
      <c r="G153" s="182" t="s">
        <v>106</v>
      </c>
      <c r="H153" s="183">
        <v>5.5</v>
      </c>
      <c r="I153" s="74">
        <v>0</v>
      </c>
      <c r="J153" s="184">
        <f>ROUND(I153*H153,2)</f>
        <v>0</v>
      </c>
      <c r="K153" s="181" t="s">
        <v>151</v>
      </c>
      <c r="L153" s="101"/>
      <c r="M153" s="185" t="s">
        <v>1</v>
      </c>
      <c r="N153" s="186" t="s">
        <v>38</v>
      </c>
      <c r="O153" s="187">
        <v>6.436</v>
      </c>
      <c r="P153" s="187">
        <f>O153*H153</f>
        <v>35.397999999999996</v>
      </c>
      <c r="Q153" s="187">
        <v>0</v>
      </c>
      <c r="R153" s="187">
        <f>Q153*H153</f>
        <v>0</v>
      </c>
      <c r="S153" s="187">
        <v>2</v>
      </c>
      <c r="T153" s="188">
        <f>S153*H153</f>
        <v>11</v>
      </c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R153" s="189" t="s">
        <v>152</v>
      </c>
      <c r="AT153" s="189" t="s">
        <v>150</v>
      </c>
      <c r="AU153" s="189" t="s">
        <v>82</v>
      </c>
      <c r="AY153" s="92" t="s">
        <v>148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92" t="s">
        <v>80</v>
      </c>
      <c r="BK153" s="190">
        <f>ROUND(I153*H153,2)</f>
        <v>0</v>
      </c>
      <c r="BL153" s="92" t="s">
        <v>152</v>
      </c>
      <c r="BM153" s="189" t="s">
        <v>375</v>
      </c>
    </row>
    <row r="154" spans="2:51" s="191" customFormat="1" ht="12">
      <c r="B154" s="192"/>
      <c r="D154" s="193" t="s">
        <v>153</v>
      </c>
      <c r="E154" s="194" t="s">
        <v>1</v>
      </c>
      <c r="F154" s="223" t="s">
        <v>358</v>
      </c>
      <c r="H154" s="194" t="s">
        <v>1</v>
      </c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153</v>
      </c>
      <c r="AU154" s="194" t="s">
        <v>82</v>
      </c>
      <c r="AV154" s="191" t="s">
        <v>80</v>
      </c>
      <c r="AW154" s="191" t="s">
        <v>29</v>
      </c>
      <c r="AX154" s="191" t="s">
        <v>73</v>
      </c>
      <c r="AY154" s="194" t="s">
        <v>148</v>
      </c>
    </row>
    <row r="155" spans="2:51" s="196" customFormat="1" ht="12">
      <c r="B155" s="201"/>
      <c r="D155" s="193" t="s">
        <v>153</v>
      </c>
      <c r="E155" s="202" t="s">
        <v>1</v>
      </c>
      <c r="F155" s="195" t="s">
        <v>376</v>
      </c>
      <c r="H155" s="197">
        <v>6.095</v>
      </c>
      <c r="L155" s="201"/>
      <c r="M155" s="203"/>
      <c r="N155" s="204"/>
      <c r="O155" s="204"/>
      <c r="P155" s="204"/>
      <c r="Q155" s="204"/>
      <c r="R155" s="204"/>
      <c r="S155" s="204"/>
      <c r="T155" s="205"/>
      <c r="AT155" s="202" t="s">
        <v>153</v>
      </c>
      <c r="AU155" s="202" t="s">
        <v>82</v>
      </c>
      <c r="AV155" s="196" t="s">
        <v>82</v>
      </c>
      <c r="AW155" s="196" t="s">
        <v>29</v>
      </c>
      <c r="AX155" s="196" t="s">
        <v>73</v>
      </c>
      <c r="AY155" s="202" t="s">
        <v>148</v>
      </c>
    </row>
    <row r="156" spans="2:51" s="196" customFormat="1" ht="12">
      <c r="B156" s="201"/>
      <c r="D156" s="193" t="s">
        <v>153</v>
      </c>
      <c r="E156" s="202" t="s">
        <v>1</v>
      </c>
      <c r="F156" s="195" t="s">
        <v>377</v>
      </c>
      <c r="H156" s="197">
        <v>4.501</v>
      </c>
      <c r="L156" s="201"/>
      <c r="M156" s="203"/>
      <c r="N156" s="204"/>
      <c r="O156" s="204"/>
      <c r="P156" s="204"/>
      <c r="Q156" s="204"/>
      <c r="R156" s="204"/>
      <c r="S156" s="204"/>
      <c r="T156" s="205"/>
      <c r="AT156" s="202" t="s">
        <v>153</v>
      </c>
      <c r="AU156" s="202" t="s">
        <v>82</v>
      </c>
      <c r="AV156" s="196" t="s">
        <v>82</v>
      </c>
      <c r="AW156" s="196" t="s">
        <v>29</v>
      </c>
      <c r="AX156" s="196" t="s">
        <v>73</v>
      </c>
      <c r="AY156" s="202" t="s">
        <v>148</v>
      </c>
    </row>
    <row r="157" spans="2:51" s="206" customFormat="1" ht="12">
      <c r="B157" s="207"/>
      <c r="D157" s="193" t="s">
        <v>153</v>
      </c>
      <c r="E157" s="208" t="s">
        <v>1</v>
      </c>
      <c r="F157" s="209" t="s">
        <v>154</v>
      </c>
      <c r="H157" s="210">
        <v>10.596</v>
      </c>
      <c r="L157" s="207"/>
      <c r="M157" s="211"/>
      <c r="N157" s="212"/>
      <c r="O157" s="212"/>
      <c r="P157" s="212"/>
      <c r="Q157" s="212"/>
      <c r="R157" s="212"/>
      <c r="S157" s="212"/>
      <c r="T157" s="213"/>
      <c r="AT157" s="208" t="s">
        <v>153</v>
      </c>
      <c r="AU157" s="208" t="s">
        <v>82</v>
      </c>
      <c r="AV157" s="206" t="s">
        <v>152</v>
      </c>
      <c r="AW157" s="206" t="s">
        <v>29</v>
      </c>
      <c r="AX157" s="206" t="s">
        <v>80</v>
      </c>
      <c r="AY157" s="208" t="s">
        <v>148</v>
      </c>
    </row>
    <row r="158" spans="1:65" s="103" customFormat="1" ht="55.5" customHeight="1">
      <c r="A158" s="100"/>
      <c r="B158" s="101"/>
      <c r="C158" s="179" t="s">
        <v>216</v>
      </c>
      <c r="D158" s="179" t="s">
        <v>150</v>
      </c>
      <c r="E158" s="180" t="s">
        <v>461</v>
      </c>
      <c r="F158" s="181" t="s">
        <v>462</v>
      </c>
      <c r="G158" s="182" t="s">
        <v>106</v>
      </c>
      <c r="H158" s="183">
        <v>106</v>
      </c>
      <c r="I158" s="74">
        <v>0</v>
      </c>
      <c r="J158" s="184">
        <f>ROUND(I158*H158,2)</f>
        <v>0</v>
      </c>
      <c r="K158" s="181" t="s">
        <v>151</v>
      </c>
      <c r="L158" s="101"/>
      <c r="M158" s="185" t="s">
        <v>1</v>
      </c>
      <c r="N158" s="186" t="s">
        <v>38</v>
      </c>
      <c r="O158" s="187">
        <v>0.739</v>
      </c>
      <c r="P158" s="187">
        <f>O158*H158</f>
        <v>78.334</v>
      </c>
      <c r="Q158" s="187">
        <v>0</v>
      </c>
      <c r="R158" s="187">
        <f>Q158*H158</f>
        <v>0</v>
      </c>
      <c r="S158" s="187">
        <v>0.45</v>
      </c>
      <c r="T158" s="188">
        <f>S158*H158</f>
        <v>47.7</v>
      </c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R158" s="189" t="s">
        <v>152</v>
      </c>
      <c r="AT158" s="189" t="s">
        <v>150</v>
      </c>
      <c r="AU158" s="189" t="s">
        <v>82</v>
      </c>
      <c r="AY158" s="92" t="s">
        <v>148</v>
      </c>
      <c r="BE158" s="190">
        <f>IF(N158="základní",J158,0)</f>
        <v>0</v>
      </c>
      <c r="BF158" s="190">
        <f>IF(N158="snížená",J158,0)</f>
        <v>0</v>
      </c>
      <c r="BG158" s="190">
        <f>IF(N158="zákl. přenesená",J158,0)</f>
        <v>0</v>
      </c>
      <c r="BH158" s="190">
        <f>IF(N158="sníž. přenesená",J158,0)</f>
        <v>0</v>
      </c>
      <c r="BI158" s="190">
        <f>IF(N158="nulová",J158,0)</f>
        <v>0</v>
      </c>
      <c r="BJ158" s="92" t="s">
        <v>80</v>
      </c>
      <c r="BK158" s="190">
        <f>ROUND(I158*H158,2)</f>
        <v>0</v>
      </c>
      <c r="BL158" s="92" t="s">
        <v>152</v>
      </c>
      <c r="BM158" s="189" t="s">
        <v>378</v>
      </c>
    </row>
    <row r="159" spans="2:51" s="191" customFormat="1" ht="12">
      <c r="B159" s="192"/>
      <c r="D159" s="193" t="s">
        <v>153</v>
      </c>
      <c r="E159" s="194" t="s">
        <v>1</v>
      </c>
      <c r="F159" s="223" t="s">
        <v>379</v>
      </c>
      <c r="H159" s="194" t="s">
        <v>1</v>
      </c>
      <c r="L159" s="192"/>
      <c r="M159" s="198"/>
      <c r="N159" s="199"/>
      <c r="O159" s="199"/>
      <c r="P159" s="199"/>
      <c r="Q159" s="199"/>
      <c r="R159" s="199"/>
      <c r="S159" s="199"/>
      <c r="T159" s="200"/>
      <c r="AT159" s="194" t="s">
        <v>153</v>
      </c>
      <c r="AU159" s="194" t="s">
        <v>82</v>
      </c>
      <c r="AV159" s="191" t="s">
        <v>80</v>
      </c>
      <c r="AW159" s="191" t="s">
        <v>29</v>
      </c>
      <c r="AX159" s="191" t="s">
        <v>73</v>
      </c>
      <c r="AY159" s="194" t="s">
        <v>148</v>
      </c>
    </row>
    <row r="160" spans="2:51" s="196" customFormat="1" ht="12">
      <c r="B160" s="201"/>
      <c r="D160" s="193" t="s">
        <v>153</v>
      </c>
      <c r="E160" s="202" t="s">
        <v>1</v>
      </c>
      <c r="F160" s="195" t="s">
        <v>380</v>
      </c>
      <c r="H160" s="197">
        <v>106</v>
      </c>
      <c r="L160" s="201"/>
      <c r="M160" s="203"/>
      <c r="N160" s="204"/>
      <c r="O160" s="204"/>
      <c r="P160" s="204"/>
      <c r="Q160" s="204"/>
      <c r="R160" s="204"/>
      <c r="S160" s="204"/>
      <c r="T160" s="205"/>
      <c r="AT160" s="202" t="s">
        <v>153</v>
      </c>
      <c r="AU160" s="202" t="s">
        <v>82</v>
      </c>
      <c r="AV160" s="196" t="s">
        <v>82</v>
      </c>
      <c r="AW160" s="196" t="s">
        <v>29</v>
      </c>
      <c r="AX160" s="196" t="s">
        <v>73</v>
      </c>
      <c r="AY160" s="202" t="s">
        <v>148</v>
      </c>
    </row>
    <row r="161" spans="2:51" s="206" customFormat="1" ht="12">
      <c r="B161" s="207"/>
      <c r="D161" s="193" t="s">
        <v>153</v>
      </c>
      <c r="E161" s="208" t="s">
        <v>1</v>
      </c>
      <c r="F161" s="209" t="s">
        <v>154</v>
      </c>
      <c r="H161" s="210">
        <v>106</v>
      </c>
      <c r="L161" s="207"/>
      <c r="M161" s="211"/>
      <c r="N161" s="212"/>
      <c r="O161" s="212"/>
      <c r="P161" s="212"/>
      <c r="Q161" s="212"/>
      <c r="R161" s="212"/>
      <c r="S161" s="212"/>
      <c r="T161" s="213"/>
      <c r="AT161" s="208" t="s">
        <v>153</v>
      </c>
      <c r="AU161" s="208" t="s">
        <v>82</v>
      </c>
      <c r="AV161" s="206" t="s">
        <v>152</v>
      </c>
      <c r="AW161" s="206" t="s">
        <v>29</v>
      </c>
      <c r="AX161" s="206" t="s">
        <v>80</v>
      </c>
      <c r="AY161" s="208" t="s">
        <v>148</v>
      </c>
    </row>
    <row r="162" spans="2:63" s="166" customFormat="1" ht="22.7" customHeight="1">
      <c r="B162" s="167"/>
      <c r="D162" s="168" t="s">
        <v>72</v>
      </c>
      <c r="E162" s="177" t="s">
        <v>260</v>
      </c>
      <c r="F162" s="177" t="s">
        <v>261</v>
      </c>
      <c r="J162" s="178">
        <f>BK162</f>
        <v>0</v>
      </c>
      <c r="L162" s="167"/>
      <c r="M162" s="171"/>
      <c r="N162" s="172"/>
      <c r="O162" s="172"/>
      <c r="P162" s="173">
        <f>SUM(P163:P167)</f>
        <v>9.177487</v>
      </c>
      <c r="Q162" s="172"/>
      <c r="R162" s="173">
        <f>SUM(R163:R167)</f>
        <v>0</v>
      </c>
      <c r="S162" s="172"/>
      <c r="T162" s="174">
        <f>SUM(T163:T167)</f>
        <v>0</v>
      </c>
      <c r="AR162" s="168" t="s">
        <v>80</v>
      </c>
      <c r="AT162" s="175" t="s">
        <v>72</v>
      </c>
      <c r="AU162" s="175" t="s">
        <v>80</v>
      </c>
      <c r="AY162" s="168" t="s">
        <v>148</v>
      </c>
      <c r="BK162" s="176">
        <f>SUM(BK163:BK167)</f>
        <v>0</v>
      </c>
    </row>
    <row r="163" spans="1:65" s="103" customFormat="1" ht="33" customHeight="1">
      <c r="A163" s="100"/>
      <c r="B163" s="101"/>
      <c r="C163" s="179" t="s">
        <v>232</v>
      </c>
      <c r="D163" s="179" t="s">
        <v>150</v>
      </c>
      <c r="E163" s="180" t="s">
        <v>268</v>
      </c>
      <c r="F163" s="181" t="s">
        <v>269</v>
      </c>
      <c r="G163" s="182" t="s">
        <v>164</v>
      </c>
      <c r="H163" s="183">
        <v>75.847</v>
      </c>
      <c r="I163" s="74">
        <v>0</v>
      </c>
      <c r="J163" s="184">
        <f>ROUND(I163*H163,2)</f>
        <v>0</v>
      </c>
      <c r="K163" s="181" t="s">
        <v>151</v>
      </c>
      <c r="L163" s="101"/>
      <c r="M163" s="185" t="s">
        <v>1</v>
      </c>
      <c r="N163" s="186" t="s">
        <v>38</v>
      </c>
      <c r="O163" s="187">
        <v>0.091</v>
      </c>
      <c r="P163" s="187">
        <f>O163*H163</f>
        <v>6.902076999999999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R163" s="189" t="s">
        <v>152</v>
      </c>
      <c r="AT163" s="189" t="s">
        <v>150</v>
      </c>
      <c r="AU163" s="189" t="s">
        <v>82</v>
      </c>
      <c r="AY163" s="92" t="s">
        <v>148</v>
      </c>
      <c r="BE163" s="190">
        <f>IF(N163="základní",J163,0)</f>
        <v>0</v>
      </c>
      <c r="BF163" s="190">
        <f>IF(N163="snížená",J163,0)</f>
        <v>0</v>
      </c>
      <c r="BG163" s="190">
        <f>IF(N163="zákl. přenesená",J163,0)</f>
        <v>0</v>
      </c>
      <c r="BH163" s="190">
        <f>IF(N163="sníž. přenesená",J163,0)</f>
        <v>0</v>
      </c>
      <c r="BI163" s="190">
        <f>IF(N163="nulová",J163,0)</f>
        <v>0</v>
      </c>
      <c r="BJ163" s="92" t="s">
        <v>80</v>
      </c>
      <c r="BK163" s="190">
        <f>ROUND(I163*H163,2)</f>
        <v>0</v>
      </c>
      <c r="BL163" s="92" t="s">
        <v>152</v>
      </c>
      <c r="BM163" s="189" t="s">
        <v>381</v>
      </c>
    </row>
    <row r="164" spans="1:65" s="103" customFormat="1" ht="36">
      <c r="A164" s="100"/>
      <c r="B164" s="101"/>
      <c r="C164" s="179" t="s">
        <v>241</v>
      </c>
      <c r="D164" s="179" t="s">
        <v>150</v>
      </c>
      <c r="E164" s="180" t="s">
        <v>272</v>
      </c>
      <c r="F164" s="181" t="s">
        <v>273</v>
      </c>
      <c r="G164" s="182" t="s">
        <v>164</v>
      </c>
      <c r="H164" s="183">
        <v>758.47</v>
      </c>
      <c r="I164" s="74">
        <v>0</v>
      </c>
      <c r="J164" s="184">
        <f>ROUND(I164*H164,2)</f>
        <v>0</v>
      </c>
      <c r="K164" s="181" t="s">
        <v>151</v>
      </c>
      <c r="L164" s="101"/>
      <c r="M164" s="185" t="s">
        <v>1</v>
      </c>
      <c r="N164" s="186" t="s">
        <v>38</v>
      </c>
      <c r="O164" s="187">
        <v>0.003</v>
      </c>
      <c r="P164" s="187">
        <f>O164*H164</f>
        <v>2.27541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R164" s="189" t="s">
        <v>152</v>
      </c>
      <c r="AT164" s="189" t="s">
        <v>150</v>
      </c>
      <c r="AU164" s="189" t="s">
        <v>82</v>
      </c>
      <c r="AY164" s="92" t="s">
        <v>148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92" t="s">
        <v>80</v>
      </c>
      <c r="BK164" s="190">
        <f>ROUND(I164*H164,2)</f>
        <v>0</v>
      </c>
      <c r="BL164" s="92" t="s">
        <v>152</v>
      </c>
      <c r="BM164" s="189" t="s">
        <v>382</v>
      </c>
    </row>
    <row r="165" spans="2:51" s="196" customFormat="1" ht="12">
      <c r="B165" s="201"/>
      <c r="D165" s="193" t="s">
        <v>153</v>
      </c>
      <c r="F165" s="195" t="s">
        <v>383</v>
      </c>
      <c r="H165" s="197">
        <v>1896.175</v>
      </c>
      <c r="L165" s="201"/>
      <c r="M165" s="203"/>
      <c r="N165" s="204"/>
      <c r="O165" s="204"/>
      <c r="P165" s="204"/>
      <c r="Q165" s="204"/>
      <c r="R165" s="204"/>
      <c r="S165" s="204"/>
      <c r="T165" s="205"/>
      <c r="AT165" s="202" t="s">
        <v>153</v>
      </c>
      <c r="AU165" s="202" t="s">
        <v>82</v>
      </c>
      <c r="AV165" s="196" t="s">
        <v>82</v>
      </c>
      <c r="AW165" s="196" t="s">
        <v>3</v>
      </c>
      <c r="AX165" s="196" t="s">
        <v>80</v>
      </c>
      <c r="AY165" s="202" t="s">
        <v>148</v>
      </c>
    </row>
    <row r="166" spans="1:65" s="103" customFormat="1" ht="44.25" customHeight="1">
      <c r="A166" s="100"/>
      <c r="B166" s="101"/>
      <c r="C166" s="179" t="s">
        <v>7</v>
      </c>
      <c r="D166" s="179" t="s">
        <v>150</v>
      </c>
      <c r="E166" s="180" t="s">
        <v>276</v>
      </c>
      <c r="F166" s="181" t="s">
        <v>277</v>
      </c>
      <c r="G166" s="182" t="s">
        <v>164</v>
      </c>
      <c r="H166" s="183">
        <v>75.697</v>
      </c>
      <c r="I166" s="74">
        <v>0</v>
      </c>
      <c r="J166" s="184">
        <f>ROUND(I166*H166,2)</f>
        <v>0</v>
      </c>
      <c r="K166" s="181" t="s">
        <v>151</v>
      </c>
      <c r="L166" s="101"/>
      <c r="M166" s="185" t="s">
        <v>1</v>
      </c>
      <c r="N166" s="186" t="s">
        <v>38</v>
      </c>
      <c r="O166" s="187">
        <v>0</v>
      </c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R166" s="189" t="s">
        <v>152</v>
      </c>
      <c r="AT166" s="189" t="s">
        <v>150</v>
      </c>
      <c r="AU166" s="189" t="s">
        <v>82</v>
      </c>
      <c r="AY166" s="92" t="s">
        <v>148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92" t="s">
        <v>80</v>
      </c>
      <c r="BK166" s="190">
        <f>ROUND(I166*H166,2)</f>
        <v>0</v>
      </c>
      <c r="BL166" s="92" t="s">
        <v>152</v>
      </c>
      <c r="BM166" s="189" t="s">
        <v>384</v>
      </c>
    </row>
    <row r="167" spans="1:65" s="103" customFormat="1" ht="48">
      <c r="A167" s="100"/>
      <c r="B167" s="101"/>
      <c r="C167" s="179" t="s">
        <v>253</v>
      </c>
      <c r="D167" s="179" t="s">
        <v>150</v>
      </c>
      <c r="E167" s="180" t="s">
        <v>280</v>
      </c>
      <c r="F167" s="181" t="s">
        <v>281</v>
      </c>
      <c r="G167" s="182" t="s">
        <v>164</v>
      </c>
      <c r="H167" s="183">
        <v>0.15</v>
      </c>
      <c r="I167" s="74">
        <v>0</v>
      </c>
      <c r="J167" s="184">
        <f>ROUND(I167*H167,2)</f>
        <v>0</v>
      </c>
      <c r="K167" s="181" t="s">
        <v>151</v>
      </c>
      <c r="L167" s="101"/>
      <c r="M167" s="185" t="s">
        <v>1</v>
      </c>
      <c r="N167" s="186" t="s">
        <v>38</v>
      </c>
      <c r="O167" s="187">
        <v>0</v>
      </c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R167" s="189" t="s">
        <v>152</v>
      </c>
      <c r="AT167" s="189" t="s">
        <v>150</v>
      </c>
      <c r="AU167" s="189" t="s">
        <v>82</v>
      </c>
      <c r="AY167" s="92" t="s">
        <v>148</v>
      </c>
      <c r="BE167" s="190">
        <f>IF(N167="základní",J167,0)</f>
        <v>0</v>
      </c>
      <c r="BF167" s="190">
        <f>IF(N167="snížená",J167,0)</f>
        <v>0</v>
      </c>
      <c r="BG167" s="190">
        <f>IF(N167="zákl. přenesená",J167,0)</f>
        <v>0</v>
      </c>
      <c r="BH167" s="190">
        <f>IF(N167="sníž. přenesená",J167,0)</f>
        <v>0</v>
      </c>
      <c r="BI167" s="190">
        <f>IF(N167="nulová",J167,0)</f>
        <v>0</v>
      </c>
      <c r="BJ167" s="92" t="s">
        <v>80</v>
      </c>
      <c r="BK167" s="190">
        <f>ROUND(I167*H167,2)</f>
        <v>0</v>
      </c>
      <c r="BL167" s="92" t="s">
        <v>152</v>
      </c>
      <c r="BM167" s="189" t="s">
        <v>385</v>
      </c>
    </row>
    <row r="168" spans="2:63" s="166" customFormat="1" ht="22.7" customHeight="1">
      <c r="B168" s="167"/>
      <c r="D168" s="168" t="s">
        <v>72</v>
      </c>
      <c r="E168" s="177" t="s">
        <v>283</v>
      </c>
      <c r="F168" s="177" t="s">
        <v>284</v>
      </c>
      <c r="J168" s="178">
        <f>BK168</f>
        <v>0</v>
      </c>
      <c r="L168" s="167"/>
      <c r="M168" s="171"/>
      <c r="N168" s="172"/>
      <c r="O168" s="172"/>
      <c r="P168" s="173">
        <f>P169</f>
        <v>159.13752</v>
      </c>
      <c r="Q168" s="172"/>
      <c r="R168" s="173">
        <f>R169</f>
        <v>0</v>
      </c>
      <c r="S168" s="172"/>
      <c r="T168" s="174">
        <f>T169</f>
        <v>0</v>
      </c>
      <c r="AR168" s="168" t="s">
        <v>80</v>
      </c>
      <c r="AT168" s="175" t="s">
        <v>72</v>
      </c>
      <c r="AU168" s="175" t="s">
        <v>80</v>
      </c>
      <c r="AY168" s="168" t="s">
        <v>148</v>
      </c>
      <c r="BK168" s="176">
        <f>BK169</f>
        <v>0</v>
      </c>
    </row>
    <row r="169" spans="1:65" s="103" customFormat="1" ht="21.75" customHeight="1">
      <c r="A169" s="100"/>
      <c r="B169" s="101"/>
      <c r="C169" s="179" t="s">
        <v>262</v>
      </c>
      <c r="D169" s="179" t="s">
        <v>150</v>
      </c>
      <c r="E169" s="180" t="s">
        <v>286</v>
      </c>
      <c r="F169" s="181" t="s">
        <v>287</v>
      </c>
      <c r="G169" s="182" t="s">
        <v>164</v>
      </c>
      <c r="H169" s="183">
        <v>55.41</v>
      </c>
      <c r="I169" s="74">
        <v>0</v>
      </c>
      <c r="J169" s="184">
        <f>ROUND(I169*H169,2)</f>
        <v>0</v>
      </c>
      <c r="K169" s="181" t="s">
        <v>151</v>
      </c>
      <c r="L169" s="101"/>
      <c r="M169" s="185" t="s">
        <v>1</v>
      </c>
      <c r="N169" s="186" t="s">
        <v>38</v>
      </c>
      <c r="O169" s="187">
        <v>2.872</v>
      </c>
      <c r="P169" s="187">
        <f>O169*H169</f>
        <v>159.13752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R169" s="189" t="s">
        <v>152</v>
      </c>
      <c r="AT169" s="189" t="s">
        <v>150</v>
      </c>
      <c r="AU169" s="189" t="s">
        <v>82</v>
      </c>
      <c r="AY169" s="92" t="s">
        <v>148</v>
      </c>
      <c r="BE169" s="190">
        <f>IF(N169="základní",J169,0)</f>
        <v>0</v>
      </c>
      <c r="BF169" s="190">
        <f>IF(N169="snížená",J169,0)</f>
        <v>0</v>
      </c>
      <c r="BG169" s="190">
        <f>IF(N169="zákl. přenesená",J169,0)</f>
        <v>0</v>
      </c>
      <c r="BH169" s="190">
        <f>IF(N169="sníž. přenesená",J169,0)</f>
        <v>0</v>
      </c>
      <c r="BI169" s="190">
        <f>IF(N169="nulová",J169,0)</f>
        <v>0</v>
      </c>
      <c r="BJ169" s="92" t="s">
        <v>80</v>
      </c>
      <c r="BK169" s="190">
        <f>ROUND(I169*H169,2)</f>
        <v>0</v>
      </c>
      <c r="BL169" s="92" t="s">
        <v>152</v>
      </c>
      <c r="BM169" s="189" t="s">
        <v>386</v>
      </c>
    </row>
    <row r="170" spans="2:63" s="166" customFormat="1" ht="25.9" customHeight="1">
      <c r="B170" s="167"/>
      <c r="D170" s="168" t="s">
        <v>72</v>
      </c>
      <c r="E170" s="169" t="s">
        <v>289</v>
      </c>
      <c r="F170" s="169" t="s">
        <v>290</v>
      </c>
      <c r="J170" s="170">
        <f>BK170</f>
        <v>0</v>
      </c>
      <c r="L170" s="167"/>
      <c r="M170" s="171"/>
      <c r="N170" s="172"/>
      <c r="O170" s="172"/>
      <c r="P170" s="173">
        <f>P171+P185</f>
        <v>12.978000000000002</v>
      </c>
      <c r="Q170" s="172"/>
      <c r="R170" s="173">
        <f>R171+R185</f>
        <v>0</v>
      </c>
      <c r="S170" s="172"/>
      <c r="T170" s="174">
        <f>T171+T185</f>
        <v>1.855175</v>
      </c>
      <c r="AR170" s="168" t="s">
        <v>82</v>
      </c>
      <c r="AT170" s="175" t="s">
        <v>72</v>
      </c>
      <c r="AU170" s="175" t="s">
        <v>73</v>
      </c>
      <c r="AY170" s="168" t="s">
        <v>148</v>
      </c>
      <c r="BK170" s="176">
        <f>BK171+BK185</f>
        <v>0</v>
      </c>
    </row>
    <row r="171" spans="2:63" s="166" customFormat="1" ht="22.7" customHeight="1">
      <c r="B171" s="167"/>
      <c r="D171" s="168" t="s">
        <v>72</v>
      </c>
      <c r="E171" s="177" t="s">
        <v>387</v>
      </c>
      <c r="F171" s="177" t="s">
        <v>388</v>
      </c>
      <c r="J171" s="178">
        <f>BK171</f>
        <v>0</v>
      </c>
      <c r="L171" s="167"/>
      <c r="M171" s="171"/>
      <c r="N171" s="172"/>
      <c r="O171" s="172"/>
      <c r="P171" s="173">
        <f>SUM(P172:P184)</f>
        <v>7.708000000000001</v>
      </c>
      <c r="Q171" s="172"/>
      <c r="R171" s="173">
        <f>SUM(R172:R184)</f>
        <v>0</v>
      </c>
      <c r="S171" s="172"/>
      <c r="T171" s="174">
        <f>SUM(T172:T184)</f>
        <v>0.9095500000000001</v>
      </c>
      <c r="AR171" s="168" t="s">
        <v>82</v>
      </c>
      <c r="AT171" s="175" t="s">
        <v>72</v>
      </c>
      <c r="AU171" s="175" t="s">
        <v>80</v>
      </c>
      <c r="AY171" s="168" t="s">
        <v>148</v>
      </c>
      <c r="BK171" s="176">
        <f>SUM(BK172:BK184)</f>
        <v>0</v>
      </c>
    </row>
    <row r="172" spans="1:65" s="103" customFormat="1" ht="36">
      <c r="A172" s="100"/>
      <c r="B172" s="101"/>
      <c r="C172" s="179" t="s">
        <v>263</v>
      </c>
      <c r="D172" s="179" t="s">
        <v>150</v>
      </c>
      <c r="E172" s="180" t="s">
        <v>389</v>
      </c>
      <c r="F172" s="181" t="s">
        <v>390</v>
      </c>
      <c r="G172" s="182" t="s">
        <v>235</v>
      </c>
      <c r="H172" s="183">
        <v>34.7</v>
      </c>
      <c r="I172" s="74">
        <v>0</v>
      </c>
      <c r="J172" s="184">
        <f>ROUND(I172*H172,2)</f>
        <v>0</v>
      </c>
      <c r="K172" s="181" t="s">
        <v>151</v>
      </c>
      <c r="L172" s="101"/>
      <c r="M172" s="185" t="s">
        <v>1</v>
      </c>
      <c r="N172" s="186" t="s">
        <v>38</v>
      </c>
      <c r="O172" s="187">
        <v>0.14</v>
      </c>
      <c r="P172" s="187">
        <f>O172*H172</f>
        <v>4.8580000000000005</v>
      </c>
      <c r="Q172" s="187">
        <v>0</v>
      </c>
      <c r="R172" s="187">
        <f>Q172*H172</f>
        <v>0</v>
      </c>
      <c r="S172" s="187">
        <v>0.014</v>
      </c>
      <c r="T172" s="188">
        <f>S172*H172</f>
        <v>0.48580000000000007</v>
      </c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R172" s="189" t="s">
        <v>216</v>
      </c>
      <c r="AT172" s="189" t="s">
        <v>150</v>
      </c>
      <c r="AU172" s="189" t="s">
        <v>82</v>
      </c>
      <c r="AY172" s="92" t="s">
        <v>148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92" t="s">
        <v>80</v>
      </c>
      <c r="BK172" s="190">
        <f>ROUND(I172*H172,2)</f>
        <v>0</v>
      </c>
      <c r="BL172" s="92" t="s">
        <v>216</v>
      </c>
      <c r="BM172" s="189" t="s">
        <v>391</v>
      </c>
    </row>
    <row r="173" spans="2:51" s="191" customFormat="1" ht="12">
      <c r="B173" s="192"/>
      <c r="D173" s="193" t="s">
        <v>153</v>
      </c>
      <c r="E173" s="194" t="s">
        <v>1</v>
      </c>
      <c r="F173" s="223" t="s">
        <v>392</v>
      </c>
      <c r="H173" s="194" t="s">
        <v>1</v>
      </c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153</v>
      </c>
      <c r="AU173" s="194" t="s">
        <v>82</v>
      </c>
      <c r="AV173" s="191" t="s">
        <v>80</v>
      </c>
      <c r="AW173" s="191" t="s">
        <v>29</v>
      </c>
      <c r="AX173" s="191" t="s">
        <v>73</v>
      </c>
      <c r="AY173" s="194" t="s">
        <v>148</v>
      </c>
    </row>
    <row r="174" spans="2:51" s="196" customFormat="1" ht="12">
      <c r="B174" s="201"/>
      <c r="D174" s="193" t="s">
        <v>153</v>
      </c>
      <c r="E174" s="202" t="s">
        <v>1</v>
      </c>
      <c r="F174" s="195" t="s">
        <v>393</v>
      </c>
      <c r="H174" s="197">
        <v>11.95</v>
      </c>
      <c r="L174" s="201"/>
      <c r="M174" s="203"/>
      <c r="N174" s="204"/>
      <c r="O174" s="204"/>
      <c r="P174" s="204"/>
      <c r="Q174" s="204"/>
      <c r="R174" s="204"/>
      <c r="S174" s="204"/>
      <c r="T174" s="205"/>
      <c r="AT174" s="202" t="s">
        <v>153</v>
      </c>
      <c r="AU174" s="202" t="s">
        <v>82</v>
      </c>
      <c r="AV174" s="196" t="s">
        <v>82</v>
      </c>
      <c r="AW174" s="196" t="s">
        <v>29</v>
      </c>
      <c r="AX174" s="196" t="s">
        <v>73</v>
      </c>
      <c r="AY174" s="202" t="s">
        <v>148</v>
      </c>
    </row>
    <row r="175" spans="2:51" s="196" customFormat="1" ht="12">
      <c r="B175" s="201"/>
      <c r="D175" s="193" t="s">
        <v>153</v>
      </c>
      <c r="E175" s="202" t="s">
        <v>1</v>
      </c>
      <c r="F175" s="195" t="s">
        <v>394</v>
      </c>
      <c r="H175" s="197">
        <v>22.75</v>
      </c>
      <c r="L175" s="201"/>
      <c r="M175" s="203"/>
      <c r="N175" s="204"/>
      <c r="O175" s="204"/>
      <c r="P175" s="204"/>
      <c r="Q175" s="204"/>
      <c r="R175" s="204"/>
      <c r="S175" s="204"/>
      <c r="T175" s="205"/>
      <c r="AT175" s="202" t="s">
        <v>153</v>
      </c>
      <c r="AU175" s="202" t="s">
        <v>82</v>
      </c>
      <c r="AV175" s="196" t="s">
        <v>82</v>
      </c>
      <c r="AW175" s="196" t="s">
        <v>29</v>
      </c>
      <c r="AX175" s="196" t="s">
        <v>73</v>
      </c>
      <c r="AY175" s="202" t="s">
        <v>148</v>
      </c>
    </row>
    <row r="176" spans="2:51" s="206" customFormat="1" ht="12">
      <c r="B176" s="207"/>
      <c r="D176" s="193" t="s">
        <v>153</v>
      </c>
      <c r="E176" s="208" t="s">
        <v>1</v>
      </c>
      <c r="F176" s="209" t="s">
        <v>154</v>
      </c>
      <c r="H176" s="210">
        <v>34.7</v>
      </c>
      <c r="L176" s="207"/>
      <c r="M176" s="211"/>
      <c r="N176" s="212"/>
      <c r="O176" s="212"/>
      <c r="P176" s="212"/>
      <c r="Q176" s="212"/>
      <c r="R176" s="212"/>
      <c r="S176" s="212"/>
      <c r="T176" s="213"/>
      <c r="AT176" s="208" t="s">
        <v>153</v>
      </c>
      <c r="AU176" s="208" t="s">
        <v>82</v>
      </c>
      <c r="AV176" s="206" t="s">
        <v>152</v>
      </c>
      <c r="AW176" s="206" t="s">
        <v>29</v>
      </c>
      <c r="AX176" s="206" t="s">
        <v>80</v>
      </c>
      <c r="AY176" s="208" t="s">
        <v>148</v>
      </c>
    </row>
    <row r="177" spans="1:65" s="103" customFormat="1" ht="48">
      <c r="A177" s="100"/>
      <c r="B177" s="101"/>
      <c r="C177" s="179" t="s">
        <v>267</v>
      </c>
      <c r="D177" s="179" t="s">
        <v>150</v>
      </c>
      <c r="E177" s="180" t="s">
        <v>395</v>
      </c>
      <c r="F177" s="181" t="s">
        <v>396</v>
      </c>
      <c r="G177" s="182" t="s">
        <v>114</v>
      </c>
      <c r="H177" s="183">
        <v>21.25</v>
      </c>
      <c r="I177" s="74">
        <v>0</v>
      </c>
      <c r="J177" s="184">
        <f>ROUND(I177*H177,2)</f>
        <v>0</v>
      </c>
      <c r="K177" s="181" t="s">
        <v>151</v>
      </c>
      <c r="L177" s="101"/>
      <c r="M177" s="185" t="s">
        <v>1</v>
      </c>
      <c r="N177" s="186" t="s">
        <v>38</v>
      </c>
      <c r="O177" s="187">
        <v>0.06</v>
      </c>
      <c r="P177" s="187">
        <f>O177*H177</f>
        <v>1.275</v>
      </c>
      <c r="Q177" s="187">
        <v>0</v>
      </c>
      <c r="R177" s="187">
        <f>Q177*H177</f>
        <v>0</v>
      </c>
      <c r="S177" s="187">
        <v>0.007</v>
      </c>
      <c r="T177" s="188">
        <f>S177*H177</f>
        <v>0.14875</v>
      </c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R177" s="189" t="s">
        <v>216</v>
      </c>
      <c r="AT177" s="189" t="s">
        <v>150</v>
      </c>
      <c r="AU177" s="189" t="s">
        <v>82</v>
      </c>
      <c r="AY177" s="92" t="s">
        <v>148</v>
      </c>
      <c r="BE177" s="190">
        <f>IF(N177="základní",J177,0)</f>
        <v>0</v>
      </c>
      <c r="BF177" s="190">
        <f>IF(N177="snížená",J177,0)</f>
        <v>0</v>
      </c>
      <c r="BG177" s="190">
        <f>IF(N177="zákl. přenesená",J177,0)</f>
        <v>0</v>
      </c>
      <c r="BH177" s="190">
        <f>IF(N177="sníž. přenesená",J177,0)</f>
        <v>0</v>
      </c>
      <c r="BI177" s="190">
        <f>IF(N177="nulová",J177,0)</f>
        <v>0</v>
      </c>
      <c r="BJ177" s="92" t="s">
        <v>80</v>
      </c>
      <c r="BK177" s="190">
        <f>ROUND(I177*H177,2)</f>
        <v>0</v>
      </c>
      <c r="BL177" s="92" t="s">
        <v>216</v>
      </c>
      <c r="BM177" s="189" t="s">
        <v>397</v>
      </c>
    </row>
    <row r="178" spans="2:51" s="191" customFormat="1" ht="12">
      <c r="B178" s="192"/>
      <c r="D178" s="193" t="s">
        <v>153</v>
      </c>
      <c r="E178" s="194" t="s">
        <v>1</v>
      </c>
      <c r="F178" s="223" t="s">
        <v>398</v>
      </c>
      <c r="H178" s="194" t="s">
        <v>1</v>
      </c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153</v>
      </c>
      <c r="AU178" s="194" t="s">
        <v>82</v>
      </c>
      <c r="AV178" s="191" t="s">
        <v>80</v>
      </c>
      <c r="AW178" s="191" t="s">
        <v>29</v>
      </c>
      <c r="AX178" s="191" t="s">
        <v>73</v>
      </c>
      <c r="AY178" s="194" t="s">
        <v>148</v>
      </c>
    </row>
    <row r="179" spans="2:51" s="196" customFormat="1" ht="12">
      <c r="B179" s="201"/>
      <c r="D179" s="193" t="s">
        <v>153</v>
      </c>
      <c r="E179" s="202" t="s">
        <v>1</v>
      </c>
      <c r="F179" s="195" t="s">
        <v>399</v>
      </c>
      <c r="H179" s="197">
        <v>21.25</v>
      </c>
      <c r="L179" s="201"/>
      <c r="M179" s="203"/>
      <c r="N179" s="204"/>
      <c r="O179" s="204"/>
      <c r="P179" s="204"/>
      <c r="Q179" s="204"/>
      <c r="R179" s="204"/>
      <c r="S179" s="204"/>
      <c r="T179" s="205"/>
      <c r="AT179" s="202" t="s">
        <v>153</v>
      </c>
      <c r="AU179" s="202" t="s">
        <v>82</v>
      </c>
      <c r="AV179" s="196" t="s">
        <v>82</v>
      </c>
      <c r="AW179" s="196" t="s">
        <v>29</v>
      </c>
      <c r="AX179" s="196" t="s">
        <v>73</v>
      </c>
      <c r="AY179" s="202" t="s">
        <v>148</v>
      </c>
    </row>
    <row r="180" spans="2:51" s="206" customFormat="1" ht="12">
      <c r="B180" s="207"/>
      <c r="D180" s="193" t="s">
        <v>153</v>
      </c>
      <c r="E180" s="208" t="s">
        <v>1</v>
      </c>
      <c r="F180" s="209" t="s">
        <v>154</v>
      </c>
      <c r="H180" s="210">
        <v>21.25</v>
      </c>
      <c r="L180" s="207"/>
      <c r="M180" s="211"/>
      <c r="N180" s="212"/>
      <c r="O180" s="212"/>
      <c r="P180" s="212"/>
      <c r="Q180" s="212"/>
      <c r="R180" s="212"/>
      <c r="S180" s="212"/>
      <c r="T180" s="213"/>
      <c r="AT180" s="208" t="s">
        <v>153</v>
      </c>
      <c r="AU180" s="208" t="s">
        <v>82</v>
      </c>
      <c r="AV180" s="206" t="s">
        <v>152</v>
      </c>
      <c r="AW180" s="206" t="s">
        <v>29</v>
      </c>
      <c r="AX180" s="206" t="s">
        <v>80</v>
      </c>
      <c r="AY180" s="208" t="s">
        <v>148</v>
      </c>
    </row>
    <row r="181" spans="1:65" s="103" customFormat="1" ht="36">
      <c r="A181" s="100"/>
      <c r="B181" s="101"/>
      <c r="C181" s="179" t="s">
        <v>271</v>
      </c>
      <c r="D181" s="179" t="s">
        <v>150</v>
      </c>
      <c r="E181" s="180" t="s">
        <v>400</v>
      </c>
      <c r="F181" s="181" t="s">
        <v>401</v>
      </c>
      <c r="G181" s="182" t="s">
        <v>235</v>
      </c>
      <c r="H181" s="183">
        <v>12.5</v>
      </c>
      <c r="I181" s="74">
        <v>0</v>
      </c>
      <c r="J181" s="184">
        <f>ROUND(I181*H181,2)</f>
        <v>0</v>
      </c>
      <c r="K181" s="181" t="s">
        <v>151</v>
      </c>
      <c r="L181" s="101"/>
      <c r="M181" s="185" t="s">
        <v>1</v>
      </c>
      <c r="N181" s="186" t="s">
        <v>38</v>
      </c>
      <c r="O181" s="187">
        <v>0.126</v>
      </c>
      <c r="P181" s="187">
        <f>O181*H181</f>
        <v>1.575</v>
      </c>
      <c r="Q181" s="187">
        <v>0</v>
      </c>
      <c r="R181" s="187">
        <f>Q181*H181</f>
        <v>0</v>
      </c>
      <c r="S181" s="187">
        <v>0.022</v>
      </c>
      <c r="T181" s="188">
        <f>S181*H181</f>
        <v>0.27499999999999997</v>
      </c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R181" s="189" t="s">
        <v>216</v>
      </c>
      <c r="AT181" s="189" t="s">
        <v>150</v>
      </c>
      <c r="AU181" s="189" t="s">
        <v>82</v>
      </c>
      <c r="AY181" s="92" t="s">
        <v>148</v>
      </c>
      <c r="BE181" s="190">
        <f>IF(N181="základní",J181,0)</f>
        <v>0</v>
      </c>
      <c r="BF181" s="190">
        <f>IF(N181="snížená",J181,0)</f>
        <v>0</v>
      </c>
      <c r="BG181" s="190">
        <f>IF(N181="zákl. přenesená",J181,0)</f>
        <v>0</v>
      </c>
      <c r="BH181" s="190">
        <f>IF(N181="sníž. přenesená",J181,0)</f>
        <v>0</v>
      </c>
      <c r="BI181" s="190">
        <f>IF(N181="nulová",J181,0)</f>
        <v>0</v>
      </c>
      <c r="BJ181" s="92" t="s">
        <v>80</v>
      </c>
      <c r="BK181" s="190">
        <f>ROUND(I181*H181,2)</f>
        <v>0</v>
      </c>
      <c r="BL181" s="92" t="s">
        <v>216</v>
      </c>
      <c r="BM181" s="189" t="s">
        <v>402</v>
      </c>
    </row>
    <row r="182" spans="2:51" s="191" customFormat="1" ht="12">
      <c r="B182" s="192"/>
      <c r="D182" s="193" t="s">
        <v>153</v>
      </c>
      <c r="E182" s="194" t="s">
        <v>1</v>
      </c>
      <c r="F182" s="223" t="s">
        <v>403</v>
      </c>
      <c r="H182" s="194" t="s">
        <v>1</v>
      </c>
      <c r="L182" s="192"/>
      <c r="M182" s="198"/>
      <c r="N182" s="199"/>
      <c r="O182" s="199"/>
      <c r="P182" s="199"/>
      <c r="Q182" s="199"/>
      <c r="R182" s="199"/>
      <c r="S182" s="199"/>
      <c r="T182" s="200"/>
      <c r="AT182" s="194" t="s">
        <v>153</v>
      </c>
      <c r="AU182" s="194" t="s">
        <v>82</v>
      </c>
      <c r="AV182" s="191" t="s">
        <v>80</v>
      </c>
      <c r="AW182" s="191" t="s">
        <v>29</v>
      </c>
      <c r="AX182" s="191" t="s">
        <v>73</v>
      </c>
      <c r="AY182" s="194" t="s">
        <v>148</v>
      </c>
    </row>
    <row r="183" spans="2:51" s="196" customFormat="1" ht="12">
      <c r="B183" s="201"/>
      <c r="D183" s="193" t="s">
        <v>153</v>
      </c>
      <c r="E183" s="202" t="s">
        <v>1</v>
      </c>
      <c r="F183" s="195" t="s">
        <v>404</v>
      </c>
      <c r="H183" s="197">
        <v>12.5</v>
      </c>
      <c r="L183" s="201"/>
      <c r="M183" s="203"/>
      <c r="N183" s="204"/>
      <c r="O183" s="204"/>
      <c r="P183" s="204"/>
      <c r="Q183" s="204"/>
      <c r="R183" s="204"/>
      <c r="S183" s="204"/>
      <c r="T183" s="205"/>
      <c r="AT183" s="202" t="s">
        <v>153</v>
      </c>
      <c r="AU183" s="202" t="s">
        <v>82</v>
      </c>
      <c r="AV183" s="196" t="s">
        <v>82</v>
      </c>
      <c r="AW183" s="196" t="s">
        <v>29</v>
      </c>
      <c r="AX183" s="196" t="s">
        <v>73</v>
      </c>
      <c r="AY183" s="202" t="s">
        <v>148</v>
      </c>
    </row>
    <row r="184" spans="2:51" s="206" customFormat="1" ht="12">
      <c r="B184" s="207"/>
      <c r="D184" s="193" t="s">
        <v>153</v>
      </c>
      <c r="E184" s="208" t="s">
        <v>1</v>
      </c>
      <c r="F184" s="209" t="s">
        <v>154</v>
      </c>
      <c r="H184" s="210">
        <v>12.5</v>
      </c>
      <c r="L184" s="207"/>
      <c r="M184" s="211"/>
      <c r="N184" s="212"/>
      <c r="O184" s="212"/>
      <c r="P184" s="212"/>
      <c r="Q184" s="212"/>
      <c r="R184" s="212"/>
      <c r="S184" s="212"/>
      <c r="T184" s="213"/>
      <c r="AT184" s="208" t="s">
        <v>153</v>
      </c>
      <c r="AU184" s="208" t="s">
        <v>82</v>
      </c>
      <c r="AV184" s="206" t="s">
        <v>152</v>
      </c>
      <c r="AW184" s="206" t="s">
        <v>29</v>
      </c>
      <c r="AX184" s="206" t="s">
        <v>80</v>
      </c>
      <c r="AY184" s="208" t="s">
        <v>148</v>
      </c>
    </row>
    <row r="185" spans="2:63" s="166" customFormat="1" ht="22.7" customHeight="1">
      <c r="B185" s="167"/>
      <c r="D185" s="168" t="s">
        <v>72</v>
      </c>
      <c r="E185" s="177" t="s">
        <v>405</v>
      </c>
      <c r="F185" s="177" t="s">
        <v>406</v>
      </c>
      <c r="J185" s="178">
        <f>BK185</f>
        <v>0</v>
      </c>
      <c r="L185" s="167"/>
      <c r="M185" s="171"/>
      <c r="N185" s="172"/>
      <c r="O185" s="172"/>
      <c r="P185" s="173">
        <f>SUM(P186:P189)</f>
        <v>5.27</v>
      </c>
      <c r="Q185" s="172"/>
      <c r="R185" s="173">
        <f>SUM(R186:R189)</f>
        <v>0</v>
      </c>
      <c r="S185" s="172"/>
      <c r="T185" s="174">
        <f>SUM(T186:T189)</f>
        <v>0.9456249999999999</v>
      </c>
      <c r="AR185" s="168" t="s">
        <v>82</v>
      </c>
      <c r="AT185" s="175" t="s">
        <v>72</v>
      </c>
      <c r="AU185" s="175" t="s">
        <v>80</v>
      </c>
      <c r="AY185" s="168" t="s">
        <v>148</v>
      </c>
      <c r="BK185" s="176">
        <f>SUM(BK186:BK189)</f>
        <v>0</v>
      </c>
    </row>
    <row r="186" spans="1:65" s="103" customFormat="1" ht="24">
      <c r="A186" s="100"/>
      <c r="B186" s="101"/>
      <c r="C186" s="179" t="s">
        <v>275</v>
      </c>
      <c r="D186" s="179" t="s">
        <v>150</v>
      </c>
      <c r="E186" s="180" t="s">
        <v>407</v>
      </c>
      <c r="F186" s="181" t="s">
        <v>408</v>
      </c>
      <c r="G186" s="182" t="s">
        <v>114</v>
      </c>
      <c r="H186" s="183">
        <v>21.25</v>
      </c>
      <c r="I186" s="74">
        <v>0</v>
      </c>
      <c r="J186" s="184">
        <f>ROUND(I186*H186,2)</f>
        <v>0</v>
      </c>
      <c r="K186" s="181" t="s">
        <v>151</v>
      </c>
      <c r="L186" s="101"/>
      <c r="M186" s="185" t="s">
        <v>1</v>
      </c>
      <c r="N186" s="186" t="s">
        <v>38</v>
      </c>
      <c r="O186" s="187">
        <v>0.248</v>
      </c>
      <c r="P186" s="187">
        <f>O186*H186</f>
        <v>5.27</v>
      </c>
      <c r="Q186" s="187">
        <v>0</v>
      </c>
      <c r="R186" s="187">
        <f>Q186*H186</f>
        <v>0</v>
      </c>
      <c r="S186" s="187">
        <v>0.0445</v>
      </c>
      <c r="T186" s="188">
        <f>S186*H186</f>
        <v>0.9456249999999999</v>
      </c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R186" s="189" t="s">
        <v>216</v>
      </c>
      <c r="AT186" s="189" t="s">
        <v>150</v>
      </c>
      <c r="AU186" s="189" t="s">
        <v>82</v>
      </c>
      <c r="AY186" s="92" t="s">
        <v>148</v>
      </c>
      <c r="BE186" s="190">
        <f>IF(N186="základní",J186,0)</f>
        <v>0</v>
      </c>
      <c r="BF186" s="190">
        <f>IF(N186="snížená",J186,0)</f>
        <v>0</v>
      </c>
      <c r="BG186" s="190">
        <f>IF(N186="zákl. přenesená",J186,0)</f>
        <v>0</v>
      </c>
      <c r="BH186" s="190">
        <f>IF(N186="sníž. přenesená",J186,0)</f>
        <v>0</v>
      </c>
      <c r="BI186" s="190">
        <f>IF(N186="nulová",J186,0)</f>
        <v>0</v>
      </c>
      <c r="BJ186" s="92" t="s">
        <v>80</v>
      </c>
      <c r="BK186" s="190">
        <f>ROUND(I186*H186,2)</f>
        <v>0</v>
      </c>
      <c r="BL186" s="92" t="s">
        <v>216</v>
      </c>
      <c r="BM186" s="189" t="s">
        <v>409</v>
      </c>
    </row>
    <row r="187" spans="2:51" s="191" customFormat="1" ht="12">
      <c r="B187" s="192"/>
      <c r="D187" s="193" t="s">
        <v>153</v>
      </c>
      <c r="E187" s="194" t="s">
        <v>1</v>
      </c>
      <c r="F187" s="223" t="s">
        <v>410</v>
      </c>
      <c r="H187" s="194" t="s">
        <v>1</v>
      </c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153</v>
      </c>
      <c r="AU187" s="194" t="s">
        <v>82</v>
      </c>
      <c r="AV187" s="191" t="s">
        <v>80</v>
      </c>
      <c r="AW187" s="191" t="s">
        <v>29</v>
      </c>
      <c r="AX187" s="191" t="s">
        <v>73</v>
      </c>
      <c r="AY187" s="194" t="s">
        <v>148</v>
      </c>
    </row>
    <row r="188" spans="2:51" s="196" customFormat="1" ht="12">
      <c r="B188" s="201"/>
      <c r="D188" s="193" t="s">
        <v>153</v>
      </c>
      <c r="E188" s="202" t="s">
        <v>1</v>
      </c>
      <c r="F188" s="195" t="s">
        <v>399</v>
      </c>
      <c r="H188" s="197">
        <v>21.25</v>
      </c>
      <c r="L188" s="201"/>
      <c r="M188" s="203"/>
      <c r="N188" s="204"/>
      <c r="O188" s="204"/>
      <c r="P188" s="204"/>
      <c r="Q188" s="204"/>
      <c r="R188" s="204"/>
      <c r="S188" s="204"/>
      <c r="T188" s="205"/>
      <c r="AT188" s="202" t="s">
        <v>153</v>
      </c>
      <c r="AU188" s="202" t="s">
        <v>82</v>
      </c>
      <c r="AV188" s="196" t="s">
        <v>82</v>
      </c>
      <c r="AW188" s="196" t="s">
        <v>29</v>
      </c>
      <c r="AX188" s="196" t="s">
        <v>73</v>
      </c>
      <c r="AY188" s="202" t="s">
        <v>148</v>
      </c>
    </row>
    <row r="189" spans="2:51" s="206" customFormat="1" ht="12">
      <c r="B189" s="207"/>
      <c r="D189" s="193" t="s">
        <v>153</v>
      </c>
      <c r="E189" s="208" t="s">
        <v>1</v>
      </c>
      <c r="F189" s="209" t="s">
        <v>154</v>
      </c>
      <c r="H189" s="210">
        <v>21.25</v>
      </c>
      <c r="L189" s="207"/>
      <c r="M189" s="224"/>
      <c r="N189" s="225"/>
      <c r="O189" s="225"/>
      <c r="P189" s="225"/>
      <c r="Q189" s="225"/>
      <c r="R189" s="225"/>
      <c r="S189" s="225"/>
      <c r="T189" s="226"/>
      <c r="AT189" s="208" t="s">
        <v>153</v>
      </c>
      <c r="AU189" s="208" t="s">
        <v>82</v>
      </c>
      <c r="AV189" s="206" t="s">
        <v>152</v>
      </c>
      <c r="AW189" s="206" t="s">
        <v>29</v>
      </c>
      <c r="AX189" s="206" t="s">
        <v>80</v>
      </c>
      <c r="AY189" s="208" t="s">
        <v>148</v>
      </c>
    </row>
    <row r="190" spans="1:31" s="103" customFormat="1" ht="6.95" customHeight="1">
      <c r="A190" s="100"/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01"/>
      <c r="M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</row>
  </sheetData>
  <sheetProtection algorithmName="SHA-512" hashValue="juh828AbU7qD4WiIeWIcQxEzFI+R2UlduQ/9Yzmq2ISJ8+kNT8CVgWng3CBbTrT8tdsdBj3KG20hpv1WQfGQtA==" saltValue="VlsUe9Z/XBiH1IrIsP8hNw==" spinCount="100000" sheet="1" objects="1" scenarios="1" selectLockedCells="1"/>
  <autoFilter ref="C123:K18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>
      <selection activeCell="I127" sqref="I127"/>
    </sheetView>
  </sheetViews>
  <sheetFormatPr defaultColWidth="8.8515625" defaultRowHeight="12"/>
  <cols>
    <col min="1" max="1" width="8.28125" style="73" customWidth="1"/>
    <col min="2" max="2" width="1.1484375" style="73" customWidth="1"/>
    <col min="3" max="3" width="4.140625" style="73" customWidth="1"/>
    <col min="4" max="4" width="4.28125" style="73" customWidth="1"/>
    <col min="5" max="5" width="17.140625" style="73" customWidth="1"/>
    <col min="6" max="6" width="50.8515625" style="73" customWidth="1"/>
    <col min="7" max="7" width="7.421875" style="73" customWidth="1"/>
    <col min="8" max="8" width="14.00390625" style="73" customWidth="1"/>
    <col min="9" max="9" width="15.8515625" style="73" customWidth="1"/>
    <col min="10" max="11" width="22.28125" style="73" customWidth="1"/>
    <col min="12" max="12" width="9.28125" style="73" customWidth="1"/>
    <col min="13" max="13" width="10.8515625" style="73" hidden="1" customWidth="1"/>
    <col min="14" max="14" width="8.8515625" style="73" customWidth="1"/>
    <col min="15" max="20" width="14.140625" style="73" hidden="1" customWidth="1"/>
    <col min="21" max="21" width="16.28125" style="73" hidden="1" customWidth="1"/>
    <col min="22" max="22" width="12.28125" style="73" customWidth="1"/>
    <col min="23" max="23" width="16.28125" style="73" customWidth="1"/>
    <col min="24" max="24" width="12.28125" style="73" customWidth="1"/>
    <col min="25" max="25" width="15.00390625" style="73" customWidth="1"/>
    <col min="26" max="26" width="11.00390625" style="73" customWidth="1"/>
    <col min="27" max="27" width="15.00390625" style="73" customWidth="1"/>
    <col min="28" max="28" width="16.28125" style="73" customWidth="1"/>
    <col min="29" max="29" width="11.00390625" style="73" customWidth="1"/>
    <col min="30" max="30" width="15.00390625" style="73" customWidth="1"/>
    <col min="31" max="31" width="16.28125" style="73" customWidth="1"/>
    <col min="32" max="16384" width="8.8515625" style="73" customWidth="1"/>
  </cols>
  <sheetData>
    <row r="1" ht="12"/>
    <row r="2" spans="12:56" ht="36.95" customHeight="1">
      <c r="L2" s="286" t="s">
        <v>5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92" t="s">
        <v>93</v>
      </c>
      <c r="AZ2" s="93" t="s">
        <v>104</v>
      </c>
      <c r="BA2" s="93" t="s">
        <v>105</v>
      </c>
      <c r="BB2" s="93" t="s">
        <v>106</v>
      </c>
      <c r="BC2" s="93" t="s">
        <v>351</v>
      </c>
      <c r="BD2" s="93" t="s">
        <v>82</v>
      </c>
    </row>
    <row r="3" spans="2:56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AT3" s="92" t="s">
        <v>82</v>
      </c>
      <c r="AZ3" s="93" t="s">
        <v>108</v>
      </c>
      <c r="BA3" s="93" t="s">
        <v>109</v>
      </c>
      <c r="BB3" s="93" t="s">
        <v>106</v>
      </c>
      <c r="BC3" s="93" t="s">
        <v>352</v>
      </c>
      <c r="BD3" s="93" t="s">
        <v>82</v>
      </c>
    </row>
    <row r="4" spans="2:56" ht="24.95" customHeight="1">
      <c r="B4" s="96"/>
      <c r="D4" s="97" t="s">
        <v>111</v>
      </c>
      <c r="L4" s="96"/>
      <c r="M4" s="98" t="s">
        <v>10</v>
      </c>
      <c r="AT4" s="92" t="s">
        <v>3</v>
      </c>
      <c r="AZ4" s="93" t="s">
        <v>112</v>
      </c>
      <c r="BA4" s="93" t="s">
        <v>353</v>
      </c>
      <c r="BB4" s="93" t="s">
        <v>106</v>
      </c>
      <c r="BC4" s="93" t="s">
        <v>354</v>
      </c>
      <c r="BD4" s="93" t="s">
        <v>82</v>
      </c>
    </row>
    <row r="5" spans="2:12" ht="6.95" customHeight="1">
      <c r="B5" s="96"/>
      <c r="L5" s="96"/>
    </row>
    <row r="6" spans="2:12" ht="12" customHeight="1">
      <c r="B6" s="96"/>
      <c r="D6" s="99" t="s">
        <v>14</v>
      </c>
      <c r="L6" s="96"/>
    </row>
    <row r="7" spans="2:12" ht="16.5" customHeight="1">
      <c r="B7" s="96"/>
      <c r="E7" s="288" t="str">
        <f>'Rekapitulace stavby'!K6</f>
        <v>Demolice objektů souvisejících s provozem Národním hřebčínem</v>
      </c>
      <c r="F7" s="289"/>
      <c r="G7" s="289"/>
      <c r="H7" s="289"/>
      <c r="L7" s="96"/>
    </row>
    <row r="8" spans="1:31" s="103" customFormat="1" ht="12" customHeight="1">
      <c r="A8" s="100"/>
      <c r="B8" s="101"/>
      <c r="C8" s="100"/>
      <c r="D8" s="99" t="s">
        <v>116</v>
      </c>
      <c r="E8" s="100"/>
      <c r="F8" s="100"/>
      <c r="G8" s="100"/>
      <c r="H8" s="100"/>
      <c r="I8" s="100"/>
      <c r="J8" s="100"/>
      <c r="K8" s="100"/>
      <c r="L8" s="102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s="103" customFormat="1" ht="16.5" customHeight="1">
      <c r="A9" s="100"/>
      <c r="B9" s="101"/>
      <c r="C9" s="100"/>
      <c r="D9" s="100"/>
      <c r="E9" s="284" t="s">
        <v>355</v>
      </c>
      <c r="F9" s="285"/>
      <c r="G9" s="285"/>
      <c r="H9" s="285"/>
      <c r="I9" s="100"/>
      <c r="J9" s="100"/>
      <c r="K9" s="100"/>
      <c r="L9" s="10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03" customFormat="1" ht="12">
      <c r="A10" s="100"/>
      <c r="B10" s="101"/>
      <c r="C10" s="100"/>
      <c r="D10" s="100"/>
      <c r="E10" s="100"/>
      <c r="F10" s="100"/>
      <c r="G10" s="100"/>
      <c r="H10" s="100"/>
      <c r="I10" s="100"/>
      <c r="J10" s="100"/>
      <c r="K10" s="100"/>
      <c r="L10" s="102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103" customFormat="1" ht="12" customHeight="1">
      <c r="A11" s="100"/>
      <c r="B11" s="101"/>
      <c r="C11" s="100"/>
      <c r="D11" s="99" t="s">
        <v>16</v>
      </c>
      <c r="E11" s="100"/>
      <c r="F11" s="104" t="s">
        <v>1</v>
      </c>
      <c r="G11" s="100"/>
      <c r="H11" s="100"/>
      <c r="I11" s="99" t="s">
        <v>17</v>
      </c>
      <c r="J11" s="104" t="s">
        <v>1</v>
      </c>
      <c r="K11" s="100"/>
      <c r="L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s="103" customFormat="1" ht="12" customHeight="1">
      <c r="A12" s="100"/>
      <c r="B12" s="101"/>
      <c r="C12" s="100"/>
      <c r="D12" s="99" t="s">
        <v>18</v>
      </c>
      <c r="E12" s="100"/>
      <c r="F12" s="104" t="s">
        <v>19</v>
      </c>
      <c r="G12" s="100"/>
      <c r="H12" s="100"/>
      <c r="I12" s="99" t="s">
        <v>20</v>
      </c>
      <c r="J12" s="105" t="str">
        <f>'Rekapitulace stavby'!AN8</f>
        <v>6. 3. 2021</v>
      </c>
      <c r="K12" s="100"/>
      <c r="L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03" customFormat="1" ht="10.7" customHeight="1">
      <c r="A13" s="100"/>
      <c r="B13" s="101"/>
      <c r="C13" s="100"/>
      <c r="D13" s="100"/>
      <c r="E13" s="100"/>
      <c r="F13" s="100"/>
      <c r="G13" s="100"/>
      <c r="H13" s="100"/>
      <c r="I13" s="100"/>
      <c r="J13" s="100"/>
      <c r="K13" s="100"/>
      <c r="L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103" customFormat="1" ht="12" customHeight="1">
      <c r="A14" s="100"/>
      <c r="B14" s="101"/>
      <c r="C14" s="100"/>
      <c r="D14" s="99" t="s">
        <v>22</v>
      </c>
      <c r="E14" s="100"/>
      <c r="F14" s="100"/>
      <c r="G14" s="100"/>
      <c r="H14" s="100"/>
      <c r="I14" s="99" t="s">
        <v>23</v>
      </c>
      <c r="J14" s="104">
        <f>IF('Rekapitulace stavby'!AN10="","",'Rekapitulace stavby'!AN10)</f>
        <v>72048972</v>
      </c>
      <c r="K14" s="100"/>
      <c r="L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s="103" customFormat="1" ht="18" customHeight="1">
      <c r="A15" s="100"/>
      <c r="B15" s="101"/>
      <c r="C15" s="100"/>
      <c r="D15" s="100"/>
      <c r="E15" s="104" t="str">
        <f>IF('Rekapitulace stavby'!E11="","",'Rekapitulace stavby'!E11)</f>
        <v>Národní hřebčín Kladruby nad Labem</v>
      </c>
      <c r="F15" s="100"/>
      <c r="G15" s="100"/>
      <c r="H15" s="100"/>
      <c r="I15" s="99" t="s">
        <v>25</v>
      </c>
      <c r="J15" s="104" t="str">
        <f>IF('Rekapitulace stavby'!AN11="","",'Rekapitulace stavby'!AN11)</f>
        <v>CZ72048972</v>
      </c>
      <c r="K15" s="100"/>
      <c r="L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03" customFormat="1" ht="6.95" customHeight="1">
      <c r="A16" s="100"/>
      <c r="B16" s="101"/>
      <c r="C16" s="100"/>
      <c r="D16" s="100"/>
      <c r="E16" s="100"/>
      <c r="F16" s="100"/>
      <c r="G16" s="100"/>
      <c r="H16" s="100"/>
      <c r="I16" s="100"/>
      <c r="J16" s="100"/>
      <c r="K16" s="100"/>
      <c r="L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03" customFormat="1" ht="12" customHeight="1">
      <c r="A17" s="100"/>
      <c r="B17" s="101"/>
      <c r="C17" s="100"/>
      <c r="D17" s="99" t="s">
        <v>26</v>
      </c>
      <c r="E17" s="100"/>
      <c r="F17" s="100"/>
      <c r="G17" s="100"/>
      <c r="H17" s="100"/>
      <c r="I17" s="99" t="s">
        <v>23</v>
      </c>
      <c r="J17" s="104" t="str">
        <f>'Rekapitulace stavby'!AN13</f>
        <v/>
      </c>
      <c r="K17" s="100"/>
      <c r="L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03" customFormat="1" ht="18" customHeight="1">
      <c r="A18" s="100"/>
      <c r="B18" s="101"/>
      <c r="C18" s="100"/>
      <c r="D18" s="100"/>
      <c r="E18" s="290">
        <f>'Rekapitulace stavby'!E14</f>
        <v>0</v>
      </c>
      <c r="F18" s="290"/>
      <c r="G18" s="290"/>
      <c r="H18" s="290"/>
      <c r="I18" s="99" t="s">
        <v>25</v>
      </c>
      <c r="J18" s="104" t="str">
        <f>'Rekapitulace stavby'!AN14</f>
        <v/>
      </c>
      <c r="K18" s="100"/>
      <c r="L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03" customFormat="1" ht="6.95" customHeight="1">
      <c r="A19" s="100"/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2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s="103" customFormat="1" ht="12" customHeight="1">
      <c r="A20" s="100"/>
      <c r="B20" s="101"/>
      <c r="C20" s="100"/>
      <c r="D20" s="99" t="s">
        <v>27</v>
      </c>
      <c r="E20" s="100"/>
      <c r="F20" s="100"/>
      <c r="G20" s="100"/>
      <c r="H20" s="100"/>
      <c r="I20" s="99" t="s">
        <v>23</v>
      </c>
      <c r="J20" s="104">
        <v>76675190</v>
      </c>
      <c r="K20" s="100"/>
      <c r="L20" s="102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s="103" customFormat="1" ht="18" customHeight="1">
      <c r="A21" s="100"/>
      <c r="B21" s="101"/>
      <c r="C21" s="100"/>
      <c r="D21" s="100"/>
      <c r="E21" s="104" t="s">
        <v>28</v>
      </c>
      <c r="F21" s="100"/>
      <c r="G21" s="100"/>
      <c r="H21" s="100"/>
      <c r="I21" s="99" t="s">
        <v>25</v>
      </c>
      <c r="J21" s="104" t="s">
        <v>1</v>
      </c>
      <c r="K21" s="100"/>
      <c r="L21" s="102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s="103" customFormat="1" ht="6.95" customHeight="1">
      <c r="A22" s="100"/>
      <c r="B22" s="101"/>
      <c r="C22" s="100"/>
      <c r="D22" s="100"/>
      <c r="E22" s="100"/>
      <c r="F22" s="100"/>
      <c r="G22" s="100"/>
      <c r="H22" s="100"/>
      <c r="I22" s="100"/>
      <c r="J22" s="100"/>
      <c r="K22" s="100"/>
      <c r="L22" s="102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03" customFormat="1" ht="12" customHeight="1">
      <c r="A23" s="100"/>
      <c r="B23" s="101"/>
      <c r="C23" s="100"/>
      <c r="D23" s="99" t="s">
        <v>30</v>
      </c>
      <c r="E23" s="100"/>
      <c r="F23" s="100"/>
      <c r="G23" s="100"/>
      <c r="H23" s="100"/>
      <c r="I23" s="99" t="s">
        <v>23</v>
      </c>
      <c r="J23" s="104" t="str">
        <f>IF('Rekapitulace stavby'!AN19="","",'Rekapitulace stavby'!AN19)</f>
        <v/>
      </c>
      <c r="K23" s="100"/>
      <c r="L23" s="102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03" customFormat="1" ht="18" customHeight="1">
      <c r="A24" s="100"/>
      <c r="B24" s="101"/>
      <c r="C24" s="100"/>
      <c r="D24" s="100"/>
      <c r="E24" s="104" t="str">
        <f>IF('Rekapitulace stavby'!E20="","",'Rekapitulace stavby'!E20)</f>
        <v xml:space="preserve"> </v>
      </c>
      <c r="F24" s="100"/>
      <c r="G24" s="100"/>
      <c r="H24" s="100"/>
      <c r="I24" s="99" t="s">
        <v>25</v>
      </c>
      <c r="J24" s="104" t="str">
        <f>IF('Rekapitulace stavby'!AN20="","",'Rekapitulace stavby'!AN20)</f>
        <v/>
      </c>
      <c r="K24" s="100"/>
      <c r="L24" s="102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03" customFormat="1" ht="6.95" customHeight="1">
      <c r="A25" s="100"/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03" customFormat="1" ht="12" customHeight="1">
      <c r="A26" s="100"/>
      <c r="B26" s="101"/>
      <c r="C26" s="100"/>
      <c r="D26" s="99" t="s">
        <v>31</v>
      </c>
      <c r="E26" s="100"/>
      <c r="F26" s="100"/>
      <c r="G26" s="100"/>
      <c r="H26" s="100"/>
      <c r="I26" s="100"/>
      <c r="J26" s="100"/>
      <c r="K26" s="100"/>
      <c r="L26" s="102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s="109" customFormat="1" ht="119.25" customHeight="1">
      <c r="A27" s="106"/>
      <c r="B27" s="107"/>
      <c r="C27" s="106"/>
      <c r="D27" s="106"/>
      <c r="E27" s="291" t="s">
        <v>120</v>
      </c>
      <c r="F27" s="291"/>
      <c r="G27" s="291"/>
      <c r="H27" s="291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3" customFormat="1" ht="6.95" customHeight="1">
      <c r="A28" s="100"/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2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s="103" customFormat="1" ht="6.95" customHeight="1">
      <c r="A29" s="100"/>
      <c r="B29" s="101"/>
      <c r="C29" s="100"/>
      <c r="D29" s="110"/>
      <c r="E29" s="110"/>
      <c r="F29" s="110"/>
      <c r="G29" s="110"/>
      <c r="H29" s="110"/>
      <c r="I29" s="110"/>
      <c r="J29" s="110"/>
      <c r="K29" s="11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103" customFormat="1" ht="25.35" customHeight="1">
      <c r="A30" s="100"/>
      <c r="B30" s="101"/>
      <c r="C30" s="100"/>
      <c r="D30" s="111" t="s">
        <v>33</v>
      </c>
      <c r="E30" s="100"/>
      <c r="F30" s="100"/>
      <c r="G30" s="100"/>
      <c r="H30" s="100"/>
      <c r="I30" s="100"/>
      <c r="J30" s="112">
        <f>ROUND(J124,2)</f>
        <v>0</v>
      </c>
      <c r="K30" s="100"/>
      <c r="L30" s="102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s="103" customFormat="1" ht="6.95" customHeight="1">
      <c r="A31" s="100"/>
      <c r="B31" s="101"/>
      <c r="C31" s="100"/>
      <c r="D31" s="110"/>
      <c r="E31" s="110"/>
      <c r="F31" s="110"/>
      <c r="G31" s="110"/>
      <c r="H31" s="110"/>
      <c r="I31" s="110"/>
      <c r="J31" s="110"/>
      <c r="K31" s="11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103" customFormat="1" ht="14.45" customHeight="1">
      <c r="A32" s="100"/>
      <c r="B32" s="101"/>
      <c r="C32" s="100"/>
      <c r="D32" s="100"/>
      <c r="E32" s="100"/>
      <c r="F32" s="113" t="s">
        <v>35</v>
      </c>
      <c r="G32" s="100"/>
      <c r="H32" s="100"/>
      <c r="I32" s="113" t="s">
        <v>34</v>
      </c>
      <c r="J32" s="113" t="s">
        <v>36</v>
      </c>
      <c r="K32" s="100"/>
      <c r="L32" s="102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03" customFormat="1" ht="14.45" customHeight="1">
      <c r="A33" s="100"/>
      <c r="B33" s="101"/>
      <c r="C33" s="100"/>
      <c r="D33" s="114" t="s">
        <v>37</v>
      </c>
      <c r="E33" s="99" t="s">
        <v>38</v>
      </c>
      <c r="F33" s="115">
        <f>ROUND((SUM(BE124:BE134)),2)</f>
        <v>0</v>
      </c>
      <c r="G33" s="100"/>
      <c r="H33" s="100"/>
      <c r="I33" s="116">
        <v>0.21</v>
      </c>
      <c r="J33" s="115">
        <f>ROUND(((SUM(BE124:BE134))*I33),2)</f>
        <v>0</v>
      </c>
      <c r="K33" s="100"/>
      <c r="L33" s="10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03" customFormat="1" ht="14.45" customHeight="1">
      <c r="A34" s="100"/>
      <c r="B34" s="101"/>
      <c r="C34" s="100"/>
      <c r="D34" s="100"/>
      <c r="E34" s="99" t="s">
        <v>39</v>
      </c>
      <c r="F34" s="115">
        <f>ROUND((SUM(BF124:BF134)),2)</f>
        <v>0</v>
      </c>
      <c r="G34" s="100"/>
      <c r="H34" s="100"/>
      <c r="I34" s="116">
        <v>0.15</v>
      </c>
      <c r="J34" s="115">
        <f>ROUND(((SUM(BF124:BF134))*I34),2)</f>
        <v>0</v>
      </c>
      <c r="K34" s="100"/>
      <c r="L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03" customFormat="1" ht="14.45" customHeight="1" hidden="1">
      <c r="A35" s="100"/>
      <c r="B35" s="101"/>
      <c r="C35" s="100"/>
      <c r="D35" s="100"/>
      <c r="E35" s="99" t="s">
        <v>40</v>
      </c>
      <c r="F35" s="115">
        <f>ROUND((SUM(BG124:BG134)),2)</f>
        <v>0</v>
      </c>
      <c r="G35" s="100"/>
      <c r="H35" s="100"/>
      <c r="I35" s="116">
        <v>0.21</v>
      </c>
      <c r="J35" s="115">
        <f>0</f>
        <v>0</v>
      </c>
      <c r="K35" s="100"/>
      <c r="L35" s="102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s="103" customFormat="1" ht="14.45" customHeight="1" hidden="1">
      <c r="A36" s="100"/>
      <c r="B36" s="101"/>
      <c r="C36" s="100"/>
      <c r="D36" s="100"/>
      <c r="E36" s="99" t="s">
        <v>41</v>
      </c>
      <c r="F36" s="115">
        <f>ROUND((SUM(BH124:BH134)),2)</f>
        <v>0</v>
      </c>
      <c r="G36" s="100"/>
      <c r="H36" s="100"/>
      <c r="I36" s="116">
        <v>0.15</v>
      </c>
      <c r="J36" s="115">
        <f>0</f>
        <v>0</v>
      </c>
      <c r="K36" s="100"/>
      <c r="L36" s="102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s="103" customFormat="1" ht="14.45" customHeight="1" hidden="1">
      <c r="A37" s="100"/>
      <c r="B37" s="101"/>
      <c r="C37" s="100"/>
      <c r="D37" s="100"/>
      <c r="E37" s="99" t="s">
        <v>42</v>
      </c>
      <c r="F37" s="115">
        <f>ROUND((SUM(BI124:BI134)),2)</f>
        <v>0</v>
      </c>
      <c r="G37" s="100"/>
      <c r="H37" s="100"/>
      <c r="I37" s="116">
        <v>0</v>
      </c>
      <c r="J37" s="115">
        <f>0</f>
        <v>0</v>
      </c>
      <c r="K37" s="100"/>
      <c r="L37" s="102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3" customFormat="1" ht="6.95" customHeight="1">
      <c r="A38" s="100"/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3" customFormat="1" ht="25.35" customHeight="1">
      <c r="A39" s="100"/>
      <c r="B39" s="101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2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3" customFormat="1" ht="14.45" customHeigh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2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2:12" ht="14.45" customHeight="1">
      <c r="B41" s="96"/>
      <c r="L41" s="96"/>
    </row>
    <row r="42" spans="2:12" ht="14.45" customHeight="1">
      <c r="B42" s="96"/>
      <c r="L42" s="96"/>
    </row>
    <row r="43" spans="2:12" ht="14.45" customHeight="1">
      <c r="B43" s="96"/>
      <c r="L43" s="96"/>
    </row>
    <row r="44" spans="2:12" ht="14.45" customHeight="1">
      <c r="B44" s="96"/>
      <c r="L44" s="96"/>
    </row>
    <row r="45" spans="2:12" ht="14.45" customHeight="1">
      <c r="B45" s="96"/>
      <c r="L45" s="96"/>
    </row>
    <row r="46" spans="2:12" ht="14.45" customHeight="1">
      <c r="B46" s="96"/>
      <c r="L46" s="96"/>
    </row>
    <row r="47" spans="2:12" ht="14.45" customHeight="1">
      <c r="B47" s="96"/>
      <c r="L47" s="96"/>
    </row>
    <row r="48" spans="2:12" ht="14.45" customHeight="1">
      <c r="B48" s="96"/>
      <c r="L48" s="96"/>
    </row>
    <row r="49" spans="2:12" ht="14.45" customHeight="1">
      <c r="B49" s="96"/>
      <c r="L49" s="96"/>
    </row>
    <row r="50" spans="2:12" s="103" customFormat="1" ht="14.45" customHeight="1">
      <c r="B50" s="102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2"/>
    </row>
    <row r="51" spans="2:12" ht="12">
      <c r="B51" s="96"/>
      <c r="L51" s="96"/>
    </row>
    <row r="52" spans="2:12" ht="12">
      <c r="B52" s="96"/>
      <c r="L52" s="96"/>
    </row>
    <row r="53" spans="2:12" ht="12">
      <c r="B53" s="96"/>
      <c r="L53" s="96"/>
    </row>
    <row r="54" spans="2:12" ht="12">
      <c r="B54" s="96"/>
      <c r="L54" s="96"/>
    </row>
    <row r="55" spans="2:12" ht="12">
      <c r="B55" s="96"/>
      <c r="L55" s="96"/>
    </row>
    <row r="56" spans="2:12" ht="12">
      <c r="B56" s="96"/>
      <c r="L56" s="96"/>
    </row>
    <row r="57" spans="2:12" ht="12">
      <c r="B57" s="96"/>
      <c r="L57" s="96"/>
    </row>
    <row r="58" spans="2:12" ht="12">
      <c r="B58" s="96"/>
      <c r="L58" s="96"/>
    </row>
    <row r="59" spans="2:12" ht="12">
      <c r="B59" s="96"/>
      <c r="L59" s="96"/>
    </row>
    <row r="60" spans="2:12" ht="12">
      <c r="B60" s="96"/>
      <c r="L60" s="96"/>
    </row>
    <row r="61" spans="1:31" s="103" customFormat="1" ht="12.75">
      <c r="A61" s="100"/>
      <c r="B61" s="101"/>
      <c r="C61" s="10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2:12" ht="12">
      <c r="B62" s="96"/>
      <c r="L62" s="96"/>
    </row>
    <row r="63" spans="2:12" ht="12">
      <c r="B63" s="96"/>
      <c r="L63" s="96"/>
    </row>
    <row r="64" spans="2:12" ht="12">
      <c r="B64" s="96"/>
      <c r="L64" s="96"/>
    </row>
    <row r="65" spans="1:31" s="103" customFormat="1" ht="12.75">
      <c r="A65" s="100"/>
      <c r="B65" s="101"/>
      <c r="C65" s="100"/>
      <c r="D65" s="124" t="s">
        <v>50</v>
      </c>
      <c r="E65" s="130"/>
      <c r="F65" s="130" t="str">
        <f>E15</f>
        <v>Národní hřebčín Kladruby nad Labem</v>
      </c>
      <c r="G65" s="124" t="s">
        <v>51</v>
      </c>
      <c r="H65" s="130"/>
      <c r="I65" s="130">
        <f>E18</f>
        <v>0</v>
      </c>
      <c r="J65" s="130"/>
      <c r="K65" s="130"/>
      <c r="L65" s="102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2:12" ht="12">
      <c r="B66" s="96"/>
      <c r="L66" s="96"/>
    </row>
    <row r="67" spans="2:12" ht="12">
      <c r="B67" s="96"/>
      <c r="L67" s="96"/>
    </row>
    <row r="68" spans="2:12" ht="12">
      <c r="B68" s="96"/>
      <c r="L68" s="96"/>
    </row>
    <row r="69" spans="2:12" ht="12">
      <c r="B69" s="96"/>
      <c r="L69" s="96"/>
    </row>
    <row r="70" spans="2:12" ht="12">
      <c r="B70" s="96"/>
      <c r="L70" s="96"/>
    </row>
    <row r="71" spans="2:12" ht="12">
      <c r="B71" s="96"/>
      <c r="L71" s="96"/>
    </row>
    <row r="72" spans="2:12" ht="12">
      <c r="B72" s="96"/>
      <c r="L72" s="96"/>
    </row>
    <row r="73" spans="2:12" ht="12">
      <c r="B73" s="96"/>
      <c r="L73" s="96"/>
    </row>
    <row r="74" spans="2:12" ht="12">
      <c r="B74" s="96"/>
      <c r="L74" s="96"/>
    </row>
    <row r="75" spans="2:12" ht="12">
      <c r="B75" s="96"/>
      <c r="L75" s="96"/>
    </row>
    <row r="76" spans="1:31" s="103" customFormat="1" ht="12.75">
      <c r="A76" s="100"/>
      <c r="B76" s="101"/>
      <c r="C76" s="10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</row>
    <row r="77" spans="1:31" s="103" customFormat="1" ht="14.45" customHeight="1">
      <c r="A77" s="10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2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81" spans="1:31" s="103" customFormat="1" ht="6.95" customHeight="1">
      <c r="A81" s="10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s="103" customFormat="1" ht="24.95" customHeight="1">
      <c r="A82" s="100"/>
      <c r="B82" s="101"/>
      <c r="C82" s="97" t="s">
        <v>121</v>
      </c>
      <c r="D82" s="100"/>
      <c r="E82" s="100"/>
      <c r="F82" s="100"/>
      <c r="G82" s="100"/>
      <c r="H82" s="100"/>
      <c r="I82" s="100"/>
      <c r="J82" s="100"/>
      <c r="K82" s="100"/>
      <c r="L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103" customFormat="1" ht="6.95" customHeight="1">
      <c r="A83" s="100"/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2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s="103" customFormat="1" ht="12" customHeight="1">
      <c r="A84" s="100"/>
      <c r="B84" s="101"/>
      <c r="C84" s="99" t="s">
        <v>14</v>
      </c>
      <c r="D84" s="100"/>
      <c r="E84" s="100"/>
      <c r="F84" s="100"/>
      <c r="G84" s="100"/>
      <c r="H84" s="100"/>
      <c r="I84" s="100"/>
      <c r="J84" s="100"/>
      <c r="K84" s="100"/>
      <c r="L84" s="102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s="103" customFormat="1" ht="16.5" customHeight="1">
      <c r="A85" s="100"/>
      <c r="B85" s="101"/>
      <c r="C85" s="100"/>
      <c r="D85" s="100"/>
      <c r="E85" s="288" t="str">
        <f>E7</f>
        <v>Demolice objektů souvisejících s provozem Národním hřebčínem</v>
      </c>
      <c r="F85" s="289"/>
      <c r="G85" s="289"/>
      <c r="H85" s="289"/>
      <c r="I85" s="100"/>
      <c r="J85" s="100"/>
      <c r="K85" s="100"/>
      <c r="L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1:31" s="103" customFormat="1" ht="12" customHeight="1">
      <c r="A86" s="100"/>
      <c r="B86" s="101"/>
      <c r="C86" s="99" t="s">
        <v>116</v>
      </c>
      <c r="D86" s="100"/>
      <c r="E86" s="100"/>
      <c r="F86" s="100"/>
      <c r="G86" s="100"/>
      <c r="H86" s="100"/>
      <c r="I86" s="100"/>
      <c r="J86" s="100"/>
      <c r="K86" s="100"/>
      <c r="L86" s="102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</row>
    <row r="87" spans="1:31" s="103" customFormat="1" ht="16.5" customHeight="1">
      <c r="A87" s="100"/>
      <c r="B87" s="101"/>
      <c r="C87" s="100"/>
      <c r="D87" s="100"/>
      <c r="E87" s="284" t="str">
        <f>E9</f>
        <v>02 - Objekt B - demolice objektu - stáj pro koně</v>
      </c>
      <c r="F87" s="285"/>
      <c r="G87" s="285"/>
      <c r="H87" s="285"/>
      <c r="I87" s="100"/>
      <c r="J87" s="100"/>
      <c r="K87" s="100"/>
      <c r="L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1:31" s="103" customFormat="1" ht="6.95" customHeight="1">
      <c r="A88" s="100"/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</row>
    <row r="89" spans="1:31" s="103" customFormat="1" ht="12" customHeight="1">
      <c r="A89" s="100"/>
      <c r="B89" s="101"/>
      <c r="C89" s="99" t="s">
        <v>18</v>
      </c>
      <c r="D89" s="100"/>
      <c r="E89" s="100"/>
      <c r="F89" s="104" t="str">
        <f>F12</f>
        <v>Kladruby nad Labem, okres Pardubice</v>
      </c>
      <c r="G89" s="100"/>
      <c r="H89" s="100"/>
      <c r="I89" s="99" t="s">
        <v>20</v>
      </c>
      <c r="J89" s="105" t="str">
        <f>IF(J12="","",J12)</f>
        <v>6. 3. 2021</v>
      </c>
      <c r="K89" s="100"/>
      <c r="L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</row>
    <row r="90" spans="1:31" s="103" customFormat="1" ht="6.95" customHeight="1">
      <c r="A90" s="100"/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2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</row>
    <row r="91" spans="1:31" s="103" customFormat="1" ht="15.2" customHeight="1">
      <c r="A91" s="100"/>
      <c r="B91" s="101"/>
      <c r="C91" s="99" t="s">
        <v>22</v>
      </c>
      <c r="D91" s="100"/>
      <c r="E91" s="100"/>
      <c r="F91" s="104" t="str">
        <f>E15</f>
        <v>Národní hřebčín Kladruby nad Labem</v>
      </c>
      <c r="G91" s="100"/>
      <c r="H91" s="100"/>
      <c r="I91" s="99" t="s">
        <v>27</v>
      </c>
      <c r="J91" s="135" t="str">
        <f>E21</f>
        <v>Ing. Matěj Machač</v>
      </c>
      <c r="K91" s="100"/>
      <c r="L91" s="102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</row>
    <row r="92" spans="1:31" s="103" customFormat="1" ht="15.2" customHeight="1">
      <c r="A92" s="100"/>
      <c r="B92" s="101"/>
      <c r="C92" s="99" t="s">
        <v>26</v>
      </c>
      <c r="D92" s="100"/>
      <c r="E92" s="100"/>
      <c r="F92" s="104">
        <f>IF(E18="","",E18)</f>
        <v>0</v>
      </c>
      <c r="G92" s="100"/>
      <c r="H92" s="100"/>
      <c r="I92" s="99" t="s">
        <v>30</v>
      </c>
      <c r="J92" s="135" t="str">
        <f>E24</f>
        <v xml:space="preserve"> </v>
      </c>
      <c r="K92" s="100"/>
      <c r="L92" s="10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1:31" s="103" customFormat="1" ht="10.35" customHeight="1">
      <c r="A93" s="100"/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2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</row>
    <row r="94" spans="1:31" s="103" customFormat="1" ht="29.25" customHeight="1">
      <c r="A94" s="100"/>
      <c r="B94" s="101"/>
      <c r="C94" s="136" t="s">
        <v>122</v>
      </c>
      <c r="D94" s="117"/>
      <c r="E94" s="117"/>
      <c r="F94" s="117"/>
      <c r="G94" s="117"/>
      <c r="H94" s="117"/>
      <c r="I94" s="117"/>
      <c r="J94" s="137" t="s">
        <v>123</v>
      </c>
      <c r="K94" s="117"/>
      <c r="L94" s="102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</row>
    <row r="95" spans="1:31" s="103" customFormat="1" ht="10.35" customHeight="1">
      <c r="A95" s="100"/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2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</row>
    <row r="96" spans="1:47" s="103" customFormat="1" ht="22.7" customHeight="1">
      <c r="A96" s="100"/>
      <c r="B96" s="101"/>
      <c r="C96" s="138" t="s">
        <v>124</v>
      </c>
      <c r="D96" s="100"/>
      <c r="E96" s="100"/>
      <c r="F96" s="100"/>
      <c r="G96" s="100"/>
      <c r="H96" s="100"/>
      <c r="I96" s="100"/>
      <c r="J96" s="112">
        <f>J124</f>
        <v>0</v>
      </c>
      <c r="K96" s="100"/>
      <c r="L96" s="102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U96" s="92" t="s">
        <v>125</v>
      </c>
    </row>
    <row r="97" spans="2:12" s="139" customFormat="1" ht="24.95" customHeight="1">
      <c r="B97" s="140"/>
      <c r="D97" s="141" t="s">
        <v>126</v>
      </c>
      <c r="E97" s="142"/>
      <c r="F97" s="142"/>
      <c r="G97" s="142"/>
      <c r="H97" s="142"/>
      <c r="I97" s="142"/>
      <c r="J97" s="143">
        <f>J125</f>
        <v>0</v>
      </c>
      <c r="L97" s="140"/>
    </row>
    <row r="98" spans="2:12" s="144" customFormat="1" ht="19.9" customHeight="1">
      <c r="B98" s="145"/>
      <c r="D98" s="146" t="s">
        <v>127</v>
      </c>
      <c r="E98" s="147"/>
      <c r="F98" s="147"/>
      <c r="G98" s="147"/>
      <c r="H98" s="147"/>
      <c r="I98" s="147"/>
      <c r="J98" s="148" t="e">
        <f>#REF!</f>
        <v>#REF!</v>
      </c>
      <c r="L98" s="145"/>
    </row>
    <row r="99" spans="2:12" s="144" customFormat="1" ht="19.9" customHeight="1">
      <c r="B99" s="145"/>
      <c r="D99" s="146" t="s">
        <v>128</v>
      </c>
      <c r="E99" s="147"/>
      <c r="F99" s="147"/>
      <c r="G99" s="147"/>
      <c r="H99" s="147"/>
      <c r="I99" s="147"/>
      <c r="J99" s="148">
        <f>J126</f>
        <v>0</v>
      </c>
      <c r="L99" s="145"/>
    </row>
    <row r="100" spans="2:12" s="144" customFormat="1" ht="19.9" customHeight="1">
      <c r="B100" s="145"/>
      <c r="D100" s="146" t="s">
        <v>129</v>
      </c>
      <c r="E100" s="147"/>
      <c r="F100" s="147"/>
      <c r="G100" s="147"/>
      <c r="H100" s="147"/>
      <c r="I100" s="147"/>
      <c r="J100" s="148" t="e">
        <f>#REF!</f>
        <v>#REF!</v>
      </c>
      <c r="L100" s="145"/>
    </row>
    <row r="101" spans="2:12" s="144" customFormat="1" ht="19.9" customHeight="1">
      <c r="B101" s="145"/>
      <c r="D101" s="146" t="s">
        <v>130</v>
      </c>
      <c r="E101" s="147"/>
      <c r="F101" s="147"/>
      <c r="G101" s="147"/>
      <c r="H101" s="147"/>
      <c r="I101" s="147"/>
      <c r="J101" s="148" t="e">
        <f>#REF!</f>
        <v>#REF!</v>
      </c>
      <c r="L101" s="145"/>
    </row>
    <row r="102" spans="2:12" s="139" customFormat="1" ht="24.95" customHeight="1">
      <c r="B102" s="140"/>
      <c r="D102" s="141" t="s">
        <v>131</v>
      </c>
      <c r="E102" s="142"/>
      <c r="F102" s="142"/>
      <c r="G102" s="142"/>
      <c r="H102" s="142"/>
      <c r="I102" s="142"/>
      <c r="J102" s="143" t="e">
        <f>#REF!</f>
        <v>#REF!</v>
      </c>
      <c r="L102" s="140"/>
    </row>
    <row r="103" spans="2:12" s="144" customFormat="1" ht="19.9" customHeight="1">
      <c r="B103" s="145"/>
      <c r="D103" s="146" t="s">
        <v>356</v>
      </c>
      <c r="E103" s="147"/>
      <c r="F103" s="147"/>
      <c r="G103" s="147"/>
      <c r="H103" s="147"/>
      <c r="I103" s="147"/>
      <c r="J103" s="148" t="e">
        <f>#REF!</f>
        <v>#REF!</v>
      </c>
      <c r="L103" s="145"/>
    </row>
    <row r="104" spans="2:12" s="144" customFormat="1" ht="19.9" customHeight="1">
      <c r="B104" s="145"/>
      <c r="D104" s="146" t="s">
        <v>357</v>
      </c>
      <c r="E104" s="147"/>
      <c r="F104" s="147"/>
      <c r="G104" s="147"/>
      <c r="H104" s="147"/>
      <c r="I104" s="147"/>
      <c r="J104" s="148" t="e">
        <f>#REF!</f>
        <v>#REF!</v>
      </c>
      <c r="L104" s="145"/>
    </row>
    <row r="105" spans="1:31" s="103" customFormat="1" ht="21.75" customHeight="1">
      <c r="A105" s="100"/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2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</row>
    <row r="106" spans="1:31" s="103" customFormat="1" ht="6.95" customHeight="1">
      <c r="A106" s="100"/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02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</row>
    <row r="110" spans="1:31" s="103" customFormat="1" ht="6.95" customHeight="1">
      <c r="A110" s="100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02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</row>
    <row r="111" spans="1:31" s="103" customFormat="1" ht="24.95" customHeight="1">
      <c r="A111" s="100"/>
      <c r="B111" s="101"/>
      <c r="C111" s="97" t="s">
        <v>133</v>
      </c>
      <c r="D111" s="100"/>
      <c r="E111" s="100"/>
      <c r="F111" s="100"/>
      <c r="G111" s="100"/>
      <c r="H111" s="100"/>
      <c r="I111" s="100"/>
      <c r="J111" s="100"/>
      <c r="K111" s="100"/>
      <c r="L111" s="102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s="103" customFormat="1" ht="6.95" customHeight="1">
      <c r="A112" s="100"/>
      <c r="B112" s="10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2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 s="103" customFormat="1" ht="12" customHeight="1">
      <c r="A113" s="100"/>
      <c r="B113" s="101"/>
      <c r="C113" s="99" t="s">
        <v>14</v>
      </c>
      <c r="D113" s="100"/>
      <c r="E113" s="100"/>
      <c r="F113" s="100"/>
      <c r="G113" s="100"/>
      <c r="H113" s="100"/>
      <c r="I113" s="100"/>
      <c r="J113" s="100"/>
      <c r="K113" s="100"/>
      <c r="L113" s="102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</row>
    <row r="114" spans="1:31" s="103" customFormat="1" ht="16.5" customHeight="1">
      <c r="A114" s="100"/>
      <c r="B114" s="101"/>
      <c r="C114" s="100"/>
      <c r="D114" s="100"/>
      <c r="E114" s="288" t="str">
        <f>E7</f>
        <v>Demolice objektů souvisejících s provozem Národním hřebčínem</v>
      </c>
      <c r="F114" s="289"/>
      <c r="G114" s="289"/>
      <c r="H114" s="289"/>
      <c r="I114" s="100"/>
      <c r="J114" s="100"/>
      <c r="K114" s="100"/>
      <c r="L114" s="102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1:31" s="103" customFormat="1" ht="12" customHeight="1">
      <c r="A115" s="100"/>
      <c r="B115" s="101"/>
      <c r="C115" s="99" t="s">
        <v>116</v>
      </c>
      <c r="D115" s="100"/>
      <c r="E115" s="100"/>
      <c r="F115" s="100"/>
      <c r="G115" s="100"/>
      <c r="H115" s="100"/>
      <c r="I115" s="100"/>
      <c r="J115" s="100"/>
      <c r="K115" s="100"/>
      <c r="L115" s="102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1:31" s="103" customFormat="1" ht="16.5" customHeight="1">
      <c r="A116" s="100"/>
      <c r="B116" s="101"/>
      <c r="C116" s="100"/>
      <c r="D116" s="100"/>
      <c r="E116" s="284" t="s">
        <v>475</v>
      </c>
      <c r="F116" s="285"/>
      <c r="G116" s="285"/>
      <c r="H116" s="285"/>
      <c r="I116" s="100"/>
      <c r="J116" s="100"/>
      <c r="K116" s="100"/>
      <c r="L116" s="102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 s="103" customFormat="1" ht="6.95" customHeight="1">
      <c r="A117" s="100"/>
      <c r="B117" s="10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2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s="103" customFormat="1" ht="12" customHeight="1">
      <c r="A118" s="100"/>
      <c r="B118" s="101"/>
      <c r="C118" s="99" t="s">
        <v>18</v>
      </c>
      <c r="D118" s="100"/>
      <c r="E118" s="100"/>
      <c r="F118" s="104" t="str">
        <f>F12</f>
        <v>Kladruby nad Labem, okres Pardubice</v>
      </c>
      <c r="G118" s="100"/>
      <c r="H118" s="100"/>
      <c r="I118" s="99" t="s">
        <v>20</v>
      </c>
      <c r="J118" s="105" t="str">
        <f>IF(J12="","",J12)</f>
        <v>6. 3. 2021</v>
      </c>
      <c r="K118" s="100"/>
      <c r="L118" s="102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s="103" customFormat="1" ht="6.95" customHeight="1">
      <c r="A119" s="100"/>
      <c r="B119" s="101"/>
      <c r="C119" s="100"/>
      <c r="D119" s="100"/>
      <c r="E119" s="100"/>
      <c r="F119" s="100"/>
      <c r="G119" s="100"/>
      <c r="H119" s="100"/>
      <c r="I119" s="100"/>
      <c r="J119" s="100"/>
      <c r="K119" s="100"/>
      <c r="L119" s="102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s="103" customFormat="1" ht="15.2" customHeight="1">
      <c r="A120" s="100"/>
      <c r="B120" s="101"/>
      <c r="C120" s="99" t="s">
        <v>22</v>
      </c>
      <c r="D120" s="100"/>
      <c r="E120" s="100"/>
      <c r="F120" s="104" t="str">
        <f>E15</f>
        <v>Národní hřebčín Kladruby nad Labem</v>
      </c>
      <c r="G120" s="100"/>
      <c r="H120" s="100"/>
      <c r="I120" s="99" t="s">
        <v>27</v>
      </c>
      <c r="J120" s="135" t="str">
        <f>E21</f>
        <v>Ing. Matěj Machač</v>
      </c>
      <c r="K120" s="100"/>
      <c r="L120" s="102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s="103" customFormat="1" ht="15.2" customHeight="1">
      <c r="A121" s="100"/>
      <c r="B121" s="101"/>
      <c r="C121" s="99" t="s">
        <v>26</v>
      </c>
      <c r="D121" s="100"/>
      <c r="E121" s="100"/>
      <c r="F121" s="104">
        <f>IF(E18="","",E18)</f>
        <v>0</v>
      </c>
      <c r="G121" s="100"/>
      <c r="H121" s="100"/>
      <c r="I121" s="99" t="s">
        <v>30</v>
      </c>
      <c r="J121" s="135" t="str">
        <f>E24</f>
        <v xml:space="preserve"> </v>
      </c>
      <c r="K121" s="100"/>
      <c r="L121" s="102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</row>
    <row r="122" spans="1:31" s="103" customFormat="1" ht="10.35" customHeight="1">
      <c r="A122" s="100"/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2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</row>
    <row r="123" spans="1:31" s="158" customFormat="1" ht="29.25" customHeight="1">
      <c r="A123" s="149"/>
      <c r="B123" s="150"/>
      <c r="C123" s="151" t="s">
        <v>134</v>
      </c>
      <c r="D123" s="152" t="s">
        <v>58</v>
      </c>
      <c r="E123" s="152" t="s">
        <v>54</v>
      </c>
      <c r="F123" s="152" t="s">
        <v>55</v>
      </c>
      <c r="G123" s="152" t="s">
        <v>135</v>
      </c>
      <c r="H123" s="152" t="s">
        <v>136</v>
      </c>
      <c r="I123" s="152" t="s">
        <v>137</v>
      </c>
      <c r="J123" s="152" t="s">
        <v>123</v>
      </c>
      <c r="K123" s="153" t="s">
        <v>138</v>
      </c>
      <c r="L123" s="154"/>
      <c r="M123" s="155" t="s">
        <v>1</v>
      </c>
      <c r="N123" s="156" t="s">
        <v>37</v>
      </c>
      <c r="O123" s="156" t="s">
        <v>139</v>
      </c>
      <c r="P123" s="156" t="s">
        <v>140</v>
      </c>
      <c r="Q123" s="156" t="s">
        <v>141</v>
      </c>
      <c r="R123" s="156" t="s">
        <v>142</v>
      </c>
      <c r="S123" s="156" t="s">
        <v>143</v>
      </c>
      <c r="T123" s="157" t="s">
        <v>144</v>
      </c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</row>
    <row r="124" spans="1:63" s="103" customFormat="1" ht="22.7" customHeight="1">
      <c r="A124" s="100"/>
      <c r="B124" s="101"/>
      <c r="C124" s="159" t="s">
        <v>145</v>
      </c>
      <c r="D124" s="100"/>
      <c r="E124" s="100"/>
      <c r="F124" s="100"/>
      <c r="G124" s="100"/>
      <c r="H124" s="100"/>
      <c r="I124" s="100"/>
      <c r="J124" s="160">
        <f>J125</f>
        <v>0</v>
      </c>
      <c r="K124" s="100"/>
      <c r="L124" s="101"/>
      <c r="M124" s="161"/>
      <c r="N124" s="162"/>
      <c r="O124" s="110"/>
      <c r="P124" s="163" t="e">
        <f>P125+#REF!</f>
        <v>#REF!</v>
      </c>
      <c r="Q124" s="110"/>
      <c r="R124" s="163" t="e">
        <f>R125+#REF!</f>
        <v>#REF!</v>
      </c>
      <c r="S124" s="110"/>
      <c r="T124" s="164" t="e">
        <f>T125+#REF!</f>
        <v>#REF!</v>
      </c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T124" s="92" t="s">
        <v>72</v>
      </c>
      <c r="AU124" s="92" t="s">
        <v>125</v>
      </c>
      <c r="BK124" s="165" t="e">
        <f>BK125+#REF!</f>
        <v>#REF!</v>
      </c>
    </row>
    <row r="125" spans="2:63" s="166" customFormat="1" ht="25.9" customHeight="1">
      <c r="B125" s="167"/>
      <c r="D125" s="168" t="s">
        <v>72</v>
      </c>
      <c r="E125" s="169" t="s">
        <v>146</v>
      </c>
      <c r="F125" s="169" t="s">
        <v>147</v>
      </c>
      <c r="J125" s="170">
        <f>J127+J130</f>
        <v>0</v>
      </c>
      <c r="L125" s="167"/>
      <c r="M125" s="171"/>
      <c r="N125" s="172"/>
      <c r="O125" s="172"/>
      <c r="P125" s="173" t="e">
        <f>#REF!+P126+#REF!+#REF!</f>
        <v>#REF!</v>
      </c>
      <c r="Q125" s="172"/>
      <c r="R125" s="173" t="e">
        <f>#REF!+R126+#REF!+#REF!</f>
        <v>#REF!</v>
      </c>
      <c r="S125" s="172"/>
      <c r="T125" s="174" t="e">
        <f>#REF!+T126+#REF!+#REF!</f>
        <v>#REF!</v>
      </c>
      <c r="AR125" s="168" t="s">
        <v>80</v>
      </c>
      <c r="AT125" s="175" t="s">
        <v>72</v>
      </c>
      <c r="AU125" s="175" t="s">
        <v>73</v>
      </c>
      <c r="AY125" s="168" t="s">
        <v>148</v>
      </c>
      <c r="BK125" s="176" t="e">
        <f>#REF!+BK126+#REF!+#REF!</f>
        <v>#REF!</v>
      </c>
    </row>
    <row r="126" spans="2:63" s="166" customFormat="1" ht="22.7" customHeight="1">
      <c r="B126" s="167"/>
      <c r="D126" s="168" t="s">
        <v>72</v>
      </c>
      <c r="E126" s="177" t="s">
        <v>177</v>
      </c>
      <c r="F126" s="177" t="s">
        <v>197</v>
      </c>
      <c r="J126" s="178"/>
      <c r="L126" s="167"/>
      <c r="M126" s="171"/>
      <c r="N126" s="172"/>
      <c r="O126" s="172"/>
      <c r="P126" s="173">
        <f>SUM(P127:P134)</f>
        <v>321.9344</v>
      </c>
      <c r="Q126" s="172"/>
      <c r="R126" s="173">
        <f>SUM(R127:R134)</f>
        <v>0</v>
      </c>
      <c r="S126" s="172"/>
      <c r="T126" s="174">
        <f>SUM(T127:T134)</f>
        <v>103.92</v>
      </c>
      <c r="AR126" s="168" t="s">
        <v>80</v>
      </c>
      <c r="AT126" s="175" t="s">
        <v>72</v>
      </c>
      <c r="AU126" s="175" t="s">
        <v>80</v>
      </c>
      <c r="AY126" s="168" t="s">
        <v>148</v>
      </c>
      <c r="BK126" s="176">
        <f>SUM(BK127:BK134)</f>
        <v>0</v>
      </c>
    </row>
    <row r="127" spans="1:65" s="103" customFormat="1" ht="16.5" customHeight="1">
      <c r="A127" s="100"/>
      <c r="B127" s="101"/>
      <c r="C127" s="179" t="s">
        <v>8</v>
      </c>
      <c r="D127" s="179" t="s">
        <v>150</v>
      </c>
      <c r="E127" s="180" t="s">
        <v>469</v>
      </c>
      <c r="F127" s="181" t="s">
        <v>470</v>
      </c>
      <c r="G127" s="182" t="s">
        <v>106</v>
      </c>
      <c r="H127" s="183">
        <v>48</v>
      </c>
      <c r="I127" s="74">
        <v>0</v>
      </c>
      <c r="J127" s="184">
        <f>ROUND(I127*H127,2)</f>
        <v>0</v>
      </c>
      <c r="K127" s="181" t="s">
        <v>151</v>
      </c>
      <c r="L127" s="101"/>
      <c r="M127" s="185" t="s">
        <v>1</v>
      </c>
      <c r="N127" s="186" t="s">
        <v>38</v>
      </c>
      <c r="O127" s="187">
        <v>6.436</v>
      </c>
      <c r="P127" s="187">
        <f>O127*H127</f>
        <v>308.928</v>
      </c>
      <c r="Q127" s="187">
        <v>0</v>
      </c>
      <c r="R127" s="187">
        <f>Q127*H127</f>
        <v>0</v>
      </c>
      <c r="S127" s="187">
        <v>2</v>
      </c>
      <c r="T127" s="188">
        <f>S127*H127</f>
        <v>96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R127" s="189" t="s">
        <v>152</v>
      </c>
      <c r="AT127" s="189" t="s">
        <v>150</v>
      </c>
      <c r="AU127" s="189" t="s">
        <v>82</v>
      </c>
      <c r="AY127" s="92" t="s">
        <v>148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92" t="s">
        <v>80</v>
      </c>
      <c r="BK127" s="190">
        <f>ROUND(I127*H127,2)</f>
        <v>0</v>
      </c>
      <c r="BL127" s="92" t="s">
        <v>152</v>
      </c>
      <c r="BM127" s="189" t="s">
        <v>375</v>
      </c>
    </row>
    <row r="128" spans="2:51" s="191" customFormat="1" ht="12">
      <c r="B128" s="192"/>
      <c r="D128" s="193" t="s">
        <v>153</v>
      </c>
      <c r="E128" s="194" t="s">
        <v>1</v>
      </c>
      <c r="F128" s="223" t="s">
        <v>471</v>
      </c>
      <c r="H128" s="194" t="s">
        <v>1</v>
      </c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153</v>
      </c>
      <c r="AU128" s="194" t="s">
        <v>82</v>
      </c>
      <c r="AV128" s="191" t="s">
        <v>80</v>
      </c>
      <c r="AW128" s="191" t="s">
        <v>29</v>
      </c>
      <c r="AX128" s="191" t="s">
        <v>73</v>
      </c>
      <c r="AY128" s="194" t="s">
        <v>148</v>
      </c>
    </row>
    <row r="129" spans="2:51" s="206" customFormat="1" ht="230.1" customHeight="1">
      <c r="B129" s="207"/>
      <c r="D129" s="193" t="s">
        <v>153</v>
      </c>
      <c r="E129" s="208" t="s">
        <v>1</v>
      </c>
      <c r="F129" s="209" t="s">
        <v>154</v>
      </c>
      <c r="H129" s="210"/>
      <c r="L129" s="207"/>
      <c r="M129" s="211"/>
      <c r="N129" s="212"/>
      <c r="O129" s="212"/>
      <c r="P129" s="212"/>
      <c r="Q129" s="212"/>
      <c r="R129" s="212"/>
      <c r="S129" s="212"/>
      <c r="T129" s="213"/>
      <c r="AT129" s="208" t="s">
        <v>153</v>
      </c>
      <c r="AU129" s="208" t="s">
        <v>82</v>
      </c>
      <c r="AV129" s="206" t="s">
        <v>152</v>
      </c>
      <c r="AW129" s="206" t="s">
        <v>29</v>
      </c>
      <c r="AX129" s="206" t="s">
        <v>80</v>
      </c>
      <c r="AY129" s="208" t="s">
        <v>148</v>
      </c>
    </row>
    <row r="130" spans="1:65" s="103" customFormat="1" ht="55.5" customHeight="1">
      <c r="A130" s="100"/>
      <c r="B130" s="101"/>
      <c r="C130" s="179" t="s">
        <v>216</v>
      </c>
      <c r="D130" s="179" t="s">
        <v>150</v>
      </c>
      <c r="E130" s="180" t="s">
        <v>468</v>
      </c>
      <c r="F130" s="181" t="s">
        <v>472</v>
      </c>
      <c r="G130" s="182" t="s">
        <v>106</v>
      </c>
      <c r="H130" s="183">
        <v>17.6</v>
      </c>
      <c r="I130" s="74">
        <v>0</v>
      </c>
      <c r="J130" s="184">
        <f>ROUND(I130*H130,2)</f>
        <v>0</v>
      </c>
      <c r="K130" s="181" t="s">
        <v>151</v>
      </c>
      <c r="L130" s="101"/>
      <c r="M130" s="185" t="s">
        <v>1</v>
      </c>
      <c r="N130" s="186" t="s">
        <v>38</v>
      </c>
      <c r="O130" s="187">
        <v>0.739</v>
      </c>
      <c r="P130" s="187">
        <f>O130*H130</f>
        <v>13.006400000000001</v>
      </c>
      <c r="Q130" s="187">
        <v>0</v>
      </c>
      <c r="R130" s="187">
        <f>Q130*H130</f>
        <v>0</v>
      </c>
      <c r="S130" s="187">
        <v>0.45</v>
      </c>
      <c r="T130" s="188">
        <f>S130*H130</f>
        <v>7.920000000000001</v>
      </c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R130" s="189" t="s">
        <v>152</v>
      </c>
      <c r="AT130" s="189" t="s">
        <v>150</v>
      </c>
      <c r="AU130" s="189" t="s">
        <v>82</v>
      </c>
      <c r="AY130" s="92" t="s">
        <v>148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92" t="s">
        <v>80</v>
      </c>
      <c r="BK130" s="190">
        <f>ROUND(I130*H130,2)</f>
        <v>0</v>
      </c>
      <c r="BL130" s="92" t="s">
        <v>152</v>
      </c>
      <c r="BM130" s="189" t="s">
        <v>378</v>
      </c>
    </row>
    <row r="131" spans="1:65" s="103" customFormat="1" ht="15.6" customHeight="1">
      <c r="A131" s="100"/>
      <c r="B131" s="101"/>
      <c r="C131" s="231"/>
      <c r="D131" s="231"/>
      <c r="E131" s="232"/>
      <c r="F131" s="223" t="s">
        <v>473</v>
      </c>
      <c r="G131" s="233"/>
      <c r="H131" s="234"/>
      <c r="I131" s="235"/>
      <c r="J131" s="235"/>
      <c r="K131" s="236"/>
      <c r="L131" s="101"/>
      <c r="M131" s="185"/>
      <c r="N131" s="186"/>
      <c r="O131" s="187"/>
      <c r="P131" s="187"/>
      <c r="Q131" s="187"/>
      <c r="R131" s="187"/>
      <c r="S131" s="187"/>
      <c r="T131" s="188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R131" s="189"/>
      <c r="AT131" s="189"/>
      <c r="AU131" s="189"/>
      <c r="AY131" s="92"/>
      <c r="BE131" s="190"/>
      <c r="BF131" s="190"/>
      <c r="BG131" s="190"/>
      <c r="BH131" s="190"/>
      <c r="BI131" s="190"/>
      <c r="BJ131" s="92"/>
      <c r="BK131" s="190"/>
      <c r="BL131" s="92"/>
      <c r="BM131" s="189"/>
    </row>
    <row r="132" spans="2:51" s="191" customFormat="1" ht="12">
      <c r="B132" s="192"/>
      <c r="D132" s="193" t="s">
        <v>153</v>
      </c>
      <c r="E132" s="194" t="s">
        <v>1</v>
      </c>
      <c r="F132" s="223" t="s">
        <v>474</v>
      </c>
      <c r="H132" s="194" t="s">
        <v>1</v>
      </c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153</v>
      </c>
      <c r="AU132" s="194" t="s">
        <v>82</v>
      </c>
      <c r="AV132" s="191" t="s">
        <v>80</v>
      </c>
      <c r="AW132" s="191" t="s">
        <v>29</v>
      </c>
      <c r="AX132" s="191" t="s">
        <v>73</v>
      </c>
      <c r="AY132" s="194" t="s">
        <v>148</v>
      </c>
    </row>
    <row r="133" spans="2:51" s="196" customFormat="1" ht="189.95" customHeight="1">
      <c r="B133" s="201"/>
      <c r="D133" s="193" t="s">
        <v>153</v>
      </c>
      <c r="E133" s="202" t="s">
        <v>1</v>
      </c>
      <c r="F133" s="195"/>
      <c r="H133" s="197"/>
      <c r="L133" s="201"/>
      <c r="M133" s="203"/>
      <c r="N133" s="204"/>
      <c r="O133" s="204"/>
      <c r="P133" s="204"/>
      <c r="Q133" s="204"/>
      <c r="R133" s="204"/>
      <c r="S133" s="204"/>
      <c r="T133" s="205"/>
      <c r="AT133" s="202" t="s">
        <v>153</v>
      </c>
      <c r="AU133" s="202" t="s">
        <v>82</v>
      </c>
      <c r="AV133" s="196" t="s">
        <v>82</v>
      </c>
      <c r="AW133" s="196" t="s">
        <v>29</v>
      </c>
      <c r="AX133" s="196" t="s">
        <v>73</v>
      </c>
      <c r="AY133" s="202" t="s">
        <v>148</v>
      </c>
    </row>
    <row r="134" spans="2:51" s="206" customFormat="1" ht="12">
      <c r="B134" s="207"/>
      <c r="D134" s="193" t="s">
        <v>153</v>
      </c>
      <c r="E134" s="208" t="s">
        <v>1</v>
      </c>
      <c r="F134" s="209" t="s">
        <v>154</v>
      </c>
      <c r="H134" s="210"/>
      <c r="L134" s="207"/>
      <c r="M134" s="211"/>
      <c r="N134" s="212"/>
      <c r="O134" s="212"/>
      <c r="P134" s="212"/>
      <c r="Q134" s="212"/>
      <c r="R134" s="212"/>
      <c r="S134" s="212"/>
      <c r="T134" s="213"/>
      <c r="AT134" s="208" t="s">
        <v>153</v>
      </c>
      <c r="AU134" s="208" t="s">
        <v>82</v>
      </c>
      <c r="AV134" s="206" t="s">
        <v>152</v>
      </c>
      <c r="AW134" s="206" t="s">
        <v>29</v>
      </c>
      <c r="AX134" s="206" t="s">
        <v>80</v>
      </c>
      <c r="AY134" s="208" t="s">
        <v>148</v>
      </c>
    </row>
    <row r="135" spans="1:31" s="103" customFormat="1" ht="6.95" customHeight="1">
      <c r="A135" s="100"/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01"/>
      <c r="M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</row>
  </sheetData>
  <sheetProtection algorithmName="SHA-512" hashValue="H81C4PypujucdsPjuRiYdBaaU+d6CiPN+13KjZfrjKIhYjuXw+OsPeWr/BUU/lsbaQsjwXj+GX+/+xU6T7GcHQ==" saltValue="yXbkzRJyVGu0g6n9ZR626A==" spinCount="100000" sheet="1" objects="1" scenarios="1" selectLockedCells="1"/>
  <autoFilter ref="C123:K13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>
      <selection activeCell="I125" sqref="I125"/>
    </sheetView>
  </sheetViews>
  <sheetFormatPr defaultColWidth="9.140625" defaultRowHeight="12"/>
  <cols>
    <col min="1" max="1" width="8.28125" style="73" customWidth="1"/>
    <col min="2" max="2" width="1.1484375" style="73" customWidth="1"/>
    <col min="3" max="3" width="4.140625" style="73" customWidth="1"/>
    <col min="4" max="4" width="4.28125" style="73" customWidth="1"/>
    <col min="5" max="5" width="17.140625" style="73" customWidth="1"/>
    <col min="6" max="6" width="50.8515625" style="73" customWidth="1"/>
    <col min="7" max="7" width="7.421875" style="73" customWidth="1"/>
    <col min="8" max="8" width="14.00390625" style="73" customWidth="1"/>
    <col min="9" max="9" width="15.8515625" style="73" customWidth="1"/>
    <col min="10" max="11" width="22.28125" style="73" customWidth="1"/>
    <col min="12" max="12" width="9.28125" style="73" customWidth="1"/>
    <col min="13" max="13" width="10.8515625" style="73" hidden="1" customWidth="1"/>
    <col min="14" max="14" width="9.28125" style="73" hidden="1" customWidth="1"/>
    <col min="15" max="20" width="14.140625" style="73" hidden="1" customWidth="1"/>
    <col min="21" max="21" width="16.28125" style="73" hidden="1" customWidth="1"/>
    <col min="22" max="22" width="12.28125" style="73" customWidth="1"/>
    <col min="23" max="23" width="16.28125" style="73" customWidth="1"/>
    <col min="24" max="24" width="12.28125" style="73" customWidth="1"/>
    <col min="25" max="25" width="15.00390625" style="73" customWidth="1"/>
    <col min="26" max="26" width="11.00390625" style="73" customWidth="1"/>
    <col min="27" max="27" width="15.00390625" style="73" customWidth="1"/>
    <col min="28" max="28" width="16.28125" style="73" customWidth="1"/>
    <col min="29" max="29" width="11.00390625" style="73" customWidth="1"/>
    <col min="30" max="30" width="15.00390625" style="73" customWidth="1"/>
    <col min="31" max="31" width="16.28125" style="73" customWidth="1"/>
    <col min="32" max="43" width="9.28125" style="73" customWidth="1"/>
    <col min="44" max="65" width="9.28125" style="73" hidden="1" customWidth="1"/>
    <col min="66" max="16384" width="9.28125" style="73" customWidth="1"/>
  </cols>
  <sheetData>
    <row r="1" ht="12"/>
    <row r="2" spans="12:46" ht="36.95" customHeight="1">
      <c r="L2" s="286" t="s">
        <v>5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92" t="s">
        <v>103</v>
      </c>
    </row>
    <row r="3" spans="2:46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  <c r="AT3" s="92" t="s">
        <v>82</v>
      </c>
    </row>
    <row r="4" spans="2:46" ht="24.95" customHeight="1">
      <c r="B4" s="96"/>
      <c r="D4" s="97" t="s">
        <v>111</v>
      </c>
      <c r="L4" s="96"/>
      <c r="M4" s="98" t="s">
        <v>10</v>
      </c>
      <c r="AT4" s="92" t="s">
        <v>3</v>
      </c>
    </row>
    <row r="5" spans="2:12" ht="6.95" customHeight="1">
      <c r="B5" s="96"/>
      <c r="L5" s="96"/>
    </row>
    <row r="6" spans="2:12" ht="12" customHeight="1">
      <c r="B6" s="96"/>
      <c r="D6" s="99" t="s">
        <v>14</v>
      </c>
      <c r="L6" s="96"/>
    </row>
    <row r="7" spans="2:12" ht="16.5" customHeight="1">
      <c r="B7" s="96"/>
      <c r="E7" s="288" t="str">
        <f>'Rekapitulace stavby'!K6</f>
        <v>Demolice objektů souvisejících s provozem Národním hřebčínem</v>
      </c>
      <c r="F7" s="289"/>
      <c r="G7" s="289"/>
      <c r="H7" s="289"/>
      <c r="L7" s="96"/>
    </row>
    <row r="8" spans="1:31" s="103" customFormat="1" ht="12" customHeight="1">
      <c r="A8" s="100"/>
      <c r="B8" s="101"/>
      <c r="C8" s="100"/>
      <c r="D8" s="99" t="s">
        <v>116</v>
      </c>
      <c r="E8" s="100"/>
      <c r="F8" s="100"/>
      <c r="G8" s="100"/>
      <c r="H8" s="100"/>
      <c r="I8" s="100"/>
      <c r="J8" s="100"/>
      <c r="K8" s="100"/>
      <c r="L8" s="102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s="103" customFormat="1" ht="16.5" customHeight="1">
      <c r="A9" s="100"/>
      <c r="B9" s="101"/>
      <c r="C9" s="100"/>
      <c r="D9" s="100"/>
      <c r="E9" s="284" t="s">
        <v>411</v>
      </c>
      <c r="F9" s="285"/>
      <c r="G9" s="285"/>
      <c r="H9" s="285"/>
      <c r="I9" s="100"/>
      <c r="J9" s="100"/>
      <c r="K9" s="100"/>
      <c r="L9" s="102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s="103" customFormat="1" ht="12">
      <c r="A10" s="100"/>
      <c r="B10" s="101"/>
      <c r="C10" s="100"/>
      <c r="D10" s="100"/>
      <c r="E10" s="100"/>
      <c r="F10" s="100"/>
      <c r="G10" s="100"/>
      <c r="H10" s="100"/>
      <c r="I10" s="100"/>
      <c r="J10" s="100"/>
      <c r="K10" s="100"/>
      <c r="L10" s="102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103" customFormat="1" ht="12" customHeight="1">
      <c r="A11" s="100"/>
      <c r="B11" s="101"/>
      <c r="C11" s="100"/>
      <c r="D11" s="99" t="s">
        <v>16</v>
      </c>
      <c r="E11" s="100"/>
      <c r="F11" s="104" t="s">
        <v>1</v>
      </c>
      <c r="G11" s="100"/>
      <c r="H11" s="100"/>
      <c r="I11" s="99" t="s">
        <v>17</v>
      </c>
      <c r="J11" s="104" t="s">
        <v>1</v>
      </c>
      <c r="K11" s="100"/>
      <c r="L11" s="102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s="103" customFormat="1" ht="12" customHeight="1">
      <c r="A12" s="100"/>
      <c r="B12" s="101"/>
      <c r="C12" s="100"/>
      <c r="D12" s="99" t="s">
        <v>18</v>
      </c>
      <c r="E12" s="100"/>
      <c r="F12" s="104" t="s">
        <v>19</v>
      </c>
      <c r="G12" s="100"/>
      <c r="H12" s="100"/>
      <c r="I12" s="99" t="s">
        <v>20</v>
      </c>
      <c r="J12" s="105" t="str">
        <f>'Rekapitulace stavby'!AN8</f>
        <v>6. 3. 2021</v>
      </c>
      <c r="K12" s="100"/>
      <c r="L12" s="102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s="103" customFormat="1" ht="10.7" customHeight="1">
      <c r="A13" s="100"/>
      <c r="B13" s="101"/>
      <c r="C13" s="100"/>
      <c r="D13" s="100"/>
      <c r="E13" s="100"/>
      <c r="F13" s="100"/>
      <c r="G13" s="100"/>
      <c r="H13" s="100"/>
      <c r="I13" s="100"/>
      <c r="J13" s="100"/>
      <c r="K13" s="100"/>
      <c r="L13" s="102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s="103" customFormat="1" ht="12" customHeight="1">
      <c r="A14" s="100"/>
      <c r="B14" s="101"/>
      <c r="C14" s="100"/>
      <c r="D14" s="99" t="s">
        <v>22</v>
      </c>
      <c r="E14" s="100"/>
      <c r="F14" s="100"/>
      <c r="G14" s="100"/>
      <c r="H14" s="100"/>
      <c r="I14" s="99" t="s">
        <v>23</v>
      </c>
      <c r="J14" s="104">
        <f>IF('Rekapitulace stavby'!AN10="","",'Rekapitulace stavby'!AN10)</f>
        <v>72048972</v>
      </c>
      <c r="K14" s="100"/>
      <c r="L14" s="102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s="103" customFormat="1" ht="18" customHeight="1">
      <c r="A15" s="100"/>
      <c r="B15" s="101"/>
      <c r="C15" s="100"/>
      <c r="D15" s="100"/>
      <c r="E15" s="104" t="str">
        <f>IF('Rekapitulace stavby'!E11="","",'Rekapitulace stavby'!E11)</f>
        <v>Národní hřebčín Kladruby nad Labem</v>
      </c>
      <c r="F15" s="100"/>
      <c r="G15" s="100"/>
      <c r="H15" s="100"/>
      <c r="I15" s="99" t="s">
        <v>25</v>
      </c>
      <c r="J15" s="104" t="str">
        <f>IF('Rekapitulace stavby'!AN11="","",'Rekapitulace stavby'!AN11)</f>
        <v>CZ72048972</v>
      </c>
      <c r="K15" s="100"/>
      <c r="L15" s="102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03" customFormat="1" ht="6.95" customHeight="1">
      <c r="A16" s="100"/>
      <c r="B16" s="101"/>
      <c r="C16" s="100"/>
      <c r="D16" s="100"/>
      <c r="E16" s="100"/>
      <c r="F16" s="100"/>
      <c r="G16" s="100"/>
      <c r="H16" s="100"/>
      <c r="I16" s="100"/>
      <c r="J16" s="100"/>
      <c r="K16" s="100"/>
      <c r="L16" s="102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03" customFormat="1" ht="12" customHeight="1">
      <c r="A17" s="100"/>
      <c r="B17" s="101"/>
      <c r="C17" s="100"/>
      <c r="D17" s="99" t="s">
        <v>26</v>
      </c>
      <c r="E17" s="100"/>
      <c r="F17" s="100"/>
      <c r="G17" s="100"/>
      <c r="H17" s="100"/>
      <c r="I17" s="99" t="s">
        <v>23</v>
      </c>
      <c r="J17" s="104" t="str">
        <f>'Rekapitulace stavby'!AN13</f>
        <v/>
      </c>
      <c r="K17" s="100"/>
      <c r="L17" s="102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03" customFormat="1" ht="18" customHeight="1">
      <c r="A18" s="100"/>
      <c r="B18" s="101"/>
      <c r="C18" s="100"/>
      <c r="D18" s="100"/>
      <c r="E18" s="290">
        <f>'Rekapitulace stavby'!E14</f>
        <v>0</v>
      </c>
      <c r="F18" s="290"/>
      <c r="G18" s="290"/>
      <c r="H18" s="290"/>
      <c r="I18" s="99" t="s">
        <v>25</v>
      </c>
      <c r="J18" s="104" t="str">
        <f>'Rekapitulace stavby'!AN14</f>
        <v/>
      </c>
      <c r="K18" s="100"/>
      <c r="L18" s="102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03" customFormat="1" ht="6.95" customHeight="1">
      <c r="A19" s="100"/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2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s="103" customFormat="1" ht="12" customHeight="1">
      <c r="A20" s="100"/>
      <c r="B20" s="101"/>
      <c r="C20" s="100"/>
      <c r="D20" s="99" t="s">
        <v>27</v>
      </c>
      <c r="E20" s="100"/>
      <c r="F20" s="100"/>
      <c r="G20" s="100"/>
      <c r="H20" s="100"/>
      <c r="I20" s="99" t="s">
        <v>23</v>
      </c>
      <c r="J20" s="104">
        <v>76675190</v>
      </c>
      <c r="K20" s="100"/>
      <c r="L20" s="102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s="103" customFormat="1" ht="18" customHeight="1">
      <c r="A21" s="100"/>
      <c r="B21" s="101"/>
      <c r="C21" s="100"/>
      <c r="D21" s="100"/>
      <c r="E21" s="104" t="s">
        <v>28</v>
      </c>
      <c r="F21" s="100"/>
      <c r="G21" s="100"/>
      <c r="H21" s="100"/>
      <c r="I21" s="99" t="s">
        <v>25</v>
      </c>
      <c r="J21" s="104" t="s">
        <v>1</v>
      </c>
      <c r="K21" s="100"/>
      <c r="L21" s="102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s="103" customFormat="1" ht="6.95" customHeight="1">
      <c r="A22" s="100"/>
      <c r="B22" s="101"/>
      <c r="C22" s="100"/>
      <c r="D22" s="100"/>
      <c r="E22" s="100"/>
      <c r="F22" s="100"/>
      <c r="G22" s="100"/>
      <c r="H22" s="100"/>
      <c r="I22" s="100"/>
      <c r="J22" s="100"/>
      <c r="K22" s="100"/>
      <c r="L22" s="102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03" customFormat="1" ht="12" customHeight="1">
      <c r="A23" s="100"/>
      <c r="B23" s="101"/>
      <c r="C23" s="100"/>
      <c r="D23" s="99" t="s">
        <v>30</v>
      </c>
      <c r="E23" s="100"/>
      <c r="F23" s="100"/>
      <c r="G23" s="100"/>
      <c r="H23" s="100"/>
      <c r="I23" s="99" t="s">
        <v>23</v>
      </c>
      <c r="J23" s="104" t="str">
        <f>IF('Rekapitulace stavby'!AN19="","",'Rekapitulace stavby'!AN19)</f>
        <v/>
      </c>
      <c r="K23" s="100"/>
      <c r="L23" s="102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03" customFormat="1" ht="18" customHeight="1">
      <c r="A24" s="100"/>
      <c r="B24" s="101"/>
      <c r="C24" s="100"/>
      <c r="D24" s="100"/>
      <c r="E24" s="104" t="str">
        <f>IF('Rekapitulace stavby'!E20="","",'Rekapitulace stavby'!E20)</f>
        <v xml:space="preserve"> </v>
      </c>
      <c r="F24" s="100"/>
      <c r="G24" s="100"/>
      <c r="H24" s="100"/>
      <c r="I24" s="99" t="s">
        <v>25</v>
      </c>
      <c r="J24" s="104" t="str">
        <f>IF('Rekapitulace stavby'!AN20="","",'Rekapitulace stavby'!AN20)</f>
        <v/>
      </c>
      <c r="K24" s="100"/>
      <c r="L24" s="102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03" customFormat="1" ht="6.95" customHeight="1">
      <c r="A25" s="100"/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03" customFormat="1" ht="12" customHeight="1">
      <c r="A26" s="100"/>
      <c r="B26" s="101"/>
      <c r="C26" s="100"/>
      <c r="D26" s="99" t="s">
        <v>31</v>
      </c>
      <c r="E26" s="100"/>
      <c r="F26" s="100"/>
      <c r="G26" s="100"/>
      <c r="H26" s="100"/>
      <c r="I26" s="100"/>
      <c r="J26" s="100"/>
      <c r="K26" s="100"/>
      <c r="L26" s="102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s="109" customFormat="1" ht="119.25" customHeight="1">
      <c r="A27" s="106"/>
      <c r="B27" s="107"/>
      <c r="C27" s="106"/>
      <c r="D27" s="106"/>
      <c r="E27" s="291" t="s">
        <v>120</v>
      </c>
      <c r="F27" s="291"/>
      <c r="G27" s="291"/>
      <c r="H27" s="291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3" customFormat="1" ht="6.95" customHeight="1">
      <c r="A28" s="100"/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2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s="103" customFormat="1" ht="6.95" customHeight="1">
      <c r="A29" s="100"/>
      <c r="B29" s="101"/>
      <c r="C29" s="100"/>
      <c r="D29" s="110"/>
      <c r="E29" s="110"/>
      <c r="F29" s="110"/>
      <c r="G29" s="110"/>
      <c r="H29" s="110"/>
      <c r="I29" s="110"/>
      <c r="J29" s="110"/>
      <c r="K29" s="11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103" customFormat="1" ht="25.35" customHeight="1">
      <c r="A30" s="100"/>
      <c r="B30" s="101"/>
      <c r="C30" s="100"/>
      <c r="D30" s="111" t="s">
        <v>33</v>
      </c>
      <c r="E30" s="100"/>
      <c r="F30" s="100"/>
      <c r="G30" s="100"/>
      <c r="H30" s="100"/>
      <c r="I30" s="100"/>
      <c r="J30" s="112">
        <f>ROUND(J122,2)</f>
        <v>0</v>
      </c>
      <c r="K30" s="100"/>
      <c r="L30" s="102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s="103" customFormat="1" ht="6.95" customHeight="1">
      <c r="A31" s="100"/>
      <c r="B31" s="101"/>
      <c r="C31" s="100"/>
      <c r="D31" s="110"/>
      <c r="E31" s="110"/>
      <c r="F31" s="110"/>
      <c r="G31" s="110"/>
      <c r="H31" s="110"/>
      <c r="I31" s="110"/>
      <c r="J31" s="110"/>
      <c r="K31" s="110"/>
      <c r="L31" s="102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s="103" customFormat="1" ht="14.45" customHeight="1">
      <c r="A32" s="100"/>
      <c r="B32" s="101"/>
      <c r="C32" s="100"/>
      <c r="D32" s="100"/>
      <c r="E32" s="100"/>
      <c r="F32" s="113" t="s">
        <v>35</v>
      </c>
      <c r="G32" s="100"/>
      <c r="H32" s="100"/>
      <c r="I32" s="113" t="s">
        <v>34</v>
      </c>
      <c r="J32" s="113" t="s">
        <v>36</v>
      </c>
      <c r="K32" s="100"/>
      <c r="L32" s="102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s="103" customFormat="1" ht="14.45" customHeight="1">
      <c r="A33" s="100"/>
      <c r="B33" s="101"/>
      <c r="C33" s="100"/>
      <c r="D33" s="114" t="s">
        <v>37</v>
      </c>
      <c r="E33" s="99" t="s">
        <v>38</v>
      </c>
      <c r="F33" s="115">
        <f>ROUND((SUM(BE122:BE143)),2)</f>
        <v>0</v>
      </c>
      <c r="G33" s="100"/>
      <c r="H33" s="100"/>
      <c r="I33" s="116">
        <v>0.21</v>
      </c>
      <c r="J33" s="115">
        <f>ROUND(((SUM(BE122:BE143))*I33),2)</f>
        <v>0</v>
      </c>
      <c r="K33" s="100"/>
      <c r="L33" s="102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s="103" customFormat="1" ht="14.45" customHeight="1">
      <c r="A34" s="100"/>
      <c r="B34" s="101"/>
      <c r="C34" s="100"/>
      <c r="D34" s="100"/>
      <c r="E34" s="99" t="s">
        <v>39</v>
      </c>
      <c r="F34" s="115">
        <f>ROUND((SUM(BF122:BF143)),2)</f>
        <v>0</v>
      </c>
      <c r="G34" s="100"/>
      <c r="H34" s="100"/>
      <c r="I34" s="116">
        <v>0.15</v>
      </c>
      <c r="J34" s="115">
        <f>ROUND(((SUM(BF122:BF143))*I34),2)</f>
        <v>0</v>
      </c>
      <c r="K34" s="100"/>
      <c r="L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s="103" customFormat="1" ht="14.45" customHeight="1" hidden="1">
      <c r="A35" s="100"/>
      <c r="B35" s="101"/>
      <c r="C35" s="100"/>
      <c r="D35" s="100"/>
      <c r="E35" s="99" t="s">
        <v>40</v>
      </c>
      <c r="F35" s="115">
        <f>ROUND((SUM(BG122:BG143)),2)</f>
        <v>0</v>
      </c>
      <c r="G35" s="100"/>
      <c r="H35" s="100"/>
      <c r="I35" s="116">
        <v>0.21</v>
      </c>
      <c r="J35" s="115">
        <f>0</f>
        <v>0</v>
      </c>
      <c r="K35" s="100"/>
      <c r="L35" s="102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s="103" customFormat="1" ht="14.45" customHeight="1" hidden="1">
      <c r="A36" s="100"/>
      <c r="B36" s="101"/>
      <c r="C36" s="100"/>
      <c r="D36" s="100"/>
      <c r="E36" s="99" t="s">
        <v>41</v>
      </c>
      <c r="F36" s="115">
        <f>ROUND((SUM(BH122:BH143)),2)</f>
        <v>0</v>
      </c>
      <c r="G36" s="100"/>
      <c r="H36" s="100"/>
      <c r="I36" s="116">
        <v>0.15</v>
      </c>
      <c r="J36" s="115">
        <f>0</f>
        <v>0</v>
      </c>
      <c r="K36" s="100"/>
      <c r="L36" s="102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s="103" customFormat="1" ht="14.45" customHeight="1" hidden="1">
      <c r="A37" s="100"/>
      <c r="B37" s="101"/>
      <c r="C37" s="100"/>
      <c r="D37" s="100"/>
      <c r="E37" s="99" t="s">
        <v>42</v>
      </c>
      <c r="F37" s="115">
        <f>ROUND((SUM(BI122:BI143)),2)</f>
        <v>0</v>
      </c>
      <c r="G37" s="100"/>
      <c r="H37" s="100"/>
      <c r="I37" s="116">
        <v>0</v>
      </c>
      <c r="J37" s="115">
        <f>0</f>
        <v>0</v>
      </c>
      <c r="K37" s="100"/>
      <c r="L37" s="102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s="103" customFormat="1" ht="6.95" customHeight="1">
      <c r="A38" s="100"/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s="103" customFormat="1" ht="25.35" customHeight="1">
      <c r="A39" s="100"/>
      <c r="B39" s="101"/>
      <c r="C39" s="117"/>
      <c r="D39" s="118" t="s">
        <v>43</v>
      </c>
      <c r="E39" s="119"/>
      <c r="F39" s="119"/>
      <c r="G39" s="120" t="s">
        <v>44</v>
      </c>
      <c r="H39" s="121" t="s">
        <v>45</v>
      </c>
      <c r="I39" s="119"/>
      <c r="J39" s="122">
        <f>SUM(J30:J37)</f>
        <v>0</v>
      </c>
      <c r="K39" s="123"/>
      <c r="L39" s="102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s="103" customFormat="1" ht="14.45" customHeight="1">
      <c r="A40" s="100"/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2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2:12" ht="14.45" customHeight="1">
      <c r="B41" s="96"/>
      <c r="L41" s="96"/>
    </row>
    <row r="42" spans="2:12" ht="14.45" customHeight="1">
      <c r="B42" s="96"/>
      <c r="L42" s="96"/>
    </row>
    <row r="43" spans="2:12" ht="14.45" customHeight="1">
      <c r="B43" s="96"/>
      <c r="L43" s="96"/>
    </row>
    <row r="44" spans="2:12" ht="14.45" customHeight="1">
      <c r="B44" s="96"/>
      <c r="L44" s="96"/>
    </row>
    <row r="45" spans="2:12" ht="14.45" customHeight="1">
      <c r="B45" s="96"/>
      <c r="L45" s="96"/>
    </row>
    <row r="46" spans="2:12" ht="14.45" customHeight="1">
      <c r="B46" s="96"/>
      <c r="L46" s="96"/>
    </row>
    <row r="47" spans="2:12" ht="14.45" customHeight="1">
      <c r="B47" s="96"/>
      <c r="L47" s="96"/>
    </row>
    <row r="48" spans="2:12" ht="14.45" customHeight="1">
      <c r="B48" s="96"/>
      <c r="L48" s="96"/>
    </row>
    <row r="49" spans="2:12" ht="14.45" customHeight="1">
      <c r="B49" s="96"/>
      <c r="L49" s="96"/>
    </row>
    <row r="50" spans="2:12" s="103" customFormat="1" ht="14.45" customHeight="1">
      <c r="B50" s="102"/>
      <c r="D50" s="124" t="s">
        <v>46</v>
      </c>
      <c r="E50" s="125"/>
      <c r="F50" s="125"/>
      <c r="G50" s="124" t="s">
        <v>47</v>
      </c>
      <c r="H50" s="125"/>
      <c r="I50" s="125"/>
      <c r="J50" s="125"/>
      <c r="K50" s="125"/>
      <c r="L50" s="102"/>
    </row>
    <row r="51" spans="2:12" ht="12">
      <c r="B51" s="96"/>
      <c r="L51" s="96"/>
    </row>
    <row r="52" spans="2:12" ht="12">
      <c r="B52" s="96"/>
      <c r="L52" s="96"/>
    </row>
    <row r="53" spans="2:12" ht="12">
      <c r="B53" s="96"/>
      <c r="L53" s="96"/>
    </row>
    <row r="54" spans="2:12" ht="12">
      <c r="B54" s="96"/>
      <c r="L54" s="96"/>
    </row>
    <row r="55" spans="2:12" ht="12">
      <c r="B55" s="96"/>
      <c r="L55" s="96"/>
    </row>
    <row r="56" spans="2:12" ht="12">
      <c r="B56" s="96"/>
      <c r="L56" s="96"/>
    </row>
    <row r="57" spans="2:12" ht="12">
      <c r="B57" s="96"/>
      <c r="L57" s="96"/>
    </row>
    <row r="58" spans="2:12" ht="12">
      <c r="B58" s="96"/>
      <c r="L58" s="96"/>
    </row>
    <row r="59" spans="2:12" ht="12">
      <c r="B59" s="96"/>
      <c r="L59" s="96"/>
    </row>
    <row r="60" spans="2:12" ht="12">
      <c r="B60" s="96"/>
      <c r="L60" s="96"/>
    </row>
    <row r="61" spans="1:31" s="103" customFormat="1" ht="12.75">
      <c r="A61" s="100"/>
      <c r="B61" s="101"/>
      <c r="C61" s="100"/>
      <c r="D61" s="126" t="s">
        <v>48</v>
      </c>
      <c r="E61" s="127"/>
      <c r="F61" s="128" t="s">
        <v>49</v>
      </c>
      <c r="G61" s="126" t="s">
        <v>48</v>
      </c>
      <c r="H61" s="127"/>
      <c r="I61" s="127"/>
      <c r="J61" s="129" t="s">
        <v>49</v>
      </c>
      <c r="K61" s="127"/>
      <c r="L61" s="10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</row>
    <row r="62" spans="2:12" ht="12">
      <c r="B62" s="96"/>
      <c r="L62" s="96"/>
    </row>
    <row r="63" spans="2:12" ht="12">
      <c r="B63" s="96"/>
      <c r="L63" s="96"/>
    </row>
    <row r="64" spans="2:12" ht="12">
      <c r="B64" s="96"/>
      <c r="L64" s="96"/>
    </row>
    <row r="65" spans="1:31" s="103" customFormat="1" ht="12.75">
      <c r="A65" s="100"/>
      <c r="B65" s="101"/>
      <c r="C65" s="100"/>
      <c r="D65" s="124" t="s">
        <v>50</v>
      </c>
      <c r="E65" s="130"/>
      <c r="F65" s="130" t="str">
        <f>E15</f>
        <v>Národní hřebčín Kladruby nad Labem</v>
      </c>
      <c r="G65" s="124" t="s">
        <v>51</v>
      </c>
      <c r="H65" s="130"/>
      <c r="I65" s="130">
        <f>E18</f>
        <v>0</v>
      </c>
      <c r="J65" s="130"/>
      <c r="K65" s="130"/>
      <c r="L65" s="102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</row>
    <row r="66" spans="2:12" ht="12">
      <c r="B66" s="96"/>
      <c r="L66" s="96"/>
    </row>
    <row r="67" spans="2:12" ht="12">
      <c r="B67" s="96"/>
      <c r="L67" s="96"/>
    </row>
    <row r="68" spans="2:12" ht="12">
      <c r="B68" s="96"/>
      <c r="L68" s="96"/>
    </row>
    <row r="69" spans="2:12" ht="12">
      <c r="B69" s="96"/>
      <c r="L69" s="96"/>
    </row>
    <row r="70" spans="2:12" ht="12">
      <c r="B70" s="96"/>
      <c r="L70" s="96"/>
    </row>
    <row r="71" spans="2:12" ht="12">
      <c r="B71" s="96"/>
      <c r="L71" s="96"/>
    </row>
    <row r="72" spans="2:12" ht="12">
      <c r="B72" s="96"/>
      <c r="L72" s="96"/>
    </row>
    <row r="73" spans="2:12" ht="12">
      <c r="B73" s="96"/>
      <c r="L73" s="96"/>
    </row>
    <row r="74" spans="2:12" ht="12">
      <c r="B74" s="96"/>
      <c r="L74" s="96"/>
    </row>
    <row r="75" spans="2:12" ht="12">
      <c r="B75" s="96"/>
      <c r="L75" s="96"/>
    </row>
    <row r="76" spans="1:31" s="103" customFormat="1" ht="12.75">
      <c r="A76" s="100"/>
      <c r="B76" s="101"/>
      <c r="C76" s="100"/>
      <c r="D76" s="126" t="s">
        <v>48</v>
      </c>
      <c r="E76" s="127"/>
      <c r="F76" s="128" t="s">
        <v>49</v>
      </c>
      <c r="G76" s="126" t="s">
        <v>48</v>
      </c>
      <c r="H76" s="127"/>
      <c r="I76" s="127"/>
      <c r="J76" s="129" t="s">
        <v>49</v>
      </c>
      <c r="K76" s="127"/>
      <c r="L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</row>
    <row r="77" spans="1:31" s="103" customFormat="1" ht="14.45" customHeight="1">
      <c r="A77" s="10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02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</row>
    <row r="81" spans="1:31" s="103" customFormat="1" ht="6.95" customHeight="1">
      <c r="A81" s="10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</row>
    <row r="82" spans="1:31" s="103" customFormat="1" ht="24.95" customHeight="1">
      <c r="A82" s="100"/>
      <c r="B82" s="101"/>
      <c r="C82" s="97" t="s">
        <v>121</v>
      </c>
      <c r="D82" s="100"/>
      <c r="E82" s="100"/>
      <c r="F82" s="100"/>
      <c r="G82" s="100"/>
      <c r="H82" s="100"/>
      <c r="I82" s="100"/>
      <c r="J82" s="100"/>
      <c r="K82" s="100"/>
      <c r="L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103" customFormat="1" ht="6.95" customHeight="1">
      <c r="A83" s="100"/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2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</row>
    <row r="84" spans="1:31" s="103" customFormat="1" ht="12" customHeight="1">
      <c r="A84" s="100"/>
      <c r="B84" s="101"/>
      <c r="C84" s="99" t="s">
        <v>14</v>
      </c>
      <c r="D84" s="100"/>
      <c r="E84" s="100"/>
      <c r="F84" s="100"/>
      <c r="G84" s="100"/>
      <c r="H84" s="100"/>
      <c r="I84" s="100"/>
      <c r="J84" s="100"/>
      <c r="K84" s="100"/>
      <c r="L84" s="102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</row>
    <row r="85" spans="1:31" s="103" customFormat="1" ht="16.5" customHeight="1">
      <c r="A85" s="100"/>
      <c r="B85" s="101"/>
      <c r="C85" s="100"/>
      <c r="D85" s="100"/>
      <c r="E85" s="288" t="str">
        <f>E7</f>
        <v>Demolice objektů souvisejících s provozem Národním hřebčínem</v>
      </c>
      <c r="F85" s="289"/>
      <c r="G85" s="289"/>
      <c r="H85" s="289"/>
      <c r="I85" s="100"/>
      <c r="J85" s="100"/>
      <c r="K85" s="100"/>
      <c r="L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</row>
    <row r="86" spans="1:31" s="103" customFormat="1" ht="12" customHeight="1">
      <c r="A86" s="100"/>
      <c r="B86" s="101"/>
      <c r="C86" s="99" t="s">
        <v>116</v>
      </c>
      <c r="D86" s="100"/>
      <c r="E86" s="100"/>
      <c r="F86" s="100"/>
      <c r="G86" s="100"/>
      <c r="H86" s="100"/>
      <c r="I86" s="100"/>
      <c r="J86" s="100"/>
      <c r="K86" s="100"/>
      <c r="L86" s="102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</row>
    <row r="87" spans="1:31" s="103" customFormat="1" ht="16.5" customHeight="1">
      <c r="A87" s="100"/>
      <c r="B87" s="101"/>
      <c r="C87" s="100"/>
      <c r="D87" s="100"/>
      <c r="E87" s="284" t="str">
        <f>E9</f>
        <v xml:space="preserve">VON - Vedlejší a ostatní náklady </v>
      </c>
      <c r="F87" s="285"/>
      <c r="G87" s="285"/>
      <c r="H87" s="285"/>
      <c r="I87" s="100"/>
      <c r="J87" s="100"/>
      <c r="K87" s="100"/>
      <c r="L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</row>
    <row r="88" spans="1:31" s="103" customFormat="1" ht="6.95" customHeight="1">
      <c r="A88" s="100"/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2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</row>
    <row r="89" spans="1:31" s="103" customFormat="1" ht="12" customHeight="1">
      <c r="A89" s="100"/>
      <c r="B89" s="101"/>
      <c r="C89" s="99" t="s">
        <v>18</v>
      </c>
      <c r="D89" s="100"/>
      <c r="E89" s="100"/>
      <c r="F89" s="104" t="str">
        <f>F12</f>
        <v>Kladruby nad Labem, okres Pardubice</v>
      </c>
      <c r="G89" s="100"/>
      <c r="H89" s="100"/>
      <c r="I89" s="99" t="s">
        <v>20</v>
      </c>
      <c r="J89" s="105" t="str">
        <f>IF(J12="","",J12)</f>
        <v>6. 3. 2021</v>
      </c>
      <c r="K89" s="100"/>
      <c r="L89" s="102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</row>
    <row r="90" spans="1:31" s="103" customFormat="1" ht="6.95" customHeight="1">
      <c r="A90" s="100"/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2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</row>
    <row r="91" spans="1:31" s="103" customFormat="1" ht="15.2" customHeight="1">
      <c r="A91" s="100"/>
      <c r="B91" s="101"/>
      <c r="C91" s="99" t="s">
        <v>22</v>
      </c>
      <c r="D91" s="100"/>
      <c r="E91" s="100"/>
      <c r="F91" s="104" t="str">
        <f>E15</f>
        <v>Národní hřebčín Kladruby nad Labem</v>
      </c>
      <c r="G91" s="100"/>
      <c r="H91" s="100"/>
      <c r="I91" s="99" t="s">
        <v>27</v>
      </c>
      <c r="J91" s="135" t="str">
        <f>E21</f>
        <v>Ing. Matěj Machač</v>
      </c>
      <c r="K91" s="100"/>
      <c r="L91" s="102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</row>
    <row r="92" spans="1:31" s="103" customFormat="1" ht="15.2" customHeight="1">
      <c r="A92" s="100"/>
      <c r="B92" s="101"/>
      <c r="C92" s="99" t="s">
        <v>26</v>
      </c>
      <c r="D92" s="100"/>
      <c r="E92" s="100"/>
      <c r="F92" s="104">
        <f>IF(E18="","",E18)</f>
        <v>0</v>
      </c>
      <c r="G92" s="100"/>
      <c r="H92" s="100"/>
      <c r="I92" s="99" t="s">
        <v>30</v>
      </c>
      <c r="J92" s="135" t="str">
        <f>E24</f>
        <v xml:space="preserve"> </v>
      </c>
      <c r="K92" s="100"/>
      <c r="L92" s="102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1:31" s="103" customFormat="1" ht="10.35" customHeight="1">
      <c r="A93" s="100"/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2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</row>
    <row r="94" spans="1:31" s="103" customFormat="1" ht="29.25" customHeight="1">
      <c r="A94" s="100"/>
      <c r="B94" s="101"/>
      <c r="C94" s="136" t="s">
        <v>122</v>
      </c>
      <c r="D94" s="117"/>
      <c r="E94" s="117"/>
      <c r="F94" s="117"/>
      <c r="G94" s="117"/>
      <c r="H94" s="117"/>
      <c r="I94" s="117"/>
      <c r="J94" s="137" t="s">
        <v>123</v>
      </c>
      <c r="K94" s="117"/>
      <c r="L94" s="102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</row>
    <row r="95" spans="1:31" s="103" customFormat="1" ht="10.35" customHeight="1">
      <c r="A95" s="100"/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2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</row>
    <row r="96" spans="1:47" s="103" customFormat="1" ht="22.7" customHeight="1">
      <c r="A96" s="100"/>
      <c r="B96" s="101"/>
      <c r="C96" s="138" t="s">
        <v>124</v>
      </c>
      <c r="D96" s="100"/>
      <c r="E96" s="100"/>
      <c r="F96" s="100"/>
      <c r="G96" s="100"/>
      <c r="H96" s="100"/>
      <c r="I96" s="100"/>
      <c r="J96" s="112">
        <f>J122</f>
        <v>0</v>
      </c>
      <c r="K96" s="100"/>
      <c r="L96" s="102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U96" s="92" t="s">
        <v>125</v>
      </c>
    </row>
    <row r="97" spans="2:12" s="139" customFormat="1" ht="24.95" customHeight="1">
      <c r="B97" s="140"/>
      <c r="D97" s="141" t="s">
        <v>412</v>
      </c>
      <c r="E97" s="142"/>
      <c r="F97" s="142"/>
      <c r="G97" s="142"/>
      <c r="H97" s="142"/>
      <c r="I97" s="142"/>
      <c r="J97" s="143">
        <f>J123</f>
        <v>0</v>
      </c>
      <c r="L97" s="140"/>
    </row>
    <row r="98" spans="2:12" s="144" customFormat="1" ht="19.9" customHeight="1">
      <c r="B98" s="145"/>
      <c r="D98" s="146" t="s">
        <v>413</v>
      </c>
      <c r="E98" s="147"/>
      <c r="F98" s="147"/>
      <c r="G98" s="147"/>
      <c r="H98" s="147"/>
      <c r="I98" s="147"/>
      <c r="J98" s="148">
        <f>J124</f>
        <v>0</v>
      </c>
      <c r="L98" s="145"/>
    </row>
    <row r="99" spans="2:12" s="144" customFormat="1" ht="19.9" customHeight="1">
      <c r="B99" s="145"/>
      <c r="D99" s="146" t="s">
        <v>414</v>
      </c>
      <c r="E99" s="147"/>
      <c r="F99" s="147"/>
      <c r="G99" s="147"/>
      <c r="H99" s="147"/>
      <c r="I99" s="147"/>
      <c r="J99" s="148">
        <f>J128</f>
        <v>0</v>
      </c>
      <c r="L99" s="145"/>
    </row>
    <row r="100" spans="2:12" s="144" customFormat="1" ht="19.9" customHeight="1">
      <c r="B100" s="145"/>
      <c r="D100" s="146" t="s">
        <v>415</v>
      </c>
      <c r="E100" s="147"/>
      <c r="F100" s="147"/>
      <c r="G100" s="147"/>
      <c r="H100" s="147"/>
      <c r="I100" s="147"/>
      <c r="J100" s="148">
        <f>J131</f>
        <v>0</v>
      </c>
      <c r="L100" s="145"/>
    </row>
    <row r="101" spans="2:12" s="144" customFormat="1" ht="19.9" customHeight="1">
      <c r="B101" s="145"/>
      <c r="D101" s="146" t="s">
        <v>416</v>
      </c>
      <c r="E101" s="147"/>
      <c r="F101" s="147"/>
      <c r="G101" s="147"/>
      <c r="H101" s="147"/>
      <c r="I101" s="147"/>
      <c r="J101" s="148">
        <f>J138</f>
        <v>0</v>
      </c>
      <c r="L101" s="145"/>
    </row>
    <row r="102" spans="2:12" s="144" customFormat="1" ht="19.9" customHeight="1">
      <c r="B102" s="145"/>
      <c r="D102" s="146" t="s">
        <v>417</v>
      </c>
      <c r="E102" s="147"/>
      <c r="F102" s="147"/>
      <c r="G102" s="147"/>
      <c r="H102" s="147"/>
      <c r="I102" s="147"/>
      <c r="J102" s="148">
        <f>J140</f>
        <v>0</v>
      </c>
      <c r="L102" s="145"/>
    </row>
    <row r="103" spans="1:31" s="103" customFormat="1" ht="21.75" customHeight="1">
      <c r="A103" s="100"/>
      <c r="B103" s="1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2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</row>
    <row r="104" spans="1:31" s="103" customFormat="1" ht="6.95" customHeight="1">
      <c r="A104" s="100"/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02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</row>
    <row r="108" spans="1:31" s="103" customFormat="1" ht="6.95" customHeight="1">
      <c r="A108" s="100"/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02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</row>
    <row r="109" spans="1:31" s="103" customFormat="1" ht="24.95" customHeight="1">
      <c r="A109" s="100"/>
      <c r="B109" s="101"/>
      <c r="C109" s="97" t="s">
        <v>133</v>
      </c>
      <c r="D109" s="100"/>
      <c r="E109" s="100"/>
      <c r="F109" s="100"/>
      <c r="G109" s="100"/>
      <c r="H109" s="100"/>
      <c r="I109" s="100"/>
      <c r="J109" s="100"/>
      <c r="K109" s="100"/>
      <c r="L109" s="102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</row>
    <row r="110" spans="1:31" s="103" customFormat="1" ht="6.95" customHeight="1">
      <c r="A110" s="100"/>
      <c r="B110" s="101"/>
      <c r="C110" s="100"/>
      <c r="D110" s="100"/>
      <c r="E110" s="100"/>
      <c r="F110" s="100"/>
      <c r="G110" s="100"/>
      <c r="H110" s="100"/>
      <c r="I110" s="100"/>
      <c r="J110" s="100"/>
      <c r="K110" s="100"/>
      <c r="L110" s="102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</row>
    <row r="111" spans="1:31" s="103" customFormat="1" ht="12" customHeight="1">
      <c r="A111" s="100"/>
      <c r="B111" s="101"/>
      <c r="C111" s="99" t="s">
        <v>14</v>
      </c>
      <c r="D111" s="100"/>
      <c r="E111" s="100"/>
      <c r="F111" s="100"/>
      <c r="G111" s="100"/>
      <c r="H111" s="100"/>
      <c r="I111" s="100"/>
      <c r="J111" s="100"/>
      <c r="K111" s="100"/>
      <c r="L111" s="102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</row>
    <row r="112" spans="1:31" s="103" customFormat="1" ht="16.5" customHeight="1">
      <c r="A112" s="100"/>
      <c r="B112" s="101"/>
      <c r="C112" s="100"/>
      <c r="D112" s="100"/>
      <c r="E112" s="288" t="str">
        <f>E7</f>
        <v>Demolice objektů souvisejících s provozem Národním hřebčínem</v>
      </c>
      <c r="F112" s="289"/>
      <c r="G112" s="289"/>
      <c r="H112" s="289"/>
      <c r="I112" s="100"/>
      <c r="J112" s="100"/>
      <c r="K112" s="100"/>
      <c r="L112" s="102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</row>
    <row r="113" spans="1:31" s="103" customFormat="1" ht="12" customHeight="1">
      <c r="A113" s="100"/>
      <c r="B113" s="101"/>
      <c r="C113" s="99" t="s">
        <v>116</v>
      </c>
      <c r="D113" s="100"/>
      <c r="E113" s="100"/>
      <c r="F113" s="100"/>
      <c r="G113" s="100"/>
      <c r="H113" s="100"/>
      <c r="I113" s="100"/>
      <c r="J113" s="100"/>
      <c r="K113" s="100"/>
      <c r="L113" s="102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</row>
    <row r="114" spans="1:31" s="103" customFormat="1" ht="16.5" customHeight="1">
      <c r="A114" s="100"/>
      <c r="B114" s="101"/>
      <c r="C114" s="100"/>
      <c r="D114" s="100"/>
      <c r="E114" s="284" t="str">
        <f>E9</f>
        <v xml:space="preserve">VON - Vedlejší a ostatní náklady </v>
      </c>
      <c r="F114" s="285"/>
      <c r="G114" s="285"/>
      <c r="H114" s="285"/>
      <c r="I114" s="100"/>
      <c r="J114" s="100"/>
      <c r="K114" s="100"/>
      <c r="L114" s="102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1:31" s="103" customFormat="1" ht="6.95" customHeight="1">
      <c r="A115" s="100"/>
      <c r="B115" s="101"/>
      <c r="C115" s="100"/>
      <c r="D115" s="100"/>
      <c r="E115" s="100"/>
      <c r="F115" s="100"/>
      <c r="G115" s="100"/>
      <c r="H115" s="100"/>
      <c r="I115" s="100"/>
      <c r="J115" s="100"/>
      <c r="K115" s="100"/>
      <c r="L115" s="102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1:31" s="103" customFormat="1" ht="12" customHeight="1">
      <c r="A116" s="100"/>
      <c r="B116" s="101"/>
      <c r="C116" s="99" t="s">
        <v>18</v>
      </c>
      <c r="D116" s="100"/>
      <c r="E116" s="100"/>
      <c r="F116" s="104" t="str">
        <f>F12</f>
        <v>Kladruby nad Labem, okres Pardubice</v>
      </c>
      <c r="G116" s="100"/>
      <c r="H116" s="100"/>
      <c r="I116" s="99" t="s">
        <v>20</v>
      </c>
      <c r="J116" s="105" t="str">
        <f>IF(J12="","",J12)</f>
        <v>6. 3. 2021</v>
      </c>
      <c r="K116" s="100"/>
      <c r="L116" s="102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 s="103" customFormat="1" ht="6.95" customHeight="1">
      <c r="A117" s="100"/>
      <c r="B117" s="10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2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s="103" customFormat="1" ht="15.2" customHeight="1">
      <c r="A118" s="100"/>
      <c r="B118" s="101"/>
      <c r="C118" s="99" t="s">
        <v>22</v>
      </c>
      <c r="D118" s="100"/>
      <c r="E118" s="100"/>
      <c r="F118" s="104" t="str">
        <f>E15</f>
        <v>Národní hřebčín Kladruby nad Labem</v>
      </c>
      <c r="G118" s="100"/>
      <c r="H118" s="100"/>
      <c r="I118" s="99" t="s">
        <v>27</v>
      </c>
      <c r="J118" s="135" t="str">
        <f>E21</f>
        <v>Ing. Matěj Machač</v>
      </c>
      <c r="K118" s="100"/>
      <c r="L118" s="102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s="103" customFormat="1" ht="15.2" customHeight="1">
      <c r="A119" s="100"/>
      <c r="B119" s="101"/>
      <c r="C119" s="99" t="s">
        <v>26</v>
      </c>
      <c r="D119" s="100"/>
      <c r="E119" s="100"/>
      <c r="F119" s="104">
        <f>IF(E18="","",E18)</f>
        <v>0</v>
      </c>
      <c r="G119" s="100"/>
      <c r="H119" s="100"/>
      <c r="I119" s="99" t="s">
        <v>30</v>
      </c>
      <c r="J119" s="135" t="str">
        <f>E24</f>
        <v xml:space="preserve"> </v>
      </c>
      <c r="K119" s="100"/>
      <c r="L119" s="102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s="103" customFormat="1" ht="10.35" customHeight="1">
      <c r="A120" s="100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2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s="158" customFormat="1" ht="29.25" customHeight="1">
      <c r="A121" s="149"/>
      <c r="B121" s="150"/>
      <c r="C121" s="151" t="s">
        <v>134</v>
      </c>
      <c r="D121" s="152" t="s">
        <v>58</v>
      </c>
      <c r="E121" s="152" t="s">
        <v>54</v>
      </c>
      <c r="F121" s="152" t="s">
        <v>55</v>
      </c>
      <c r="G121" s="152" t="s">
        <v>135</v>
      </c>
      <c r="H121" s="152" t="s">
        <v>136</v>
      </c>
      <c r="I121" s="152" t="s">
        <v>137</v>
      </c>
      <c r="J121" s="152" t="s">
        <v>123</v>
      </c>
      <c r="K121" s="153" t="s">
        <v>138</v>
      </c>
      <c r="L121" s="154"/>
      <c r="M121" s="155" t="s">
        <v>1</v>
      </c>
      <c r="N121" s="156" t="s">
        <v>37</v>
      </c>
      <c r="O121" s="156" t="s">
        <v>139</v>
      </c>
      <c r="P121" s="156" t="s">
        <v>140</v>
      </c>
      <c r="Q121" s="156" t="s">
        <v>141</v>
      </c>
      <c r="R121" s="156" t="s">
        <v>142</v>
      </c>
      <c r="S121" s="156" t="s">
        <v>143</v>
      </c>
      <c r="T121" s="157" t="s">
        <v>144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103" customFormat="1" ht="22.7" customHeight="1">
      <c r="A122" s="100"/>
      <c r="B122" s="101"/>
      <c r="C122" s="159" t="s">
        <v>145</v>
      </c>
      <c r="D122" s="100"/>
      <c r="E122" s="100"/>
      <c r="F122" s="100"/>
      <c r="G122" s="100"/>
      <c r="H122" s="100"/>
      <c r="I122" s="100"/>
      <c r="J122" s="160">
        <f>BK122</f>
        <v>0</v>
      </c>
      <c r="K122" s="100"/>
      <c r="L122" s="101"/>
      <c r="M122" s="161"/>
      <c r="N122" s="162"/>
      <c r="O122" s="110"/>
      <c r="P122" s="163">
        <f>P123</f>
        <v>0</v>
      </c>
      <c r="Q122" s="110"/>
      <c r="R122" s="163">
        <f>R123</f>
        <v>0</v>
      </c>
      <c r="S122" s="110"/>
      <c r="T122" s="164">
        <f>T123</f>
        <v>0</v>
      </c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T122" s="92" t="s">
        <v>72</v>
      </c>
      <c r="AU122" s="92" t="s">
        <v>125</v>
      </c>
      <c r="BK122" s="165">
        <f>BK123</f>
        <v>0</v>
      </c>
    </row>
    <row r="123" spans="2:63" s="166" customFormat="1" ht="25.9" customHeight="1">
      <c r="B123" s="167"/>
      <c r="D123" s="168" t="s">
        <v>72</v>
      </c>
      <c r="E123" s="169" t="s">
        <v>418</v>
      </c>
      <c r="F123" s="169" t="s">
        <v>419</v>
      </c>
      <c r="J123" s="170">
        <f>BK123</f>
        <v>0</v>
      </c>
      <c r="L123" s="167"/>
      <c r="M123" s="171"/>
      <c r="N123" s="172"/>
      <c r="O123" s="172"/>
      <c r="P123" s="173">
        <f>P124+P128+P131+P138+P140</f>
        <v>0</v>
      </c>
      <c r="Q123" s="172"/>
      <c r="R123" s="173">
        <f>R124+R128+R131+R138+R140</f>
        <v>0</v>
      </c>
      <c r="S123" s="172"/>
      <c r="T123" s="174">
        <f>T124+T128+T131+T138+T140</f>
        <v>0</v>
      </c>
      <c r="AR123" s="168" t="s">
        <v>156</v>
      </c>
      <c r="AT123" s="175" t="s">
        <v>72</v>
      </c>
      <c r="AU123" s="175" t="s">
        <v>73</v>
      </c>
      <c r="AY123" s="168" t="s">
        <v>148</v>
      </c>
      <c r="BK123" s="176">
        <f>BK124+BK128+BK131+BK138+BK140</f>
        <v>0</v>
      </c>
    </row>
    <row r="124" spans="2:63" s="166" customFormat="1" ht="22.7" customHeight="1">
      <c r="B124" s="167"/>
      <c r="D124" s="168" t="s">
        <v>72</v>
      </c>
      <c r="E124" s="177" t="s">
        <v>420</v>
      </c>
      <c r="F124" s="177" t="s">
        <v>421</v>
      </c>
      <c r="J124" s="178">
        <f>BK124</f>
        <v>0</v>
      </c>
      <c r="L124" s="167"/>
      <c r="M124" s="171"/>
      <c r="N124" s="172"/>
      <c r="O124" s="172"/>
      <c r="P124" s="173">
        <f>SUM(P125:P127)</f>
        <v>0</v>
      </c>
      <c r="Q124" s="172"/>
      <c r="R124" s="173">
        <f>SUM(R125:R127)</f>
        <v>0</v>
      </c>
      <c r="S124" s="172"/>
      <c r="T124" s="174">
        <f>SUM(T125:T127)</f>
        <v>0</v>
      </c>
      <c r="AR124" s="168" t="s">
        <v>156</v>
      </c>
      <c r="AT124" s="175" t="s">
        <v>72</v>
      </c>
      <c r="AU124" s="175" t="s">
        <v>80</v>
      </c>
      <c r="AY124" s="168" t="s">
        <v>148</v>
      </c>
      <c r="BK124" s="176">
        <f>SUM(BK125:BK127)</f>
        <v>0</v>
      </c>
    </row>
    <row r="125" spans="1:65" s="103" customFormat="1" ht="24.2" customHeight="1">
      <c r="A125" s="100"/>
      <c r="B125" s="101"/>
      <c r="C125" s="179" t="s">
        <v>80</v>
      </c>
      <c r="D125" s="179" t="s">
        <v>150</v>
      </c>
      <c r="E125" s="180" t="s">
        <v>422</v>
      </c>
      <c r="F125" s="181" t="s">
        <v>423</v>
      </c>
      <c r="G125" s="182" t="s">
        <v>424</v>
      </c>
      <c r="H125" s="183">
        <v>1</v>
      </c>
      <c r="I125" s="74">
        <v>0</v>
      </c>
      <c r="J125" s="184">
        <f>ROUND(I125*H125,2)</f>
        <v>0</v>
      </c>
      <c r="K125" s="181" t="s">
        <v>1</v>
      </c>
      <c r="L125" s="101"/>
      <c r="M125" s="185" t="s">
        <v>1</v>
      </c>
      <c r="N125" s="186" t="s">
        <v>38</v>
      </c>
      <c r="O125" s="187">
        <v>0</v>
      </c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R125" s="189" t="s">
        <v>425</v>
      </c>
      <c r="AT125" s="189" t="s">
        <v>150</v>
      </c>
      <c r="AU125" s="189" t="s">
        <v>82</v>
      </c>
      <c r="AY125" s="92" t="s">
        <v>148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92" t="s">
        <v>80</v>
      </c>
      <c r="BK125" s="190">
        <f>ROUND(I125*H125,2)</f>
        <v>0</v>
      </c>
      <c r="BL125" s="92" t="s">
        <v>425</v>
      </c>
      <c r="BM125" s="189" t="s">
        <v>426</v>
      </c>
    </row>
    <row r="126" spans="1:47" s="103" customFormat="1" ht="29.25">
      <c r="A126" s="100"/>
      <c r="B126" s="101"/>
      <c r="C126" s="100"/>
      <c r="D126" s="193" t="s">
        <v>427</v>
      </c>
      <c r="E126" s="100"/>
      <c r="F126" s="237" t="s">
        <v>428</v>
      </c>
      <c r="G126" s="100"/>
      <c r="H126" s="100"/>
      <c r="I126" s="100"/>
      <c r="J126" s="100"/>
      <c r="K126" s="100"/>
      <c r="L126" s="101"/>
      <c r="M126" s="238"/>
      <c r="N126" s="239"/>
      <c r="O126" s="240"/>
      <c r="P126" s="240"/>
      <c r="Q126" s="240"/>
      <c r="R126" s="240"/>
      <c r="S126" s="240"/>
      <c r="T126" s="241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T126" s="92" t="s">
        <v>427</v>
      </c>
      <c r="AU126" s="92" t="s">
        <v>82</v>
      </c>
    </row>
    <row r="127" spans="1:65" s="103" customFormat="1" ht="24">
      <c r="A127" s="100"/>
      <c r="B127" s="101"/>
      <c r="C127" s="179" t="s">
        <v>82</v>
      </c>
      <c r="D127" s="179" t="s">
        <v>150</v>
      </c>
      <c r="E127" s="180" t="s">
        <v>429</v>
      </c>
      <c r="F127" s="181" t="s">
        <v>430</v>
      </c>
      <c r="G127" s="182" t="s">
        <v>424</v>
      </c>
      <c r="H127" s="183">
        <v>1</v>
      </c>
      <c r="I127" s="74">
        <v>0</v>
      </c>
      <c r="J127" s="184">
        <f>ROUND(I127*H127,2)</f>
        <v>0</v>
      </c>
      <c r="K127" s="181" t="s">
        <v>1</v>
      </c>
      <c r="L127" s="101"/>
      <c r="M127" s="185" t="s">
        <v>1</v>
      </c>
      <c r="N127" s="186" t="s">
        <v>38</v>
      </c>
      <c r="O127" s="187">
        <v>0</v>
      </c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R127" s="189" t="s">
        <v>425</v>
      </c>
      <c r="AT127" s="189" t="s">
        <v>150</v>
      </c>
      <c r="AU127" s="189" t="s">
        <v>82</v>
      </c>
      <c r="AY127" s="92" t="s">
        <v>148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92" t="s">
        <v>80</v>
      </c>
      <c r="BK127" s="190">
        <f>ROUND(I127*H127,2)</f>
        <v>0</v>
      </c>
      <c r="BL127" s="92" t="s">
        <v>425</v>
      </c>
      <c r="BM127" s="189" t="s">
        <v>431</v>
      </c>
    </row>
    <row r="128" spans="2:63" s="166" customFormat="1" ht="22.7" customHeight="1">
      <c r="B128" s="167"/>
      <c r="D128" s="168" t="s">
        <v>72</v>
      </c>
      <c r="E128" s="177" t="s">
        <v>432</v>
      </c>
      <c r="F128" s="177" t="s">
        <v>433</v>
      </c>
      <c r="J128" s="178">
        <f>BK128</f>
        <v>0</v>
      </c>
      <c r="L128" s="167"/>
      <c r="M128" s="171"/>
      <c r="N128" s="172"/>
      <c r="O128" s="172"/>
      <c r="P128" s="173">
        <f>SUM(P129:P130)</f>
        <v>0</v>
      </c>
      <c r="Q128" s="172"/>
      <c r="R128" s="173">
        <f>SUM(R129:R130)</f>
        <v>0</v>
      </c>
      <c r="S128" s="172"/>
      <c r="T128" s="174">
        <f>SUM(T129:T130)</f>
        <v>0</v>
      </c>
      <c r="AR128" s="168" t="s">
        <v>156</v>
      </c>
      <c r="AT128" s="175" t="s">
        <v>72</v>
      </c>
      <c r="AU128" s="175" t="s">
        <v>80</v>
      </c>
      <c r="AY128" s="168" t="s">
        <v>148</v>
      </c>
      <c r="BK128" s="176">
        <f>SUM(BK129:BK130)</f>
        <v>0</v>
      </c>
    </row>
    <row r="129" spans="1:65" s="103" customFormat="1" ht="24.2" customHeight="1">
      <c r="A129" s="100"/>
      <c r="B129" s="101"/>
      <c r="C129" s="179" t="s">
        <v>155</v>
      </c>
      <c r="D129" s="179" t="s">
        <v>150</v>
      </c>
      <c r="E129" s="180" t="s">
        <v>434</v>
      </c>
      <c r="F129" s="181" t="s">
        <v>433</v>
      </c>
      <c r="G129" s="182" t="s">
        <v>424</v>
      </c>
      <c r="H129" s="183">
        <v>1</v>
      </c>
      <c r="I129" s="74">
        <v>0</v>
      </c>
      <c r="J129" s="184">
        <f>ROUND(I129*H129,2)</f>
        <v>0</v>
      </c>
      <c r="K129" s="181" t="s">
        <v>1</v>
      </c>
      <c r="L129" s="101"/>
      <c r="M129" s="185" t="s">
        <v>1</v>
      </c>
      <c r="N129" s="186" t="s">
        <v>38</v>
      </c>
      <c r="O129" s="187">
        <v>0</v>
      </c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R129" s="189" t="s">
        <v>425</v>
      </c>
      <c r="AT129" s="189" t="s">
        <v>150</v>
      </c>
      <c r="AU129" s="189" t="s">
        <v>82</v>
      </c>
      <c r="AY129" s="92" t="s">
        <v>148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92" t="s">
        <v>80</v>
      </c>
      <c r="BK129" s="190">
        <f>ROUND(I129*H129,2)</f>
        <v>0</v>
      </c>
      <c r="BL129" s="92" t="s">
        <v>425</v>
      </c>
      <c r="BM129" s="189" t="s">
        <v>435</v>
      </c>
    </row>
    <row r="130" spans="1:47" s="103" customFormat="1" ht="48.75">
      <c r="A130" s="100"/>
      <c r="B130" s="101"/>
      <c r="C130" s="100"/>
      <c r="D130" s="193" t="s">
        <v>427</v>
      </c>
      <c r="E130" s="100"/>
      <c r="F130" s="237" t="s">
        <v>436</v>
      </c>
      <c r="G130" s="100"/>
      <c r="H130" s="100"/>
      <c r="I130" s="100"/>
      <c r="J130" s="100"/>
      <c r="K130" s="100"/>
      <c r="L130" s="101"/>
      <c r="M130" s="238"/>
      <c r="N130" s="239"/>
      <c r="O130" s="240"/>
      <c r="P130" s="240"/>
      <c r="Q130" s="240"/>
      <c r="R130" s="240"/>
      <c r="S130" s="240"/>
      <c r="T130" s="241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T130" s="92" t="s">
        <v>427</v>
      </c>
      <c r="AU130" s="92" t="s">
        <v>82</v>
      </c>
    </row>
    <row r="131" spans="2:63" s="166" customFormat="1" ht="22.7" customHeight="1">
      <c r="B131" s="167"/>
      <c r="D131" s="168" t="s">
        <v>72</v>
      </c>
      <c r="E131" s="177" t="s">
        <v>437</v>
      </c>
      <c r="F131" s="177" t="s">
        <v>438</v>
      </c>
      <c r="J131" s="178">
        <f>BK131</f>
        <v>0</v>
      </c>
      <c r="L131" s="167"/>
      <c r="M131" s="171"/>
      <c r="N131" s="172"/>
      <c r="O131" s="172"/>
      <c r="P131" s="173">
        <f>SUM(P132:P137)</f>
        <v>0</v>
      </c>
      <c r="Q131" s="172"/>
      <c r="R131" s="173">
        <f>SUM(R132:R137)</f>
        <v>0</v>
      </c>
      <c r="S131" s="172"/>
      <c r="T131" s="174">
        <f>SUM(T132:T137)</f>
        <v>0</v>
      </c>
      <c r="AR131" s="168" t="s">
        <v>156</v>
      </c>
      <c r="AT131" s="175" t="s">
        <v>72</v>
      </c>
      <c r="AU131" s="175" t="s">
        <v>80</v>
      </c>
      <c r="AY131" s="168" t="s">
        <v>148</v>
      </c>
      <c r="BK131" s="176">
        <f>SUM(BK132:BK137)</f>
        <v>0</v>
      </c>
    </row>
    <row r="132" spans="1:65" s="103" customFormat="1" ht="24.2" customHeight="1">
      <c r="A132" s="100"/>
      <c r="B132" s="101"/>
      <c r="C132" s="179" t="s">
        <v>152</v>
      </c>
      <c r="D132" s="179" t="s">
        <v>150</v>
      </c>
      <c r="E132" s="180" t="s">
        <v>439</v>
      </c>
      <c r="F132" s="181" t="s">
        <v>440</v>
      </c>
      <c r="G132" s="182" t="s">
        <v>424</v>
      </c>
      <c r="H132" s="183">
        <v>1</v>
      </c>
      <c r="I132" s="74">
        <v>0</v>
      </c>
      <c r="J132" s="184">
        <f>ROUND(I132*H132,2)</f>
        <v>0</v>
      </c>
      <c r="K132" s="181" t="s">
        <v>1</v>
      </c>
      <c r="L132" s="101"/>
      <c r="M132" s="185" t="s">
        <v>1</v>
      </c>
      <c r="N132" s="186" t="s">
        <v>38</v>
      </c>
      <c r="O132" s="187">
        <v>0</v>
      </c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R132" s="189" t="s">
        <v>425</v>
      </c>
      <c r="AT132" s="189" t="s">
        <v>150</v>
      </c>
      <c r="AU132" s="189" t="s">
        <v>82</v>
      </c>
      <c r="AY132" s="92" t="s">
        <v>148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92" t="s">
        <v>80</v>
      </c>
      <c r="BK132" s="190">
        <f>ROUND(I132*H132,2)</f>
        <v>0</v>
      </c>
      <c r="BL132" s="92" t="s">
        <v>425</v>
      </c>
      <c r="BM132" s="189" t="s">
        <v>441</v>
      </c>
    </row>
    <row r="133" spans="1:47" s="103" customFormat="1" ht="58.5">
      <c r="A133" s="100"/>
      <c r="B133" s="101"/>
      <c r="C133" s="100"/>
      <c r="D133" s="193" t="s">
        <v>427</v>
      </c>
      <c r="E133" s="100"/>
      <c r="F133" s="237" t="s">
        <v>442</v>
      </c>
      <c r="G133" s="100"/>
      <c r="H133" s="100"/>
      <c r="I133" s="100"/>
      <c r="J133" s="100"/>
      <c r="K133" s="100"/>
      <c r="L133" s="101"/>
      <c r="M133" s="238"/>
      <c r="N133" s="239"/>
      <c r="O133" s="240"/>
      <c r="P133" s="240"/>
      <c r="Q133" s="240"/>
      <c r="R133" s="240"/>
      <c r="S133" s="240"/>
      <c r="T133" s="241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T133" s="92" t="s">
        <v>427</v>
      </c>
      <c r="AU133" s="92" t="s">
        <v>82</v>
      </c>
    </row>
    <row r="134" spans="1:65" s="103" customFormat="1" ht="24.2" customHeight="1">
      <c r="A134" s="100"/>
      <c r="B134" s="101"/>
      <c r="C134" s="179" t="s">
        <v>156</v>
      </c>
      <c r="D134" s="179" t="s">
        <v>150</v>
      </c>
      <c r="E134" s="180" t="s">
        <v>443</v>
      </c>
      <c r="F134" s="181" t="s">
        <v>438</v>
      </c>
      <c r="G134" s="182" t="s">
        <v>424</v>
      </c>
      <c r="H134" s="183">
        <v>1</v>
      </c>
      <c r="I134" s="74">
        <v>0</v>
      </c>
      <c r="J134" s="184">
        <f>ROUND(I134*H134,2)</f>
        <v>0</v>
      </c>
      <c r="K134" s="181" t="s">
        <v>1</v>
      </c>
      <c r="L134" s="101"/>
      <c r="M134" s="185" t="s">
        <v>1</v>
      </c>
      <c r="N134" s="186" t="s">
        <v>38</v>
      </c>
      <c r="O134" s="187">
        <v>0</v>
      </c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R134" s="189" t="s">
        <v>425</v>
      </c>
      <c r="AT134" s="189" t="s">
        <v>150</v>
      </c>
      <c r="AU134" s="189" t="s">
        <v>82</v>
      </c>
      <c r="AY134" s="92" t="s">
        <v>148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92" t="s">
        <v>80</v>
      </c>
      <c r="BK134" s="190">
        <f>ROUND(I134*H134,2)</f>
        <v>0</v>
      </c>
      <c r="BL134" s="92" t="s">
        <v>425</v>
      </c>
      <c r="BM134" s="189" t="s">
        <v>444</v>
      </c>
    </row>
    <row r="135" spans="1:47" s="103" customFormat="1" ht="58.5">
      <c r="A135" s="100"/>
      <c r="B135" s="101"/>
      <c r="C135" s="100"/>
      <c r="D135" s="193" t="s">
        <v>427</v>
      </c>
      <c r="E135" s="100"/>
      <c r="F135" s="237" t="s">
        <v>442</v>
      </c>
      <c r="G135" s="100"/>
      <c r="H135" s="100"/>
      <c r="I135" s="100"/>
      <c r="J135" s="100"/>
      <c r="K135" s="100"/>
      <c r="L135" s="101"/>
      <c r="M135" s="238"/>
      <c r="N135" s="239"/>
      <c r="O135" s="240"/>
      <c r="P135" s="240"/>
      <c r="Q135" s="240"/>
      <c r="R135" s="240"/>
      <c r="S135" s="240"/>
      <c r="T135" s="241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T135" s="92" t="s">
        <v>427</v>
      </c>
      <c r="AU135" s="92" t="s">
        <v>82</v>
      </c>
    </row>
    <row r="136" spans="1:65" s="103" customFormat="1" ht="24.2" customHeight="1">
      <c r="A136" s="100"/>
      <c r="B136" s="101"/>
      <c r="C136" s="179" t="s">
        <v>160</v>
      </c>
      <c r="D136" s="179" t="s">
        <v>150</v>
      </c>
      <c r="E136" s="180" t="s">
        <v>445</v>
      </c>
      <c r="F136" s="181" t="s">
        <v>446</v>
      </c>
      <c r="G136" s="182" t="s">
        <v>424</v>
      </c>
      <c r="H136" s="183">
        <v>1</v>
      </c>
      <c r="I136" s="74">
        <v>0</v>
      </c>
      <c r="J136" s="184">
        <f>ROUND(I136*H136,2)</f>
        <v>0</v>
      </c>
      <c r="K136" s="181" t="s">
        <v>1</v>
      </c>
      <c r="L136" s="101"/>
      <c r="M136" s="185" t="s">
        <v>1</v>
      </c>
      <c r="N136" s="186" t="s">
        <v>38</v>
      </c>
      <c r="O136" s="187">
        <v>0</v>
      </c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R136" s="189" t="s">
        <v>425</v>
      </c>
      <c r="AT136" s="189" t="s">
        <v>150</v>
      </c>
      <c r="AU136" s="189" t="s">
        <v>82</v>
      </c>
      <c r="AY136" s="92" t="s">
        <v>148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92" t="s">
        <v>80</v>
      </c>
      <c r="BK136" s="190">
        <f>ROUND(I136*H136,2)</f>
        <v>0</v>
      </c>
      <c r="BL136" s="92" t="s">
        <v>425</v>
      </c>
      <c r="BM136" s="189" t="s">
        <v>447</v>
      </c>
    </row>
    <row r="137" spans="1:47" s="103" customFormat="1" ht="58.5">
      <c r="A137" s="100"/>
      <c r="B137" s="101"/>
      <c r="C137" s="100"/>
      <c r="D137" s="193" t="s">
        <v>427</v>
      </c>
      <c r="E137" s="100"/>
      <c r="F137" s="237" t="s">
        <v>448</v>
      </c>
      <c r="G137" s="100"/>
      <c r="H137" s="100"/>
      <c r="I137" s="100"/>
      <c r="J137" s="100"/>
      <c r="K137" s="100"/>
      <c r="L137" s="101"/>
      <c r="M137" s="238"/>
      <c r="N137" s="239"/>
      <c r="O137" s="240"/>
      <c r="P137" s="240"/>
      <c r="Q137" s="240"/>
      <c r="R137" s="240"/>
      <c r="S137" s="240"/>
      <c r="T137" s="241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T137" s="92" t="s">
        <v>427</v>
      </c>
      <c r="AU137" s="92" t="s">
        <v>82</v>
      </c>
    </row>
    <row r="138" spans="2:63" s="166" customFormat="1" ht="22.7" customHeight="1">
      <c r="B138" s="167"/>
      <c r="D138" s="168" t="s">
        <v>72</v>
      </c>
      <c r="E138" s="177" t="s">
        <v>449</v>
      </c>
      <c r="F138" s="177" t="s">
        <v>450</v>
      </c>
      <c r="J138" s="178">
        <f>BK138</f>
        <v>0</v>
      </c>
      <c r="L138" s="167"/>
      <c r="M138" s="171"/>
      <c r="N138" s="172"/>
      <c r="O138" s="172"/>
      <c r="P138" s="173">
        <f>P139</f>
        <v>0</v>
      </c>
      <c r="Q138" s="172"/>
      <c r="R138" s="173">
        <f>R139</f>
        <v>0</v>
      </c>
      <c r="S138" s="172"/>
      <c r="T138" s="174">
        <f>T139</f>
        <v>0</v>
      </c>
      <c r="AR138" s="168" t="s">
        <v>156</v>
      </c>
      <c r="AT138" s="175" t="s">
        <v>72</v>
      </c>
      <c r="AU138" s="175" t="s">
        <v>80</v>
      </c>
      <c r="AY138" s="168" t="s">
        <v>148</v>
      </c>
      <c r="BK138" s="176">
        <f>BK139</f>
        <v>0</v>
      </c>
    </row>
    <row r="139" spans="1:65" s="103" customFormat="1" ht="24.2" customHeight="1">
      <c r="A139" s="100"/>
      <c r="B139" s="101"/>
      <c r="C139" s="179" t="s">
        <v>170</v>
      </c>
      <c r="D139" s="179" t="s">
        <v>150</v>
      </c>
      <c r="E139" s="180" t="s">
        <v>451</v>
      </c>
      <c r="F139" s="181" t="s">
        <v>452</v>
      </c>
      <c r="G139" s="182" t="s">
        <v>424</v>
      </c>
      <c r="H139" s="183">
        <v>1</v>
      </c>
      <c r="I139" s="74">
        <v>0</v>
      </c>
      <c r="J139" s="184">
        <f>ROUND(I139*H139,2)</f>
        <v>0</v>
      </c>
      <c r="K139" s="181" t="s">
        <v>1</v>
      </c>
      <c r="L139" s="101"/>
      <c r="M139" s="185" t="s">
        <v>1</v>
      </c>
      <c r="N139" s="186" t="s">
        <v>38</v>
      </c>
      <c r="O139" s="187">
        <v>0</v>
      </c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R139" s="189" t="s">
        <v>425</v>
      </c>
      <c r="AT139" s="189" t="s">
        <v>150</v>
      </c>
      <c r="AU139" s="189" t="s">
        <v>82</v>
      </c>
      <c r="AY139" s="92" t="s">
        <v>148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92" t="s">
        <v>80</v>
      </c>
      <c r="BK139" s="190">
        <f>ROUND(I139*H139,2)</f>
        <v>0</v>
      </c>
      <c r="BL139" s="92" t="s">
        <v>425</v>
      </c>
      <c r="BM139" s="189" t="s">
        <v>453</v>
      </c>
    </row>
    <row r="140" spans="2:63" s="166" customFormat="1" ht="22.7" customHeight="1">
      <c r="B140" s="167"/>
      <c r="D140" s="168" t="s">
        <v>72</v>
      </c>
      <c r="E140" s="177" t="s">
        <v>454</v>
      </c>
      <c r="F140" s="177" t="s">
        <v>455</v>
      </c>
      <c r="J140" s="178">
        <f>BK140</f>
        <v>0</v>
      </c>
      <c r="L140" s="167"/>
      <c r="M140" s="171"/>
      <c r="N140" s="172"/>
      <c r="O140" s="172"/>
      <c r="P140" s="173">
        <f>SUM(P141:P143)</f>
        <v>0</v>
      </c>
      <c r="Q140" s="172"/>
      <c r="R140" s="173">
        <f>SUM(R141:R143)</f>
        <v>0</v>
      </c>
      <c r="S140" s="172"/>
      <c r="T140" s="174">
        <f>SUM(T141:T143)</f>
        <v>0</v>
      </c>
      <c r="AR140" s="168" t="s">
        <v>156</v>
      </c>
      <c r="AT140" s="175" t="s">
        <v>72</v>
      </c>
      <c r="AU140" s="175" t="s">
        <v>80</v>
      </c>
      <c r="AY140" s="168" t="s">
        <v>148</v>
      </c>
      <c r="BK140" s="176">
        <f>SUM(BK141:BK143)</f>
        <v>0</v>
      </c>
    </row>
    <row r="141" spans="1:65" s="103" customFormat="1" ht="24.2" customHeight="1">
      <c r="A141" s="100"/>
      <c r="B141" s="101"/>
      <c r="C141" s="179" t="s">
        <v>165</v>
      </c>
      <c r="D141" s="179" t="s">
        <v>150</v>
      </c>
      <c r="E141" s="180" t="s">
        <v>456</v>
      </c>
      <c r="F141" s="181" t="s">
        <v>457</v>
      </c>
      <c r="G141" s="182" t="s">
        <v>424</v>
      </c>
      <c r="H141" s="183">
        <v>1</v>
      </c>
      <c r="I141" s="74">
        <v>0</v>
      </c>
      <c r="J141" s="184">
        <f>ROUND(I141*H141,2)</f>
        <v>0</v>
      </c>
      <c r="K141" s="181" t="s">
        <v>1</v>
      </c>
      <c r="L141" s="101"/>
      <c r="M141" s="185" t="s">
        <v>1</v>
      </c>
      <c r="N141" s="186" t="s">
        <v>38</v>
      </c>
      <c r="O141" s="187">
        <v>0</v>
      </c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R141" s="189" t="s">
        <v>425</v>
      </c>
      <c r="AT141" s="189" t="s">
        <v>150</v>
      </c>
      <c r="AU141" s="189" t="s">
        <v>82</v>
      </c>
      <c r="AY141" s="92" t="s">
        <v>148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92" t="s">
        <v>80</v>
      </c>
      <c r="BK141" s="190">
        <f>ROUND(I141*H141,2)</f>
        <v>0</v>
      </c>
      <c r="BL141" s="92" t="s">
        <v>425</v>
      </c>
      <c r="BM141" s="189" t="s">
        <v>458</v>
      </c>
    </row>
    <row r="142" spans="1:47" s="103" customFormat="1" ht="39">
      <c r="A142" s="100"/>
      <c r="B142" s="101"/>
      <c r="C142" s="100"/>
      <c r="D142" s="193" t="s">
        <v>427</v>
      </c>
      <c r="E142" s="100"/>
      <c r="F142" s="237" t="s">
        <v>459</v>
      </c>
      <c r="G142" s="100"/>
      <c r="H142" s="100"/>
      <c r="I142" s="100"/>
      <c r="J142" s="100"/>
      <c r="K142" s="100"/>
      <c r="L142" s="101"/>
      <c r="M142" s="238"/>
      <c r="N142" s="239"/>
      <c r="O142" s="240"/>
      <c r="P142" s="240"/>
      <c r="Q142" s="240"/>
      <c r="R142" s="240"/>
      <c r="S142" s="240"/>
      <c r="T142" s="241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T142" s="92" t="s">
        <v>427</v>
      </c>
      <c r="AU142" s="92" t="s">
        <v>82</v>
      </c>
    </row>
    <row r="143" spans="1:47" s="103" customFormat="1" ht="39">
      <c r="A143" s="100"/>
      <c r="B143" s="101"/>
      <c r="C143" s="100"/>
      <c r="D143" s="193" t="s">
        <v>427</v>
      </c>
      <c r="E143" s="100"/>
      <c r="F143" s="237" t="s">
        <v>460</v>
      </c>
      <c r="G143" s="100"/>
      <c r="H143" s="100"/>
      <c r="I143" s="100"/>
      <c r="J143" s="100"/>
      <c r="K143" s="100"/>
      <c r="L143" s="101"/>
      <c r="M143" s="242"/>
      <c r="N143" s="243"/>
      <c r="O143" s="244"/>
      <c r="P143" s="244"/>
      <c r="Q143" s="244"/>
      <c r="R143" s="244"/>
      <c r="S143" s="244"/>
      <c r="T143" s="245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T143" s="92" t="s">
        <v>427</v>
      </c>
      <c r="AU143" s="92" t="s">
        <v>82</v>
      </c>
    </row>
    <row r="144" spans="1:31" s="103" customFormat="1" ht="6.95" customHeight="1">
      <c r="A144" s="100"/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01"/>
      <c r="M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</row>
  </sheetData>
  <sheetProtection algorithmName="SHA-512" hashValue="PDbUM/wPvQX0yVtDPly4gcNeXAAphY3icOFdD42eNzC9mf5oBcslb9rZDl4cReTq1+9uIJa+RnT+Q9MUJ2YJIQ==" saltValue="9WyrU2QHsA7yZNR5bePmWw==" spinCount="100000" sheet="1" objects="1" scenarios="1" selectLockedCells="1"/>
  <autoFilter ref="C121:K14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Sokol</dc:creator>
  <cp:keywords/>
  <dc:description/>
  <cp:lastModifiedBy>Lenka Suchánková</cp:lastModifiedBy>
  <dcterms:created xsi:type="dcterms:W3CDTF">2021-03-07T14:05:31Z</dcterms:created>
  <dcterms:modified xsi:type="dcterms:W3CDTF">2021-08-30T09:19:25Z</dcterms:modified>
  <cp:category/>
  <cp:version/>
  <cp:contentType/>
  <cp:contentStatus/>
</cp:coreProperties>
</file>