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1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'Rozpočet'!$2:$3</definedName>
    <definedName name="_xlnm.Print_Area" localSheetId="1">'Krycí list'!$A$1:$N$36</definedName>
    <definedName name="_xlnm.Print_Area" localSheetId="4">'Rekapitulace'!$A$1:$I$15</definedName>
    <definedName name="_xlnm.Print_Area" localSheetId="3">'Rozpočet'!$A$1:$J$67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A25" authorId="0">
      <text>
        <r>
          <rPr>
            <sz val="8"/>
            <rFont val="Tahoma"/>
            <family val="2"/>
          </rPr>
          <t xml:space="preserve">Zde zadávejte libovolnou sazbu DPH, která se vyskytuje v sekci rozpočet. Zadávejte pouze číslo!
</t>
        </r>
      </text>
    </comment>
    <comment ref="J12" authorId="0">
      <text>
        <r>
          <rPr>
            <b/>
            <sz val="8"/>
            <rFont val="Tahoma"/>
            <family val="2"/>
          </rPr>
          <t>Zde můžete změnit procentní sazbu DPH pro ostatní náklady.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A1" authorId="0">
      <text>
        <r>
          <rPr>
            <b/>
            <sz val="8"/>
            <rFont val="Tahoma"/>
            <family val="2"/>
          </rPr>
          <t>Martin Fontan:</t>
        </r>
        <r>
          <rPr>
            <sz val="8"/>
            <rFont val="Tahoma"/>
            <family val="2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<sst xmlns="http://schemas.openxmlformats.org/spreadsheetml/2006/main" count="382" uniqueCount="274">
  <si>
    <t>979081121</t>
  </si>
  <si>
    <t>Odvoz suti a vybour.hmot na skládku za každý další 1 km   odvoz do vzdálenosti 9 km</t>
  </si>
  <si>
    <t>006</t>
  </si>
  <si>
    <t>979093112</t>
  </si>
  <si>
    <t>Uložení suti a vybouraných hmot na skládku  vč. poplatku za skládku</t>
  </si>
  <si>
    <t>P0006979093112000000170t      Uložení suti a vybouraných hmot na skládku  vč. poplatku za skládku                                                                                                                                                                                            01550000080256000000000000000000000000000000000000000000000000000000000000000000000000000000000000000000000000000000000000000000000000000000008025600000000025080000                  000000000000                                                0100001000000000032000</t>
  </si>
  <si>
    <t>998225111</t>
  </si>
  <si>
    <t>Přesun hmot pro pozemní komunikace a letiště s krytem živičným</t>
  </si>
  <si>
    <t>9 Ostatní konstrukce a práce - bourání CELKEM Kč:</t>
  </si>
  <si>
    <t>HLAVNÍ STAVEBNÍ VÝROBA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</si>
  <si>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</si>
  <si>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</si>
  <si>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</si>
  <si>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</si>
  <si>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</si>
  <si>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</si>
  <si>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</si>
  <si>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</si>
  <si>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Zařízení staveniště (hl. VI)</t>
  </si>
  <si>
    <t>VI</t>
  </si>
  <si>
    <t>Územní vlivy (hl. VI)</t>
  </si>
  <si>
    <t>Provozní vlivy (hl. VI)</t>
  </si>
  <si>
    <t>Individuální mimostaveništní doprava (hl. VI)</t>
  </si>
  <si>
    <t>Kompleteční činnost (hl. XI)</t>
  </si>
  <si>
    <t>XI</t>
  </si>
  <si>
    <t>Skládkovné (hl. XI)</t>
  </si>
  <si>
    <t>Přirážky celkem bez DPH (suma přirážek)</t>
  </si>
  <si>
    <t>Kč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</si>
  <si>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</si>
  <si>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</si>
  <si>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</si>
  <si>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</si>
  <si>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</si>
  <si>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</si>
  <si>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</si>
  <si>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</si>
  <si>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</si>
  <si>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</si>
  <si>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</si>
  <si>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</si>
  <si>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</si>
  <si>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</si>
  <si>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</si>
  <si>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</si>
  <si>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</si>
  <si>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</si>
  <si>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</si>
  <si>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</si>
  <si>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</si>
  <si>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</si>
  <si>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</si>
  <si>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</si>
  <si>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</si>
  <si>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</si>
  <si>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</si>
  <si>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</si>
  <si>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</si>
  <si>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Celkem daň</t>
  </si>
  <si>
    <t>Celkové náklady objektu</t>
  </si>
  <si>
    <t>Razítko</t>
  </si>
  <si>
    <t>(včetně DPH)</t>
  </si>
  <si>
    <t>Odbytový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</si>
  <si>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</si>
  <si>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</si>
  <si>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</si>
  <si>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</si>
  <si>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</si>
  <si>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</si>
  <si>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</si>
  <si>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</si>
  <si>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</si>
  <si>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</si>
  <si>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</si>
  <si>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</si>
  <si>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</si>
  <si>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SCHVÁLIL:</t>
  </si>
  <si>
    <t>DATUM ZPRACOVÁNÍ:</t>
  </si>
  <si>
    <t>DNE:</t>
  </si>
  <si>
    <t>Pro vytvoření slepého rozpočtu stiskněte Ctrl-s.</t>
  </si>
  <si>
    <t>Pro vložení položky do rozpočtu stiskněte Ctrl-a na řádku listu rozpočtu, kam požadujete položku vložit</t>
  </si>
  <si>
    <t>Pro export zpět do WinKaRoKu stiskněte Ctrl-e.</t>
  </si>
  <si>
    <t xml:space="preserve">U082229       C 110      001   POLNÍ CESTA                                                    POLNÍ CESTA V LOKALITĚ POD KOSTELCEM                           0810                                                                       Soňa Deniševská                                                                000000000000000000000000000000000000000000000000000000002007092420070924                </t>
  </si>
  <si>
    <t>C:\Program Files\WinKaRoK\Texty</t>
  </si>
  <si>
    <t>82229</t>
  </si>
  <si>
    <t/>
  </si>
  <si>
    <t>C 110</t>
  </si>
  <si>
    <t xml:space="preserve">001   </t>
  </si>
  <si>
    <t xml:space="preserve">  </t>
  </si>
  <si>
    <t>POLNÍ CESTA V LOKALITĚ POD KOSTELCEM</t>
  </si>
  <si>
    <t>POLNÍ CESTA</t>
  </si>
  <si>
    <t xml:space="preserve">         </t>
  </si>
  <si>
    <t>Soňa Deniševská</t>
  </si>
  <si>
    <t>SOUPIS PRACÍ A DODÁVEK VČETNĚ OCENĚNÍ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</si>
  <si>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</si>
  <si>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</si>
  <si>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</si>
  <si>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</si>
  <si>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</si>
  <si>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</si>
  <si>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</si>
  <si>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</si>
  <si>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cen.</t>
  </si>
  <si>
    <t>položky</t>
  </si>
  <si>
    <t>jedn.</t>
  </si>
  <si>
    <t>Jedn.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</si>
  <si>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</si>
  <si>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</si>
  <si>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</si>
  <si>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</si>
  <si>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</si>
  <si>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</si>
  <si>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</si>
  <si>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</si>
  <si>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</si>
  <si>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HLAVNÍ STAVEBNÍ VÝROBA</t>
  </si>
  <si>
    <t>1 Zemní práce</t>
  </si>
  <si>
    <t>221</t>
  </si>
  <si>
    <t>113107224</t>
  </si>
  <si>
    <t>Odstraň.podkladu &gt;200m2 kam.drc.40cm</t>
  </si>
  <si>
    <t xml:space="preserve">m2     </t>
  </si>
  <si>
    <t>001</t>
  </si>
  <si>
    <t>121101101</t>
  </si>
  <si>
    <t>Sejmutí ornice s přemíst.do 50m  -  zpětné použití pro ohumusování = 5.6 m3</t>
  </si>
  <si>
    <t xml:space="preserve">m3     </t>
  </si>
  <si>
    <t>122202201</t>
  </si>
  <si>
    <t>Odkopávky silnic hor.3 &lt;100m3</t>
  </si>
  <si>
    <t>122202209</t>
  </si>
  <si>
    <t>Příplatek za lepivost hor.3</t>
  </si>
  <si>
    <t>P0001122202209000000100m3     Příplatek za lepivost hor.3                                                                                                                                                                                                                                    01020000001036660000000590140000000098360000000206550000000239970000000000000000000000000000001187600000000507960000000308920000000370710000000222426000000009840000                  000000000000                                                0100001000000000002260</t>
  </si>
  <si>
    <t>131201101</t>
  </si>
  <si>
    <t>Hloubení jam nezapažené hor.3 100m3</t>
  </si>
  <si>
    <t>131201109</t>
  </si>
  <si>
    <t>Hloubení jam hor.3 lepivost nezapaž.</t>
  </si>
  <si>
    <t>132201101</t>
  </si>
  <si>
    <t>Hloubení rýh 60cm hor.3 do 100m3</t>
  </si>
  <si>
    <t>P0001132201101000000100m3     Hloubení rýh 60cm hor.3 do 100m3                                                                                                                                                                                                                               01020000014579370000010588060000001764680000003705820000000285480000000000000000000000000000016702120000007143890000004344650000005213580000003128149000000005544000                  000000000000                                                0100001000000000056424</t>
  </si>
  <si>
    <t>132201109</t>
  </si>
  <si>
    <t>Přípl.za lepivost</t>
  </si>
  <si>
    <t>P0001132201109000000100m3     Přípl.za lepivost                                                                                                                                                                                                                                              01020000004150510000002984740000000497460000001044660000000121110000000000000000000000000000004754820000002033750000001236850000001484220000000890533000000005544000                  000000000000                                                0100001000000000016063</t>
  </si>
  <si>
    <t>151101101</t>
  </si>
  <si>
    <t>Pažení příložné hl.do 2m rýhy</t>
  </si>
  <si>
    <t>P0001151101101000000050m2     Pažení příložné hl.do 2m rýhy                                                                                                                                                                                                                                  01060000001283640000000683850000000113970000000239350000000000000000000360450000000262810000001470540000000628990000000382530000000459030000000301700000000003520000                  000000002974                                                0100001000000000008571</t>
  </si>
  <si>
    <t>151101111</t>
  </si>
  <si>
    <t>Pažení rýh hl.2m příl.- odstranění</t>
  </si>
  <si>
    <t>P0001151101111000000050m2     Pažení rýh hl.2m příl.- odstranění                                                                                                                                                                                                                             01060000000273830000000202840000000033810000000070990000000000000000000000000000000000000000000313700000000134180000000081600000000097920000000058753000000003520000                  000000000000                                                0100001000000000001669</t>
  </si>
  <si>
    <t>162701105</t>
  </si>
  <si>
    <t>Vodorovné přem.výkopku do 10000m 1-4</t>
  </si>
  <si>
    <t>171201200</t>
  </si>
  <si>
    <t>Uložení sypaniny na skládku  vč. poplatku za skládku</t>
  </si>
  <si>
    <t>P0001171201200000000100m3     Uložení sypaniny na skládku  vč. poplatku za skládku                                                                                                                                                                                                           01030000054508800000000000000000000000000000000000000000000000000000000000000000000000000000000000000000000000000000000000000000000000000000005450880000000017034000                  000000000000                                                0100001000000000032000</t>
  </si>
  <si>
    <t>253</t>
  </si>
  <si>
    <t>174105111</t>
  </si>
  <si>
    <t>Zásyp sypaninou se zhutněním  - dosypání krajnice nenamrzavou směsí</t>
  </si>
  <si>
    <t>P0253174105111000000100m3     Zásyp sypaninou se zhutněním  - dosypání krajnice nenamrzavou směsí                                                                                                                                                                                            01030000000881820000000375200000000062530000000131320000000375300000000000000000000000000000001010210000000432090000000262780000000315340000000189202000000003049000                  000000000000                                                0100001000000000006205</t>
  </si>
  <si>
    <t>174205111</t>
  </si>
  <si>
    <t>Zásyp sypaninou bez zhutnění - zásyp chráničky</t>
  </si>
  <si>
    <t>175101101</t>
  </si>
  <si>
    <t>Obsyp potrubí pískem</t>
  </si>
  <si>
    <t>231</t>
  </si>
  <si>
    <t>180402112</t>
  </si>
  <si>
    <t>Trávník založení park výsev svah 1:2</t>
  </si>
  <si>
    <t>P0231180402112000009050m2     Trávník založení park výsev svah 1:2                                                                                                                                                                                                                           01110000000411550000000277030000000046170000000096960000000012470000000025090000000085120000000471470000000201660000000122640000000147170000000096814000000005600000                  000000000000                                                0100001000000000001729</t>
  </si>
  <si>
    <t>181102300</t>
  </si>
  <si>
    <t>Úprava pláně sypaninou - zahutnění vhodnou sypaninou (lomový kámen)</t>
  </si>
  <si>
    <t>P0001181102300000009050m2     Úprava pláně sypaninou - zahutnění vhodnou sypaninou (lomový kámen)                                                                                                                                                                                            01080000007575020000001502000000000250330000000525700000005547320000000000000000000000000000008677940000003711760000002257360000002708830000001625296000000070560000                  000000000000                                                0100001000000000002303</t>
  </si>
  <si>
    <t>182301121</t>
  </si>
  <si>
    <t>Rozprostř.ornice nad 1:5 do500m2 10cm</t>
  </si>
  <si>
    <t>P0001182301121000009050m2     Rozprostř.ornice nad 1:5 do500m2 10cm                                                                                                                                                                                                                          01100000000815300000000603930000000100650000000211370000000000000000000000000000000000000000000934010000000399500000000242960000000291550000000174931000000005600000                  000000000000                                                0100001000000000003124</t>
  </si>
  <si>
    <t>1 Zemní práce CELKEM Kč:</t>
  </si>
  <si>
    <t>2 Zvláštní zakládání,základy,zpevnění hornin</t>
  </si>
  <si>
    <t>002</t>
  </si>
  <si>
    <t>212571111</t>
  </si>
  <si>
    <t>Výplň odvod.trativ.štrkpís.tříď. - obsyp</t>
  </si>
  <si>
    <t>P0002212571111000000100m3     Výplň odvod.trativ.štrkpís.tříď. - obsyp                                                                                                                                                                                                                       01200000001802980000001335540000000222590000000467440000000000000000000000000000009541870000002065490000000883460000000537290000000644750000001341034000000003096000                  000005945868                                                0100001000000000043315</t>
  </si>
  <si>
    <t>212572111</t>
  </si>
  <si>
    <t>Lože trativodu štrkpískem tříděným   tl 0.10m</t>
  </si>
  <si>
    <t>271</t>
  </si>
  <si>
    <t>212752112</t>
  </si>
  <si>
    <t>Trativod.drenážky výkop DN = 100</t>
  </si>
  <si>
    <t xml:space="preserve">m      </t>
  </si>
  <si>
    <t>2 Zvláštní zakládání,základy,zpevnění hornin CELKEM Kč:</t>
  </si>
  <si>
    <t>4 Vodorovné konstrukce</t>
  </si>
  <si>
    <t>451573111</t>
  </si>
  <si>
    <t>Lože výkopu ze ŠP - lože chráničky, maximální zrno 10 mm</t>
  </si>
  <si>
    <t>P0271451573111000000100m3     Lože výkopu ze ŠP - lože chráničky, maximální zrno 10 mm                                                                                                                                                                                                       01780000000111010000000082230000000013700000000028780000000000000000000000000000000305130000000127170000000054390000000033080000000039700000000054331000000000110000                  000000207985                                                0100001000000000049392</t>
  </si>
  <si>
    <t>4 Vodorovné konstrukce CELKEM Kč:</t>
  </si>
  <si>
    <t>5 Komunikace</t>
  </si>
  <si>
    <t>564752111</t>
  </si>
  <si>
    <t>Podkl.kam.hrub.drc.32-63mm+výpl.kam.tl.15cm</t>
  </si>
  <si>
    <t>P0221564752111000003050m2     Podkl.kam.hrub.drc.32-63mm+výpl.kam.tl.15cm                                                                                                                                                                                                                    01660000009709800000001755120000000292520000000614290000007309030000000031360000065369290000011123550000004757800000002893520000003472230000008620265000000049000000                  000018048680                                                0100001000000000017592</t>
  </si>
  <si>
    <t>564871111</t>
  </si>
  <si>
    <t>Podklad ze štěrkodrti tl.25cm po zhut.   (0-32)</t>
  </si>
  <si>
    <t>P0221564871111000003050m2     Podklad ze štěrkodrti tl.25cm po zhut.   (0-32)                                                                                                                                                                                                                01660000008109260000001230000000000205000000000430500000006411130000000037630000080925290000009289970000003973540000002416560000002899870000009832452000000058800000                  000027145608                                                0100001000000000016722</t>
  </si>
  <si>
    <t>566902000</t>
  </si>
  <si>
    <t>Štěrkodrť  (0-32) - úprava sjezdu</t>
  </si>
  <si>
    <t xml:space="preserve">t      </t>
  </si>
  <si>
    <t>P0221566902000000003170t      Štěrkodrť  (0-32) - úprava sjezdu                                                                                                                                                                                                                              01660000031500000000000000000000000000000000000000000000000000000000000000000000000000000000000000000000000000000000000000000000000000000000003150000000000003000000                  000003030000                                                0100001000000000105000</t>
  </si>
  <si>
    <t>569831111</t>
  </si>
  <si>
    <t>Krajnice zpev.štěrkodrtí tl.10cm   8/16 tř. B</t>
  </si>
  <si>
    <t>P0221569831111000003050m2     Krajnice zpev.štěrkodrtí tl.10cm   8/16 tř. B                                                                                                                                                                                                                  01660000001028140000000457780000000076300000000160220000000410140000000000000000006927810000001177840000000503790000000306390000000367660000000913379000000015246000                  000002862589                                                0100001000000000005991</t>
  </si>
  <si>
    <t>Kryt posyp kam.drceným &lt;20kg/m2</t>
  </si>
  <si>
    <t>573312611</t>
  </si>
  <si>
    <t>Podklad prolití ASF. 7,0kg/m2</t>
  </si>
  <si>
    <t>573411114</t>
  </si>
  <si>
    <t>Nátěr živič.posyp ASF.siln.1,5kg/m2   dvouvrstvý</t>
  </si>
  <si>
    <t>5 Komunikace CELKEM Kč:</t>
  </si>
  <si>
    <t>8 Trubní vedení</t>
  </si>
  <si>
    <t>871353121</t>
  </si>
  <si>
    <t>Mtž potr.PVC  DN200 - chránička stáv.vodovodu DN100</t>
  </si>
  <si>
    <t>spec.</t>
  </si>
  <si>
    <t>Trubka PVC hrd.200x5,9x6000</t>
  </si>
  <si>
    <t xml:space="preserve">kus    </t>
  </si>
  <si>
    <t>P0   871353121000000600kus    Trubka PVC hrd.200x5,9x6000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000000409000                                                0000000409000000000000200000286111440000000000000000006810                                                0100001000000000204500</t>
  </si>
  <si>
    <t>286230290R</t>
  </si>
  <si>
    <t>Manžeta koncová gumová</t>
  </si>
  <si>
    <t>P0   871353121000000600kus    Manžeta koncová gumová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000000283400                                                0000000283400000000000200000286230290R00000000000000000000                                                0100001000000000141700</t>
  </si>
  <si>
    <t>286541560R</t>
  </si>
  <si>
    <t>Objímka distanční pro uchycení potrubí DN100</t>
  </si>
  <si>
    <t>P0   871353121000000600kus    Objímka distanční pro uchycení potrubí DN100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000000101500                                                0000000101500000000000700000286541560R00000000000000000266                                                0100001000000000014500</t>
  </si>
  <si>
    <t>892271111</t>
  </si>
  <si>
    <t>Tlak.zkouška vodov.potr.DN 100</t>
  </si>
  <si>
    <t>P0271892271111000003001m      Tlak.zkouška vodov.potr.DN 100                                                                                                                                                                                                                                 01520000000060690000000044950000000007490000000015730000000000000000000000000000000006140000000069520000000029740000000018080000000021700000000013636000000001100000                  000000000000                                                0100001000000000001240</t>
  </si>
  <si>
    <t>892273111</t>
  </si>
  <si>
    <t>Dezinfekce vodov.potr.DN 80-125</t>
  </si>
  <si>
    <t>892372100</t>
  </si>
  <si>
    <t>Rozpojení a zpětné propojení vodovodního řádu</t>
  </si>
  <si>
    <t>894402111</t>
  </si>
  <si>
    <t>Osaz.B dílců - kontrolní šachtice trativodu</t>
  </si>
  <si>
    <t>Skruž šacht. TBX-Q 600/610 D</t>
  </si>
  <si>
    <t>P0   894402111000003600kus    Skruž šacht. TBX-Q 600/610 D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000000286800                                                0000000286800000000000300000592243400000000000000000120000                                                0100001000000000095600</t>
  </si>
  <si>
    <t>Skruž prech. TBX-Q 600/590</t>
  </si>
  <si>
    <t>P0   894402111000003600kus    Skruž prech. TBX-Q 600/590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000000311200                                                0000000311200000000000400000592243600000000000000000139200                                                0100001000000000077800</t>
  </si>
  <si>
    <t>Dílec zakr. TZN-Q 625/C</t>
  </si>
  <si>
    <t>P0   894402111000003600kus    Dílec zakr. TZN-Q 625/C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000000176700                                                0000000176700000000000300000592257000000000000000000031200                                                0100001000000000058900</t>
  </si>
  <si>
    <t>8 Trubní vedení CELKEM Kč:</t>
  </si>
  <si>
    <t>9 Ostatní konstrukce a práce - bourání</t>
  </si>
  <si>
    <t>912293111</t>
  </si>
  <si>
    <t>Osaz.směr.sloupek z plast.hmot</t>
  </si>
  <si>
    <t>404463001R</t>
  </si>
  <si>
    <t>Směrový sloupek - červený</t>
  </si>
  <si>
    <t>P0   912293111000000600kus    Směrový sloupek - červený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000000052000                                                0000000052000000000000200000404463001R00000000000000001000                                                0100001000000000026000</t>
  </si>
  <si>
    <t>914001111</t>
  </si>
  <si>
    <t>Značky silniční svislé dopravní osaz.a mtž na sloupky, sloupy, konzoly nebo objekty  definitivní dopravní značení</t>
  </si>
  <si>
    <t>404452180R</t>
  </si>
  <si>
    <t>Značka dopravní hliníková s reflex.fólií a dvojitým lisovaným ohybem  osazení na hliník. sloupku - P4</t>
  </si>
  <si>
    <t>P0   914001111000003600kus    Značka dopravní hliníková s reflex.fólií a dvojitým lisovaným ohybem  osazení na hliník. sloupku - P4                                                                                                                                                          0000                                                                        000000120000                                                0000000120000000000000100000404452180R00000000000000000700                                                0100001000000000120000</t>
  </si>
  <si>
    <t>404453530R</t>
  </si>
  <si>
    <t>Hliníkový sloupek podélně rýhovaný, vč. víčka, objímky, hliníkových patek a kotvících šroubů   definitivní dopravní značení</t>
  </si>
  <si>
    <t>P0   914001111000003600kus    Hliníkový sloupek podélně rýhovaný, vč. víčka, objímky, hliníkových patek a kotvících šroubů   definitivní dopravní značení                                                                                                                                    0000                                                                        000000105000                                                0000000105000000000000100000404453530R00000000000000000700                                                0100001000000000105000</t>
  </si>
  <si>
    <t>013</t>
  </si>
  <si>
    <t>979081111</t>
  </si>
  <si>
    <t>Odvoz suti a vybour.hmot na skládku do 1km</t>
  </si>
  <si>
    <t>P0221113107224000000050m2     Odstraň.podkladu &gt;200m2 kam.drc.40cm                                                                                                                                                                                                                           01010000009735700000003415740000000569290000001205510000005124460000000000000000000000000000011153220000004770490000002901240000003481490000002088893000000033000000                  000000000000                                                0100001000000000006330</t>
  </si>
  <si>
    <t>P0001121101101000000100m3     Sejmutí ornice s přemíst.do 50m  -  zpětné použití pro ohumusování = 5.6 m3                                                                                                                                                                                    01020000000296590000000120670000000020940000000041880000000135050000000000000000000000000000000339780000000145330000000088380000000106060000000063637000000002460000                  000000000000                                                0100001000000000002587</t>
  </si>
  <si>
    <t>P0001122202201000000100m3     Odkopávky silnic hor.3 &lt;100m3                                                                                                                                                                                                                                  01020000005873010000003076200000000512700000001076670000001720140000000000000000000000000000006728120000002877770000001750160000002100200000001260112000000009840000                  000000000000                                                0100001000000000012806</t>
  </si>
  <si>
    <t>P0001131201101000000100m3     Hloubení jam nezapažené hor.3 100m3                                                                                                                                                                                                                            01020000000207720000000132010000000022080000000046170000000029650000000000000000000000000000000237970000000101790000000062000000000074280000000044569000000000200000                  000000000000                                                0100001000000000023458</t>
  </si>
  <si>
    <t>P0001131201109000000100m3     Hloubení jam hor.3 lepivost nezapaž.                                                                                                                                                                                                                           01020000000020320000000006260000000001040000000002200000000011870000000000000000000000000000000023280000000009960000000006060000000007270000000004360000000000200000                  000000000000                                                0100001000000000002295</t>
  </si>
  <si>
    <t>P0001162701105000000100m3     Vodorovné přem.výkopku do 10000m 1-4                                                                                                                                                                                                                           01040000014902730000000154250000000025710000000053990000000871060000013823430000000000000000017072570000007302340000004441010000005329220000003207529000000017034000                  000000000000                                                0100001000000000018771</t>
  </si>
  <si>
    <t>P0253174205111000000100m3     Zásyp sypaninou bez zhutnění - zásyp chráničky                                                                                                                                                                                                                 01030000000050960000000030870000000005140000000010800000000009290000000000000000000000000000000058380000000024970000000015200000000018220000000010935000000000440000                  000000000000                                                0100001000000000002485</t>
  </si>
  <si>
    <t>P0001175101101000000100m3     Obsyp potrubí pískem                                                                                                                                                                                                                                           01030000000668830000000495430000000082570000000173400000000000000000000000000000000000000000000766210000000327730000000209310000000239170000000143504000000000550000                  000000000000                                                0100001000000000026092</t>
  </si>
  <si>
    <t>P0002212572111000000100m3     Lože trativodu štrkpískem tříděným   tl 0.10m                                                                                                                                                                                                                  01200000000648970000000480720000000080120000000168250000000000000000000000000000002120420000000743460000000317990000000203390000000232070000000351284000000000688000                  000001321304                                                0100001000000000051059</t>
  </si>
  <si>
    <t>P0271212752112000000001m      Trativod.drenážky výkop DN = 100                                                                                                                                                                                                                               01200000002846810000002108750000000351460000000738060000000000000000000000000000013378400000003261300000001394940000000848350000001018020000002048652000000017200000                  000004058650                                                0100001000000000011329</t>
  </si>
  <si>
    <t>P0221572004111000003050m2     Kryt posyp kam.drceným &lt;20kg/m2                                                                                                                                                                                                                                01740000000927170000000159000000000026500000000055650000000712520000000000000000003329720000001062160000000454310000000276300000000331550000000532005000000049000000                  000001034170                                                0100001000000000001086</t>
  </si>
  <si>
    <t>P0221573312611000003050m2     Podklad prolití ASF. 7,0kg/m2                                                                                                                                                                                                                                  01710000000421170000000075560000000012590000000026450000000320170000000000000000024243170000000482490000000206370000000125510000000150610000002514683000000049000000                  000000346430                                                0100001000000000005132</t>
  </si>
  <si>
    <t>P0221573411114000003050m2     Nátěr živič.posyp ASF.siln.1,5kg/m2   dvouvrstvý                                                                                                                                                                                                               01710000002561670000000506270000000084380000000177200000001878210000000000000000020382350000002934650000001255220000000763380000000916050000002487867000000098000000                  000002117780                                                0100001000000000002539</t>
  </si>
  <si>
    <t>P0271871353121000000001m      Mtž potr.PVC  DN200 - chránička stáv.vodovodu DN100                                                                                                                                                                                                            01850000000086200000000062210000000010370000000021770000000002220000000000000000000001210000000098740000000042230000000025690000000030820000000018614000000001100000                  000000000007                                                0100001000000000001692</t>
  </si>
  <si>
    <t>P0271892273111000003001m      Dezinfekce vodov.potr.DN 80-125                                                                                                                                                                                                                                01520000000404760000000296290000000049380000000103700000000000000000000004770000000024580000000463700000000208330000000120620000000144740000000089304000000001100000                  000000000000                                                0100001000000000008120</t>
  </si>
  <si>
    <t>P0271892372100000003600kus    Rozpojení a zpětné propojení vodovodního řádu                                                                                                                                                                                                                  01520000002000000000000000000000000000000000000000000000000000000000000000000000000000000000000000000000000000000000000000000000000000000000000200000000000000200000                  000000010484                                                0100001000000000095000</t>
  </si>
  <si>
    <t>P0271894402111000003600kus    Osaz.B dílců - kontrolní šachtice trativodu                                                                                                                                                                                                                    01390000002518290000000981400000000163570000000343490000001203400000000000000000000149860000002884950000001233960000000750450000000900540000000555310000000001000000                  000000014280                                                0100001000000000055531</t>
  </si>
  <si>
    <t>P0222012293111000000600kus    Osaz.směr.sloupek z plast.hmot                                                                                                                                                                                                                                 01790000000012230000000009060000000001510000000003170000000000000000000000000000000038140000000014010000000005990000000003640000000004370000000006438000000000200000                  000000000050                                                0100001000000000003220</t>
  </si>
  <si>
    <t>P0222014001111000003600kus    Značky silniční svislé dopravní osaz.a mtž na sloupky, sloupy, konzoly nebo objekty  definitivní dopravní značení                                                                                                                                              01790000000327940000000000000000000000000000000000000000000000000000000000000000000000000000000000000000000000000000000000000000000000000000000032794000000000100000                  000000024570                                                0100001000000000032794</t>
  </si>
  <si>
    <t>P0013979081111000000170t      Odvoz suti a vybour.hmot na skládku do 1km                                                                                                                                                                                                                     01550000028206630000006975350000001162560000002441370000000000000000018779900000000000000000032302060000013816350000008402590000010083110000006049868000000025080000                  000000000000                                                0100001000000000024122</t>
  </si>
  <si>
    <t>P0013979081121000000170t      Odvoz suti a vybour.hmot na skládku za každý další 1 km   odvoz do vzdálenosti 9 km                                                                                                                                                                            01550000009101030000000000000000000000000000000000000000000000000000009101030000000000000000010426140000004459500000002712110000003254530000002052717000000225720000                  000000000000                                                0100001000000000000865</t>
  </si>
  <si>
    <t>P0222098225111000000170t      Přesun hmot pro pozemní komunikace a letiště s krytem živičným                                                                                                                                                                                                 01550000014678650000000824620000000137440000000288620000004950740000008614680000000000000000016815860000007202540000004374240000005249080000003149451000000066471304                  000000000000                                                0100001000000000004738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</si>
</sst>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0.00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5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justify" vertical="center"/>
    </xf>
    <xf numFmtId="166" fontId="0" fillId="34" borderId="0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49" fontId="0" fillId="34" borderId="33" xfId="0" applyNumberFormat="1" applyFill="1" applyBorder="1" applyAlignment="1">
      <alignment vertical="top"/>
    </xf>
    <xf numFmtId="49" fontId="0" fillId="34" borderId="33" xfId="0" applyNumberFormat="1" applyFill="1" applyBorder="1" applyAlignment="1">
      <alignment horizontal="justify" vertical="top"/>
    </xf>
    <xf numFmtId="2" fontId="0" fillId="34" borderId="33" xfId="0" applyNumberFormat="1" applyFill="1" applyBorder="1" applyAlignment="1">
      <alignment vertical="top"/>
    </xf>
    <xf numFmtId="4" fontId="0" fillId="34" borderId="33" xfId="0" applyNumberFormat="1" applyFill="1" applyBorder="1" applyAlignment="1">
      <alignment vertical="top"/>
    </xf>
    <xf numFmtId="164" fontId="0" fillId="34" borderId="33" xfId="0" applyNumberFormat="1" applyFill="1" applyBorder="1" applyAlignment="1">
      <alignment vertical="top"/>
    </xf>
    <xf numFmtId="0" fontId="0" fillId="34" borderId="33" xfId="0" applyFill="1" applyBorder="1" applyAlignment="1">
      <alignment vertical="top"/>
    </xf>
    <xf numFmtId="49" fontId="0" fillId="34" borderId="34" xfId="0" applyNumberFormat="1" applyFill="1" applyBorder="1" applyAlignment="1">
      <alignment vertical="top"/>
    </xf>
    <xf numFmtId="49" fontId="0" fillId="34" borderId="34" xfId="0" applyNumberFormat="1" applyFill="1" applyBorder="1" applyAlignment="1">
      <alignment horizontal="justify" vertical="top"/>
    </xf>
    <xf numFmtId="2" fontId="0" fillId="34" borderId="34" xfId="0" applyNumberFormat="1" applyFill="1" applyBorder="1" applyAlignment="1">
      <alignment vertical="top"/>
    </xf>
    <xf numFmtId="4" fontId="0" fillId="34" borderId="34" xfId="0" applyNumberFormat="1" applyFill="1" applyBorder="1" applyAlignment="1">
      <alignment vertical="top"/>
    </xf>
    <xf numFmtId="164" fontId="0" fillId="34" borderId="34" xfId="0" applyNumberFormat="1" applyFill="1" applyBorder="1" applyAlignment="1">
      <alignment vertical="top"/>
    </xf>
    <xf numFmtId="0" fontId="0" fillId="34" borderId="34" xfId="0" applyFill="1" applyBorder="1" applyAlignment="1">
      <alignment vertical="top"/>
    </xf>
    <xf numFmtId="49" fontId="0" fillId="34" borderId="35" xfId="0" applyNumberFormat="1" applyFill="1" applyBorder="1" applyAlignment="1">
      <alignment vertical="top"/>
    </xf>
    <xf numFmtId="49" fontId="0" fillId="34" borderId="35" xfId="0" applyNumberFormat="1" applyFill="1" applyBorder="1" applyAlignment="1">
      <alignment horizontal="justify" vertical="top"/>
    </xf>
    <xf numFmtId="2" fontId="0" fillId="34" borderId="35" xfId="0" applyNumberFormat="1" applyFill="1" applyBorder="1" applyAlignment="1">
      <alignment vertical="top"/>
    </xf>
    <xf numFmtId="4" fontId="0" fillId="34" borderId="35" xfId="0" applyNumberFormat="1" applyFill="1" applyBorder="1" applyAlignment="1">
      <alignment vertical="top"/>
    </xf>
    <xf numFmtId="164" fontId="0" fillId="34" borderId="35" xfId="0" applyNumberFormat="1" applyFill="1" applyBorder="1" applyAlignment="1">
      <alignment vertical="top"/>
    </xf>
    <xf numFmtId="0" fontId="0" fillId="34" borderId="35" xfId="0" applyFill="1" applyBorder="1" applyAlignment="1">
      <alignment vertical="top"/>
    </xf>
    <xf numFmtId="49" fontId="0" fillId="34" borderId="36" xfId="0" applyNumberFormat="1" applyFill="1" applyBorder="1" applyAlignment="1">
      <alignment/>
    </xf>
    <xf numFmtId="49" fontId="5" fillId="34" borderId="37" xfId="0" applyNumberFormat="1" applyFont="1" applyFill="1" applyBorder="1" applyAlignment="1">
      <alignment/>
    </xf>
    <xf numFmtId="2" fontId="5" fillId="34" borderId="37" xfId="0" applyNumberFormat="1" applyFont="1" applyFill="1" applyBorder="1" applyAlignment="1">
      <alignment/>
    </xf>
    <xf numFmtId="4" fontId="5" fillId="34" borderId="37" xfId="0" applyNumberFormat="1" applyFont="1" applyFill="1" applyBorder="1" applyAlignment="1">
      <alignment/>
    </xf>
    <xf numFmtId="164" fontId="5" fillId="34" borderId="37" xfId="0" applyNumberFormat="1" applyFont="1" applyFill="1" applyBorder="1" applyAlignment="1">
      <alignment/>
    </xf>
    <xf numFmtId="0" fontId="5" fillId="34" borderId="38" xfId="0" applyFont="1" applyFill="1" applyBorder="1" applyAlignment="1">
      <alignment/>
    </xf>
    <xf numFmtId="49" fontId="0" fillId="34" borderId="39" xfId="0" applyNumberFormat="1" applyFill="1" applyBorder="1" applyAlignment="1">
      <alignment vertical="top"/>
    </xf>
    <xf numFmtId="49" fontId="0" fillId="34" borderId="39" xfId="0" applyNumberFormat="1" applyFill="1" applyBorder="1" applyAlignment="1">
      <alignment horizontal="justify" vertical="top"/>
    </xf>
    <xf numFmtId="2" fontId="0" fillId="34" borderId="39" xfId="0" applyNumberFormat="1" applyFill="1" applyBorder="1" applyAlignment="1">
      <alignment vertical="top"/>
    </xf>
    <xf numFmtId="4" fontId="0" fillId="34" borderId="39" xfId="0" applyNumberFormat="1" applyFill="1" applyBorder="1" applyAlignment="1">
      <alignment vertical="top"/>
    </xf>
    <xf numFmtId="164" fontId="0" fillId="34" borderId="39" xfId="0" applyNumberFormat="1" applyFill="1" applyBorder="1" applyAlignment="1">
      <alignment vertical="top"/>
    </xf>
    <xf numFmtId="0" fontId="0" fillId="34" borderId="39" xfId="0" applyFill="1" applyBorder="1" applyAlignment="1">
      <alignment vertical="top"/>
    </xf>
    <xf numFmtId="49" fontId="0" fillId="34" borderId="31" xfId="0" applyNumberFormat="1" applyFill="1" applyBorder="1" applyAlignment="1">
      <alignment/>
    </xf>
    <xf numFmtId="49" fontId="5" fillId="34" borderId="40" xfId="0" applyNumberFormat="1" applyFont="1" applyFill="1" applyBorder="1" applyAlignment="1">
      <alignment/>
    </xf>
    <xf numFmtId="2" fontId="5" fillId="34" borderId="40" xfId="0" applyNumberFormat="1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164" fontId="5" fillId="34" borderId="40" xfId="0" applyNumberFormat="1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0" fillId="34" borderId="16" xfId="0" applyFill="1" applyBorder="1" applyAlignment="1">
      <alignment horizontal="justify" vertical="top"/>
    </xf>
    <xf numFmtId="0" fontId="0" fillId="34" borderId="17" xfId="0" applyFill="1" applyBorder="1" applyAlignment="1">
      <alignment horizontal="justify" vertical="top"/>
    </xf>
    <xf numFmtId="0" fontId="5" fillId="34" borderId="13" xfId="0" applyFont="1" applyFill="1" applyBorder="1" applyAlignment="1">
      <alignment/>
    </xf>
    <xf numFmtId="164" fontId="0" fillId="34" borderId="14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48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50" xfId="0" applyFont="1" applyBorder="1" applyAlignment="1">
      <alignment/>
    </xf>
    <xf numFmtId="0" fontId="0" fillId="0" borderId="45" xfId="0" applyBorder="1" applyAlignment="1">
      <alignment/>
    </xf>
    <xf numFmtId="4" fontId="0" fillId="35" borderId="43" xfId="0" applyNumberFormat="1" applyFill="1" applyBorder="1" applyAlignment="1">
      <alignment/>
    </xf>
    <xf numFmtId="4" fontId="0" fillId="35" borderId="46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1" xfId="0" applyFill="1" applyBorder="1" applyAlignment="1">
      <alignment/>
    </xf>
    <xf numFmtId="0" fontId="5" fillId="34" borderId="46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0" xfId="0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6" xfId="0" applyFont="1" applyFill="1" applyBorder="1" applyAlignment="1">
      <alignment/>
    </xf>
    <xf numFmtId="4" fontId="0" fillId="34" borderId="57" xfId="0" applyNumberFormat="1" applyFill="1" applyBorder="1" applyAlignment="1">
      <alignment/>
    </xf>
    <xf numFmtId="0" fontId="11" fillId="34" borderId="16" xfId="0" applyFont="1" applyFill="1" applyBorder="1" applyAlignment="1">
      <alignment horizontal="right"/>
    </xf>
    <xf numFmtId="0" fontId="0" fillId="34" borderId="58" xfId="0" applyFill="1" applyBorder="1" applyAlignment="1">
      <alignment/>
    </xf>
    <xf numFmtId="0" fontId="0" fillId="34" borderId="37" xfId="0" applyFill="1" applyBorder="1" applyAlignment="1">
      <alignment/>
    </xf>
    <xf numFmtId="4" fontId="0" fillId="34" borderId="37" xfId="0" applyNumberFormat="1" applyFill="1" applyBorder="1" applyAlignment="1">
      <alignment/>
    </xf>
    <xf numFmtId="4" fontId="0" fillId="34" borderId="59" xfId="0" applyNumberForma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14" fillId="34" borderId="13" xfId="0" applyFont="1" applyFill="1" applyBorder="1" applyAlignment="1">
      <alignment/>
    </xf>
    <xf numFmtId="0" fontId="0" fillId="34" borderId="0" xfId="0" applyFill="1" applyBorder="1" applyAlignment="1">
      <alignment horizontal="justify" vertical="top"/>
    </xf>
    <xf numFmtId="0" fontId="0" fillId="34" borderId="0" xfId="0" applyFill="1" applyAlignment="1">
      <alignment horizontal="justify" vertical="top"/>
    </xf>
    <xf numFmtId="4" fontId="0" fillId="34" borderId="0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60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4" fontId="0" fillId="34" borderId="55" xfId="0" applyNumberFormat="1" applyFill="1" applyBorder="1" applyAlignment="1">
      <alignment/>
    </xf>
    <xf numFmtId="4" fontId="0" fillId="34" borderId="62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5" fillId="34" borderId="50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4" fontId="0" fillId="34" borderId="24" xfId="0" applyNumberFormat="1" applyFill="1" applyBorder="1" applyAlignment="1">
      <alignment/>
    </xf>
    <xf numFmtId="4" fontId="0" fillId="34" borderId="63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58" xfId="0" applyFill="1" applyBorder="1" applyAlignment="1">
      <alignment horizontal="justify" vertical="top" wrapText="1"/>
    </xf>
    <xf numFmtId="0" fontId="0" fillId="34" borderId="37" xfId="0" applyFill="1" applyBorder="1" applyAlignment="1">
      <alignment horizontal="justify" vertical="top"/>
    </xf>
    <xf numFmtId="0" fontId="0" fillId="34" borderId="18" xfId="0" applyFill="1" applyBorder="1" applyAlignment="1">
      <alignment horizontal="justify" vertical="top"/>
    </xf>
    <xf numFmtId="0" fontId="0" fillId="34" borderId="19" xfId="0" applyFill="1" applyBorder="1" applyAlignment="1">
      <alignment horizontal="justify" vertical="top"/>
    </xf>
    <xf numFmtId="2" fontId="0" fillId="34" borderId="0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5" fillId="34" borderId="16" xfId="0" applyNumberFormat="1" applyFont="1" applyFill="1" applyBorder="1" applyAlignment="1">
      <alignment/>
    </xf>
    <xf numFmtId="4" fontId="5" fillId="34" borderId="17" xfId="0" applyNumberFormat="1" applyFont="1" applyFill="1" applyBorder="1" applyAlignment="1">
      <alignment/>
    </xf>
    <xf numFmtId="0" fontId="12" fillId="34" borderId="19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0" borderId="51" xfId="0" applyBorder="1" applyAlignment="1">
      <alignment/>
    </xf>
    <xf numFmtId="4" fontId="0" fillId="34" borderId="0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0" fontId="13" fillId="34" borderId="10" xfId="0" applyFont="1" applyFill="1" applyBorder="1" applyAlignment="1">
      <alignment horizontal="justify" vertical="center"/>
    </xf>
    <xf numFmtId="0" fontId="13" fillId="34" borderId="11" xfId="0" applyFont="1" applyFill="1" applyBorder="1" applyAlignment="1">
      <alignment horizontal="justify" vertical="center"/>
    </xf>
    <xf numFmtId="0" fontId="13" fillId="34" borderId="13" xfId="0" applyFont="1" applyFill="1" applyBorder="1" applyAlignment="1">
      <alignment horizontal="justify" vertical="center"/>
    </xf>
    <xf numFmtId="0" fontId="13" fillId="34" borderId="0" xfId="0" applyFont="1" applyFill="1" applyBorder="1" applyAlignment="1">
      <alignment horizontal="justify" vertical="center"/>
    </xf>
    <xf numFmtId="4" fontId="13" fillId="34" borderId="11" xfId="0" applyNumberFormat="1" applyFont="1" applyFill="1" applyBorder="1" applyAlignment="1">
      <alignment vertical="center"/>
    </xf>
    <xf numFmtId="4" fontId="13" fillId="34" borderId="12" xfId="0" applyNumberFormat="1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 vertical="center"/>
    </xf>
    <xf numFmtId="4" fontId="13" fillId="34" borderId="14" xfId="0" applyNumberFormat="1" applyFont="1" applyFill="1" applyBorder="1" applyAlignment="1">
      <alignment vertical="center"/>
    </xf>
    <xf numFmtId="4" fontId="0" fillId="34" borderId="37" xfId="0" applyNumberFormat="1" applyFill="1" applyBorder="1" applyAlignment="1">
      <alignment/>
    </xf>
    <xf numFmtId="4" fontId="0" fillId="34" borderId="59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64" xfId="0" applyFill="1" applyBorder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zoomScalePageLayoutView="0" workbookViewId="0" topLeftCell="A1">
      <selection activeCell="A1" sqref="A1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4"/>
      <c r="B1" s="5"/>
      <c r="C1" s="5"/>
      <c r="D1" s="5"/>
      <c r="E1" s="5"/>
      <c r="F1" s="5"/>
      <c r="G1" s="6"/>
      <c r="H1" s="5"/>
      <c r="I1" s="5"/>
      <c r="J1" s="5"/>
      <c r="K1" s="5"/>
      <c r="L1" s="7"/>
      <c r="M1" s="1"/>
      <c r="N1" s="1"/>
      <c r="O1" s="1"/>
      <c r="P1" s="1" t="s">
        <v>81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8"/>
      <c r="B2" s="9"/>
      <c r="C2" s="9"/>
      <c r="D2" s="9"/>
      <c r="E2" s="9"/>
      <c r="F2" s="10" t="s">
        <v>61</v>
      </c>
      <c r="G2" s="9"/>
      <c r="H2" s="9"/>
      <c r="I2" s="9"/>
      <c r="J2" s="9"/>
      <c r="K2" s="9"/>
      <c r="L2" s="11"/>
      <c r="M2" s="1"/>
      <c r="N2" s="1"/>
      <c r="O2" s="1"/>
      <c r="P2" s="1" t="s">
        <v>82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15" t="s">
        <v>62</v>
      </c>
      <c r="C6" s="9"/>
      <c r="D6" s="16" t="s">
        <v>83</v>
      </c>
      <c r="E6" s="9"/>
      <c r="F6" s="9"/>
      <c r="G6" s="9"/>
      <c r="H6" s="15" t="s">
        <v>63</v>
      </c>
      <c r="I6" s="17"/>
      <c r="J6" s="9"/>
      <c r="K6" s="9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/>
      <c r="C7" s="9"/>
      <c r="D7" s="16"/>
      <c r="E7" s="9"/>
      <c r="F7" s="9"/>
      <c r="G7" s="9"/>
      <c r="H7" s="9"/>
      <c r="I7" s="17"/>
      <c r="J7" s="9"/>
      <c r="K7" s="9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8"/>
      <c r="B8" s="15" t="s">
        <v>64</v>
      </c>
      <c r="C8" s="9"/>
      <c r="D8" s="16" t="s">
        <v>84</v>
      </c>
      <c r="E8" s="9"/>
      <c r="F8" s="9"/>
      <c r="G8" s="9"/>
      <c r="H8" s="18" t="s">
        <v>65</v>
      </c>
      <c r="I8" s="17"/>
      <c r="J8" s="9"/>
      <c r="K8" s="19" t="s">
        <v>88</v>
      </c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/>
      <c r="C9" s="9"/>
      <c r="D9" s="16"/>
      <c r="E9" s="9"/>
      <c r="F9" s="9"/>
      <c r="G9" s="9"/>
      <c r="H9" s="9"/>
      <c r="I9" s="17"/>
      <c r="J9" s="9"/>
      <c r="K9" s="9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15" t="s">
        <v>66</v>
      </c>
      <c r="C10" s="9"/>
      <c r="D10" s="16" t="s">
        <v>85</v>
      </c>
      <c r="E10" s="9"/>
      <c r="F10" s="9"/>
      <c r="G10" s="9"/>
      <c r="H10" s="18" t="s">
        <v>67</v>
      </c>
      <c r="I10" s="17"/>
      <c r="J10" s="9"/>
      <c r="K10" s="19" t="s">
        <v>89</v>
      </c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/>
      <c r="C11" s="9"/>
      <c r="D11" s="16"/>
      <c r="E11" s="9"/>
      <c r="F11" s="9"/>
      <c r="G11" s="9"/>
      <c r="H11" s="9"/>
      <c r="I11" s="17"/>
      <c r="J11" s="9"/>
      <c r="K11" s="9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/>
      <c r="B12" s="15" t="s">
        <v>68</v>
      </c>
      <c r="C12" s="9"/>
      <c r="D12" s="16" t="s">
        <v>86</v>
      </c>
      <c r="E12" s="9"/>
      <c r="F12" s="9"/>
      <c r="G12" s="9"/>
      <c r="H12" s="15" t="s">
        <v>69</v>
      </c>
      <c r="I12" s="17"/>
      <c r="J12" s="9"/>
      <c r="K12" s="9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/>
      <c r="C13" s="9"/>
      <c r="D13" s="16"/>
      <c r="E13" s="9"/>
      <c r="F13" s="9"/>
      <c r="G13" s="9"/>
      <c r="H13" s="9"/>
      <c r="I13" s="17"/>
      <c r="J13" s="9"/>
      <c r="K13" s="9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/>
      <c r="B14" s="15" t="s">
        <v>70</v>
      </c>
      <c r="C14" s="9"/>
      <c r="D14" s="16" t="s">
        <v>87</v>
      </c>
      <c r="E14" s="9"/>
      <c r="F14" s="9"/>
      <c r="G14" s="9"/>
      <c r="H14" s="9"/>
      <c r="I14" s="17"/>
      <c r="J14" s="9"/>
      <c r="K14" s="9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8"/>
      <c r="B15" s="9"/>
      <c r="C15" s="9"/>
      <c r="D15" s="9"/>
      <c r="E15" s="9"/>
      <c r="F15" s="9"/>
      <c r="G15" s="9"/>
      <c r="H15" s="9"/>
      <c r="I15" s="17"/>
      <c r="J15" s="9"/>
      <c r="K15" s="9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/>
      <c r="B16" s="15" t="s">
        <v>71</v>
      </c>
      <c r="C16" s="9"/>
      <c r="D16" s="9"/>
      <c r="E16" s="20">
        <v>1</v>
      </c>
      <c r="F16" s="9"/>
      <c r="G16" s="9"/>
      <c r="H16" s="15" t="s">
        <v>72</v>
      </c>
      <c r="I16" s="17"/>
      <c r="J16" s="9"/>
      <c r="K16" s="9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8"/>
      <c r="B17" s="9"/>
      <c r="C17" s="9"/>
      <c r="D17" s="9"/>
      <c r="E17" s="9"/>
      <c r="F17" s="9"/>
      <c r="G17" s="9"/>
      <c r="H17" s="9"/>
      <c r="I17" s="17"/>
      <c r="J17" s="9"/>
      <c r="K17" s="9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/>
      <c r="B18" s="9"/>
      <c r="C18" s="9"/>
      <c r="D18" s="9"/>
      <c r="E18" s="9"/>
      <c r="F18" s="9"/>
      <c r="G18" s="9"/>
      <c r="H18" s="9"/>
      <c r="I18" s="17"/>
      <c r="J18" s="9"/>
      <c r="K18" s="9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8"/>
      <c r="B19" s="9"/>
      <c r="C19" s="9"/>
      <c r="D19" s="9"/>
      <c r="E19" s="9"/>
      <c r="F19" s="9"/>
      <c r="G19" s="9"/>
      <c r="H19" s="18" t="s">
        <v>73</v>
      </c>
      <c r="I19" s="17"/>
      <c r="J19" s="9"/>
      <c r="K19" s="19" t="s">
        <v>90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/>
      <c r="B25" s="15" t="s">
        <v>74</v>
      </c>
      <c r="C25" s="9"/>
      <c r="D25" s="9"/>
      <c r="E25" s="135" t="s">
        <v>91</v>
      </c>
      <c r="F25" s="136"/>
      <c r="G25" s="135"/>
      <c r="H25" s="15" t="s">
        <v>75</v>
      </c>
      <c r="I25" s="17"/>
      <c r="J25" s="9"/>
      <c r="K25" s="9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8"/>
      <c r="B26" s="9"/>
      <c r="C26" s="9"/>
      <c r="D26" s="9"/>
      <c r="E26" s="135"/>
      <c r="F26" s="135"/>
      <c r="G26" s="135"/>
      <c r="H26" s="9"/>
      <c r="I26" s="17"/>
      <c r="J26" s="9"/>
      <c r="K26" s="9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8"/>
      <c r="B27" s="15" t="s">
        <v>76</v>
      </c>
      <c r="C27" s="9"/>
      <c r="D27" s="9"/>
      <c r="E27" s="9"/>
      <c r="F27" s="9"/>
      <c r="G27" s="9"/>
      <c r="H27" s="15" t="s">
        <v>77</v>
      </c>
      <c r="I27" s="17"/>
      <c r="J27" s="9"/>
      <c r="K27" s="9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3" t="s">
        <v>78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3" t="s">
        <v>79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3" t="s">
        <v>80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">
    <mergeCell ref="E25:G2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147" t="s">
        <v>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"/>
      <c r="P1" s="1"/>
      <c r="Q1" s="1"/>
      <c r="R1" s="1"/>
    </row>
    <row r="2" spans="1:18" ht="12.7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"/>
      <c r="Q2" s="1"/>
      <c r="R2" s="1"/>
    </row>
    <row r="3" spans="1:18" ht="13.5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1"/>
      <c r="P3" s="1"/>
      <c r="Q3" s="1"/>
      <c r="R3" s="1"/>
    </row>
    <row r="4" spans="1:18" ht="12.75">
      <c r="A4" s="4"/>
      <c r="B4" s="5"/>
      <c r="C4" s="5"/>
      <c r="D4" s="110"/>
      <c r="E4" s="9"/>
      <c r="F4" s="9"/>
      <c r="G4" s="9"/>
      <c r="H4" s="9"/>
      <c r="I4" s="9"/>
      <c r="J4" s="9"/>
      <c r="K4" s="9"/>
      <c r="L4" s="9"/>
      <c r="M4" s="9"/>
      <c r="N4" s="11"/>
      <c r="O4" s="1"/>
      <c r="P4" s="1"/>
      <c r="Q4" s="1"/>
      <c r="R4" s="1"/>
    </row>
    <row r="5" spans="1:18" ht="12.75">
      <c r="A5" s="8" t="s">
        <v>62</v>
      </c>
      <c r="B5" s="9"/>
      <c r="C5" s="176" t="str">
        <f>Úvod!D6</f>
        <v>82229</v>
      </c>
      <c r="D5" s="177"/>
      <c r="E5" s="9" t="s">
        <v>29</v>
      </c>
      <c r="F5" s="9"/>
      <c r="G5" s="143" t="str">
        <f>Úvod!K8</f>
        <v>POLNÍ CESTA V LOKALITĚ POD KOSTELCEM</v>
      </c>
      <c r="H5" s="143"/>
      <c r="I5" s="143"/>
      <c r="J5" s="143"/>
      <c r="K5" s="143"/>
      <c r="L5" s="144"/>
      <c r="M5" s="144"/>
      <c r="N5" s="11"/>
      <c r="O5" s="1"/>
      <c r="P5" s="1"/>
      <c r="Q5" s="1"/>
      <c r="R5" s="1"/>
    </row>
    <row r="6" spans="1:18" ht="12.75">
      <c r="A6" s="8" t="s">
        <v>30</v>
      </c>
      <c r="B6" s="9"/>
      <c r="C6" s="176" t="str">
        <f>Úvod!D10</f>
        <v>C 110</v>
      </c>
      <c r="D6" s="177"/>
      <c r="E6" s="9" t="s">
        <v>31</v>
      </c>
      <c r="F6" s="9"/>
      <c r="G6" s="143" t="str">
        <f>Úvod!K10</f>
        <v>POLNÍ CESTA</v>
      </c>
      <c r="H6" s="143"/>
      <c r="I6" s="143"/>
      <c r="J6" s="143"/>
      <c r="K6" s="143"/>
      <c r="L6" s="144"/>
      <c r="M6" s="144"/>
      <c r="N6" s="11"/>
      <c r="O6" s="1"/>
      <c r="P6" s="1"/>
      <c r="Q6" s="1"/>
      <c r="R6" s="1"/>
    </row>
    <row r="7" spans="1:18" ht="12.75">
      <c r="A7" s="8" t="s">
        <v>32</v>
      </c>
      <c r="B7" s="9"/>
      <c r="C7" s="176" t="str">
        <f>Úvod!D12</f>
        <v>001   </v>
      </c>
      <c r="D7" s="177"/>
      <c r="E7" s="9"/>
      <c r="F7" s="9"/>
      <c r="G7" s="9"/>
      <c r="H7" s="9"/>
      <c r="I7" s="9"/>
      <c r="J7" s="9"/>
      <c r="K7" s="9"/>
      <c r="L7" s="9"/>
      <c r="M7" s="9"/>
      <c r="N7" s="11"/>
      <c r="O7" s="1"/>
      <c r="P7" s="1"/>
      <c r="Q7" s="1"/>
      <c r="R7" s="1"/>
    </row>
    <row r="8" spans="1:18" ht="12.75">
      <c r="A8" s="8" t="s">
        <v>33</v>
      </c>
      <c r="B8" s="9"/>
      <c r="C8" s="176" t="str">
        <f>Úvod!D14</f>
        <v>  </v>
      </c>
      <c r="D8" s="177"/>
      <c r="E8" s="9"/>
      <c r="F8" s="9"/>
      <c r="G8" s="9"/>
      <c r="H8" s="9"/>
      <c r="I8" s="9"/>
      <c r="J8" s="9"/>
      <c r="K8" s="9"/>
      <c r="L8" s="9"/>
      <c r="M8" s="9"/>
      <c r="N8" s="11"/>
      <c r="O8" s="1"/>
      <c r="P8" s="1"/>
      <c r="Q8" s="1"/>
      <c r="R8" s="1"/>
    </row>
    <row r="9" spans="1:18" ht="12.75">
      <c r="A9" s="8"/>
      <c r="B9" s="9"/>
      <c r="C9" s="9"/>
      <c r="D9" s="112"/>
      <c r="E9" s="9"/>
      <c r="F9" s="9"/>
      <c r="G9" s="9"/>
      <c r="H9" s="9"/>
      <c r="I9" s="9"/>
      <c r="J9" s="9"/>
      <c r="K9" s="9"/>
      <c r="L9" s="9"/>
      <c r="M9" s="9"/>
      <c r="N9" s="11"/>
      <c r="O9" s="1"/>
      <c r="P9" s="1"/>
      <c r="Q9" s="1"/>
      <c r="R9" s="1"/>
    </row>
    <row r="10" spans="1:18" ht="12.75">
      <c r="A10" s="8" t="s">
        <v>34</v>
      </c>
      <c r="B10" s="9"/>
      <c r="C10" s="143"/>
      <c r="D10" s="177"/>
      <c r="E10" s="9"/>
      <c r="F10" s="9"/>
      <c r="G10" s="9"/>
      <c r="H10" s="9"/>
      <c r="I10" s="9"/>
      <c r="J10" s="9"/>
      <c r="K10" s="9"/>
      <c r="L10" s="9"/>
      <c r="M10" s="9"/>
      <c r="N10" s="11"/>
      <c r="O10" s="1"/>
      <c r="P10" s="1"/>
      <c r="Q10" s="1"/>
      <c r="R10" s="1"/>
    </row>
    <row r="11" spans="1:18" ht="13.5" thickBot="1">
      <c r="A11" s="8"/>
      <c r="B11" s="9"/>
      <c r="C11" s="9"/>
      <c r="D11" s="112"/>
      <c r="E11" s="9"/>
      <c r="F11" s="9"/>
      <c r="G11" s="9"/>
      <c r="H11" s="9"/>
      <c r="I11" s="9"/>
      <c r="J11" s="9"/>
      <c r="K11" s="13"/>
      <c r="L11" s="13"/>
      <c r="M11" s="13"/>
      <c r="N11" s="14"/>
      <c r="O11" s="1"/>
      <c r="P11" s="1"/>
      <c r="Q11" s="1"/>
      <c r="R11" s="1"/>
    </row>
    <row r="12" spans="1:18" ht="13.5" thickBot="1">
      <c r="A12" s="145" t="s">
        <v>35</v>
      </c>
      <c r="B12" s="146"/>
      <c r="C12" s="146"/>
      <c r="D12" s="146"/>
      <c r="E12" s="156"/>
      <c r="F12" s="145" t="s">
        <v>36</v>
      </c>
      <c r="G12" s="146"/>
      <c r="H12" s="146"/>
      <c r="I12" s="114" t="s">
        <v>100</v>
      </c>
      <c r="J12" s="113">
        <v>19</v>
      </c>
      <c r="K12" s="4"/>
      <c r="L12" s="5"/>
      <c r="M12" s="5"/>
      <c r="N12" s="7"/>
      <c r="O12" s="1"/>
      <c r="P12" s="1"/>
      <c r="Q12" s="1"/>
      <c r="R12" s="1"/>
    </row>
    <row r="13" spans="1:18" ht="12.75">
      <c r="A13" s="157" t="s">
        <v>37</v>
      </c>
      <c r="B13" s="38" t="s">
        <v>38</v>
      </c>
      <c r="C13" s="115"/>
      <c r="D13" s="158">
        <f>Rekapitulace!H12</f>
        <v>0</v>
      </c>
      <c r="E13" s="159"/>
      <c r="F13" s="116" t="str">
        <f>IF(Přirážky!A2="","",Přirážky!A2)</f>
        <v>Zařízení staveniště (hl. VI)</v>
      </c>
      <c r="G13" s="5"/>
      <c r="H13" s="5"/>
      <c r="I13" s="5"/>
      <c r="J13" s="117">
        <f>IF(Přirážky!C2="VI",Přirážky!F2,Přirážky!G2)</f>
        <v>0</v>
      </c>
      <c r="K13" s="8"/>
      <c r="L13" s="9"/>
      <c r="M13" s="9"/>
      <c r="N13" s="11"/>
      <c r="O13" s="1"/>
      <c r="P13" s="1"/>
      <c r="Q13" s="1"/>
      <c r="R13" s="1"/>
    </row>
    <row r="14" spans="1:18" ht="12.75">
      <c r="A14" s="140"/>
      <c r="B14" s="118" t="s">
        <v>39</v>
      </c>
      <c r="C14" s="22"/>
      <c r="D14" s="141">
        <f>Rekapitulace!G12</f>
        <v>0</v>
      </c>
      <c r="E14" s="142"/>
      <c r="F14" s="119" t="str">
        <f>IF(Přirážky!A3="","",Přirážky!A3)</f>
        <v>Územní vlivy (hl. VI)</v>
      </c>
      <c r="G14" s="9"/>
      <c r="H14" s="9"/>
      <c r="I14" s="9"/>
      <c r="J14" s="120">
        <f>IF(Přirážky!C3="VI",Přirážky!F3,Přirážky!G3)</f>
        <v>0</v>
      </c>
      <c r="K14" s="8" t="s">
        <v>40</v>
      </c>
      <c r="L14" s="9"/>
      <c r="M14" s="9"/>
      <c r="N14" s="11"/>
      <c r="O14" s="1"/>
      <c r="P14" s="1"/>
      <c r="Q14" s="1"/>
      <c r="R14" s="1"/>
    </row>
    <row r="15" spans="1:18" ht="12.75">
      <c r="A15" s="139" t="s">
        <v>41</v>
      </c>
      <c r="B15" s="121" t="s">
        <v>38</v>
      </c>
      <c r="C15" s="122"/>
      <c r="D15" s="141"/>
      <c r="E15" s="142"/>
      <c r="F15" s="119" t="str">
        <f>IF(Přirážky!A4="","",Přirážky!A4)</f>
        <v>Provozní vlivy (hl. VI)</v>
      </c>
      <c r="G15" s="9"/>
      <c r="H15" s="9"/>
      <c r="I15" s="9"/>
      <c r="J15" s="120">
        <f>IF(Přirážky!C4="VI",Přirážky!F4,Přirážky!G4)</f>
        <v>0</v>
      </c>
      <c r="K15" s="8"/>
      <c r="L15" s="9"/>
      <c r="M15" s="9"/>
      <c r="N15" s="11"/>
      <c r="O15" s="1"/>
      <c r="P15" s="1"/>
      <c r="Q15" s="1"/>
      <c r="R15" s="1"/>
    </row>
    <row r="16" spans="1:18" ht="12.75">
      <c r="A16" s="140"/>
      <c r="B16" s="118" t="s">
        <v>39</v>
      </c>
      <c r="C16" s="22"/>
      <c r="D16" s="141"/>
      <c r="E16" s="142"/>
      <c r="F16" s="119" t="str">
        <f>IF(Přirážky!A5="","",Přirážky!A5)</f>
        <v>Individuální mimostaveništní doprava (hl. VI)</v>
      </c>
      <c r="G16" s="9"/>
      <c r="H16" s="9"/>
      <c r="I16" s="9"/>
      <c r="J16" s="120">
        <f>IF(Přirážky!C5="VI",Přirážky!F5,Přirážky!G5)</f>
        <v>0</v>
      </c>
      <c r="K16" s="8"/>
      <c r="L16" s="9"/>
      <c r="M16" s="9"/>
      <c r="N16" s="11"/>
      <c r="O16" s="1"/>
      <c r="P16" s="1"/>
      <c r="Q16" s="1"/>
      <c r="R16" s="1"/>
    </row>
    <row r="17" spans="1:18" ht="12.75">
      <c r="A17" s="139" t="s">
        <v>42</v>
      </c>
      <c r="B17" s="121" t="s">
        <v>38</v>
      </c>
      <c r="C17" s="122"/>
      <c r="D17" s="141"/>
      <c r="E17" s="142"/>
      <c r="F17" s="119" t="str">
        <f>IF(Přirážky!A6="","",Přirážky!A6)</f>
        <v>Kompleteční činnost (hl. XI)</v>
      </c>
      <c r="G17" s="9"/>
      <c r="H17" s="9"/>
      <c r="I17" s="9"/>
      <c r="J17" s="120">
        <f>IF(Přirážky!C6="VI",Přirážky!F6,Přirážky!G6)</f>
        <v>0</v>
      </c>
      <c r="K17" s="8"/>
      <c r="L17" s="9"/>
      <c r="M17" s="9"/>
      <c r="N17" s="11"/>
      <c r="O17" s="1"/>
      <c r="P17" s="1"/>
      <c r="Q17" s="1"/>
      <c r="R17" s="1"/>
    </row>
    <row r="18" spans="1:18" ht="12.75">
      <c r="A18" s="140"/>
      <c r="B18" s="118" t="s">
        <v>39</v>
      </c>
      <c r="C18" s="22"/>
      <c r="D18" s="141"/>
      <c r="E18" s="142"/>
      <c r="F18" s="119" t="str">
        <f>IF(Přirážky!A7="","",Přirážky!A7)</f>
        <v>Skládkovné (hl. XI)</v>
      </c>
      <c r="G18" s="9"/>
      <c r="H18" s="9"/>
      <c r="I18" s="9"/>
      <c r="J18" s="120">
        <f>IF(Přirážky!C7="VI",Přirážky!F7,Přirážky!G7)</f>
        <v>0</v>
      </c>
      <c r="K18" s="8"/>
      <c r="L18" s="9"/>
      <c r="M18" s="9"/>
      <c r="N18" s="11"/>
      <c r="O18" s="1"/>
      <c r="P18" s="1"/>
      <c r="Q18" s="1"/>
      <c r="R18" s="1"/>
    </row>
    <row r="19" spans="1:18" ht="13.5" thickBot="1">
      <c r="A19" s="123" t="s">
        <v>43</v>
      </c>
      <c r="B19" s="122"/>
      <c r="C19" s="122"/>
      <c r="D19" s="141"/>
      <c r="E19" s="142"/>
      <c r="F19" s="9">
        <f>IF(Přirážky!A8="","",Přirážky!A8)</f>
      </c>
      <c r="G19" s="9"/>
      <c r="H19" s="9"/>
      <c r="I19" s="9"/>
      <c r="J19" s="120">
        <f>IF(Přirážky!C8="VI",Přirážky!F8,Přirážky!G8)</f>
      </c>
      <c r="K19" s="12" t="s">
        <v>44</v>
      </c>
      <c r="L19" s="13"/>
      <c r="M19" s="13"/>
      <c r="N19" s="14"/>
      <c r="O19" s="1"/>
      <c r="P19" s="1"/>
      <c r="Q19" s="1"/>
      <c r="R19" s="1"/>
    </row>
    <row r="20" spans="1:18" ht="12.75">
      <c r="A20" s="124" t="s">
        <v>45</v>
      </c>
      <c r="B20" s="122"/>
      <c r="C20" s="122"/>
      <c r="D20" s="141">
        <f>SUM(D13:D19)</f>
        <v>0</v>
      </c>
      <c r="E20" s="142"/>
      <c r="F20" s="9">
        <f>IF(Přirážky!A9="","",Přirážky!A9)</f>
      </c>
      <c r="G20" s="9"/>
      <c r="H20" s="9"/>
      <c r="I20" s="9"/>
      <c r="J20" s="120">
        <f>IF(Přirážky!C9="VI",Přirážky!F9,Přirážky!G9)</f>
      </c>
      <c r="K20" s="4"/>
      <c r="L20" s="5"/>
      <c r="M20" s="5"/>
      <c r="N20" s="7"/>
      <c r="O20" s="1"/>
      <c r="P20" s="1"/>
      <c r="Q20" s="1"/>
      <c r="R20" s="1"/>
    </row>
    <row r="21" spans="1:18" ht="12.75">
      <c r="A21" s="123" t="s">
        <v>46</v>
      </c>
      <c r="B21" s="122"/>
      <c r="C21" s="122"/>
      <c r="D21" s="141">
        <f>Přirážky!F12</f>
        <v>0</v>
      </c>
      <c r="E21" s="142"/>
      <c r="F21" s="9">
        <f>IF(Přirážky!A10="","",Přirážky!A10)</f>
      </c>
      <c r="G21" s="9"/>
      <c r="H21" s="9"/>
      <c r="I21" s="9"/>
      <c r="J21" s="120">
        <f>IF(Přirážky!C10="VI",Přirážky!F10,Přirážky!G10)</f>
      </c>
      <c r="K21" s="8" t="s">
        <v>47</v>
      </c>
      <c r="L21" s="9"/>
      <c r="M21" s="9"/>
      <c r="N21" s="11"/>
      <c r="O21" s="1"/>
      <c r="P21" s="1"/>
      <c r="Q21" s="1"/>
      <c r="R21" s="1"/>
    </row>
    <row r="22" spans="1:18" ht="13.5" thickBot="1">
      <c r="A22" s="161" t="s">
        <v>48</v>
      </c>
      <c r="B22" s="162"/>
      <c r="C22" s="162"/>
      <c r="D22" s="188">
        <f>D20+J23</f>
        <v>0</v>
      </c>
      <c r="E22" s="189"/>
      <c r="F22" s="9">
        <f>IF(Přirážky!A11="","",Přirážky!A11)</f>
      </c>
      <c r="G22" s="9"/>
      <c r="H22" s="9"/>
      <c r="I22" s="9"/>
      <c r="J22" s="125">
        <f>IF(Přirážky!C11="VI",Přirážky!F11,Přirážky!G11)</f>
      </c>
      <c r="K22" s="8"/>
      <c r="L22" s="9"/>
      <c r="M22" s="9"/>
      <c r="N22" s="11"/>
      <c r="O22" s="1"/>
      <c r="P22" s="1"/>
      <c r="Q22" s="1"/>
      <c r="R22" s="1"/>
    </row>
    <row r="23" spans="1:18" ht="14.25" thickBot="1" thickTop="1">
      <c r="A23" s="163"/>
      <c r="B23" s="164"/>
      <c r="C23" s="164"/>
      <c r="D23" s="190"/>
      <c r="E23" s="191"/>
      <c r="F23" s="13"/>
      <c r="G23" s="13"/>
      <c r="H23" s="13"/>
      <c r="I23" s="126"/>
      <c r="J23" s="120">
        <f>SUM(J13:J22)</f>
        <v>0</v>
      </c>
      <c r="K23" s="8"/>
      <c r="L23" s="9"/>
      <c r="M23" s="9"/>
      <c r="N23" s="11"/>
      <c r="O23" s="1"/>
      <c r="P23" s="1"/>
      <c r="Q23" s="1"/>
      <c r="R23" s="1"/>
    </row>
    <row r="24" spans="1:18" ht="13.5" thickBot="1">
      <c r="A24" s="127" t="s">
        <v>49</v>
      </c>
      <c r="B24" s="128"/>
      <c r="C24" s="128"/>
      <c r="D24" s="129"/>
      <c r="E24" s="130"/>
      <c r="F24" s="146" t="s">
        <v>50</v>
      </c>
      <c r="G24" s="146"/>
      <c r="H24" s="146"/>
      <c r="I24" s="146"/>
      <c r="J24" s="156"/>
      <c r="K24" s="8"/>
      <c r="L24" s="9"/>
      <c r="M24" s="9"/>
      <c r="N24" s="11"/>
      <c r="O24" s="1"/>
      <c r="P24" s="1"/>
      <c r="Q24" s="1"/>
      <c r="R24" s="1"/>
    </row>
    <row r="25" spans="1:18" ht="12.75">
      <c r="A25" s="8" t="s">
        <v>51</v>
      </c>
      <c r="B25" s="165" t="s">
        <v>52</v>
      </c>
      <c r="C25" s="165"/>
      <c r="D25" s="178" t="s">
        <v>53</v>
      </c>
      <c r="E25" s="179"/>
      <c r="F25" s="175" t="s">
        <v>54</v>
      </c>
      <c r="G25" s="175"/>
      <c r="H25" s="175"/>
      <c r="I25" s="131" t="s">
        <v>55</v>
      </c>
      <c r="J25" s="132" t="s">
        <v>56</v>
      </c>
      <c r="K25" s="8"/>
      <c r="L25" s="9"/>
      <c r="M25" s="9"/>
      <c r="N25" s="11"/>
      <c r="O25" s="1"/>
      <c r="P25" s="1"/>
      <c r="Q25" s="1"/>
      <c r="R25" s="1"/>
    </row>
    <row r="26" spans="1:18" ht="12.75">
      <c r="A26" s="133">
        <v>5</v>
      </c>
      <c r="B26" s="137">
        <f>SUMIF(Rozpočet!J1:Rozpočet!J67,A26,Rozpočet!G1:Rozpočet!G67)+SUMIF(Rozpočet!J1:Rozpočet!J67,A26,Rozpočet!H1:Rozpočet!H67)+IF($J$12=$A$26,J23,0)</f>
        <v>0</v>
      </c>
      <c r="C26" s="137"/>
      <c r="D26" s="137">
        <f>A26/100*B26</f>
        <v>0</v>
      </c>
      <c r="E26" s="138"/>
      <c r="F26" s="143"/>
      <c r="G26" s="143"/>
      <c r="H26" s="143"/>
      <c r="I26" s="9"/>
      <c r="J26" s="120">
        <f>IF(I26&gt;0,$D$31/I26,"")</f>
      </c>
      <c r="K26" s="8"/>
      <c r="L26" s="9"/>
      <c r="M26" s="9"/>
      <c r="N26" s="11"/>
      <c r="O26" s="1"/>
      <c r="P26" s="1"/>
      <c r="Q26" s="1"/>
      <c r="R26" s="1"/>
    </row>
    <row r="27" spans="1:18" ht="12.75">
      <c r="A27" s="133">
        <v>10</v>
      </c>
      <c r="B27" s="137">
        <f>SUMIF(Rozpočet!J1:Rozpočet!J67,A27,Rozpočet!G1:Rozpočet!G67)+SUMIF(Rozpočet!J1:Rozpočet!J67,A27,Rozpočet!H1:Rozpočet!H67)+IF($J$12=$A$27,J23,0)</f>
        <v>0</v>
      </c>
      <c r="C27" s="137"/>
      <c r="D27" s="137">
        <f>A27/100*B27</f>
        <v>0</v>
      </c>
      <c r="E27" s="138"/>
      <c r="F27" s="111"/>
      <c r="G27" s="111"/>
      <c r="H27" s="111"/>
      <c r="I27" s="9"/>
      <c r="J27" s="120"/>
      <c r="K27" s="8"/>
      <c r="L27" s="9"/>
      <c r="M27" s="9"/>
      <c r="N27" s="11"/>
      <c r="O27" s="1"/>
      <c r="P27" s="1"/>
      <c r="Q27" s="1"/>
      <c r="R27" s="1"/>
    </row>
    <row r="28" spans="1:18" ht="12.75">
      <c r="A28" s="133">
        <v>20</v>
      </c>
      <c r="B28" s="137">
        <f>SUMIF(Rozpočet!J1:Rozpočet!J67,A28,Rozpočet!G1:Rozpočet!G67)+SUMIF(Rozpočet!J1:Rozpočet!J67,A28,Rozpočet!H1:Rozpočet!H67)+IF($J$12=$A$28,J23,0)</f>
        <v>0</v>
      </c>
      <c r="C28" s="137"/>
      <c r="D28" s="137">
        <f>A28/100*B28</f>
        <v>0</v>
      </c>
      <c r="E28" s="138"/>
      <c r="F28" s="111"/>
      <c r="G28" s="111"/>
      <c r="H28" s="111"/>
      <c r="I28" s="9"/>
      <c r="J28" s="120"/>
      <c r="K28" s="8"/>
      <c r="L28" s="9"/>
      <c r="M28" s="9"/>
      <c r="N28" s="11"/>
      <c r="O28" s="1"/>
      <c r="P28" s="1"/>
      <c r="Q28" s="1"/>
      <c r="R28" s="1"/>
    </row>
    <row r="29" spans="1:18" ht="12.75">
      <c r="A29" s="133"/>
      <c r="B29" s="137">
        <f>SUMIF(Rozpočet!J1:Rozpočet!J67,A29,Rozpočet!G1:Rozpočet!G67)+SUMIF(Rozpočet!J1:Rozpočet!J67,A29,Rozpočet!H1:Rozpočet!H67)+IF($J$12=$A$29,J23,0)</f>
        <v>0</v>
      </c>
      <c r="C29" s="137"/>
      <c r="D29" s="137">
        <f>A29/100*B29</f>
        <v>0</v>
      </c>
      <c r="E29" s="138"/>
      <c r="F29" s="111"/>
      <c r="G29" s="111"/>
      <c r="H29" s="111"/>
      <c r="I29" s="9"/>
      <c r="J29" s="120"/>
      <c r="K29" s="8"/>
      <c r="L29" s="9"/>
      <c r="M29" s="9"/>
      <c r="N29" s="11"/>
      <c r="O29" s="1"/>
      <c r="P29" s="1"/>
      <c r="Q29" s="1"/>
      <c r="R29" s="1"/>
    </row>
    <row r="30" spans="1:18" ht="13.5" thickBot="1">
      <c r="A30" s="12" t="s">
        <v>57</v>
      </c>
      <c r="B30" s="13"/>
      <c r="C30" s="13"/>
      <c r="D30" s="173">
        <f>SUM(D26:E29)</f>
        <v>0</v>
      </c>
      <c r="E30" s="174"/>
      <c r="F30" s="143"/>
      <c r="G30" s="143"/>
      <c r="H30" s="143"/>
      <c r="I30" s="9"/>
      <c r="J30" s="120">
        <f>IF(I30&gt;0,$D$31/I30,"")</f>
      </c>
      <c r="K30" s="12" t="s">
        <v>44</v>
      </c>
      <c r="L30" s="13"/>
      <c r="M30" s="13"/>
      <c r="N30" s="14"/>
      <c r="O30" s="1"/>
      <c r="P30" s="1"/>
      <c r="Q30" s="1"/>
      <c r="R30" s="1"/>
    </row>
    <row r="31" spans="1:18" ht="12.75">
      <c r="A31" s="180" t="s">
        <v>58</v>
      </c>
      <c r="B31" s="181"/>
      <c r="C31" s="181"/>
      <c r="D31" s="184">
        <f>D30+D22</f>
        <v>0</v>
      </c>
      <c r="E31" s="185"/>
      <c r="F31" s="143"/>
      <c r="G31" s="143"/>
      <c r="H31" s="143"/>
      <c r="I31" s="9"/>
      <c r="J31" s="120">
        <f>IF(I31&gt;0,$D$31/I31,"")</f>
      </c>
      <c r="K31" s="9"/>
      <c r="L31" s="9"/>
      <c r="M31" s="9"/>
      <c r="N31" s="11"/>
      <c r="O31" s="1"/>
      <c r="P31" s="1"/>
      <c r="Q31" s="1"/>
      <c r="R31" s="1"/>
    </row>
    <row r="32" spans="1:18" ht="13.5" thickBot="1">
      <c r="A32" s="182"/>
      <c r="B32" s="183"/>
      <c r="C32" s="183"/>
      <c r="D32" s="186"/>
      <c r="E32" s="187"/>
      <c r="F32" s="143"/>
      <c r="G32" s="143"/>
      <c r="H32" s="143"/>
      <c r="I32" s="9"/>
      <c r="J32" s="120">
        <f>IF(I32&gt;0,$D$31/I32,"")</f>
      </c>
      <c r="K32" s="9" t="s">
        <v>59</v>
      </c>
      <c r="L32" s="9"/>
      <c r="M32" s="9"/>
      <c r="N32" s="11"/>
      <c r="O32" s="1"/>
      <c r="P32" s="1"/>
      <c r="Q32" s="1"/>
      <c r="R32" s="1"/>
    </row>
    <row r="33" spans="1:18" ht="12.75">
      <c r="A33" s="182"/>
      <c r="B33" s="183"/>
      <c r="C33" s="183"/>
      <c r="D33" s="186"/>
      <c r="E33" s="187"/>
      <c r="F33" s="166"/>
      <c r="G33" s="166"/>
      <c r="H33" s="166"/>
      <c r="I33" s="167"/>
      <c r="J33" s="168"/>
      <c r="K33" s="9"/>
      <c r="L33" s="9"/>
      <c r="M33" s="9"/>
      <c r="N33" s="11"/>
      <c r="O33" s="1"/>
      <c r="P33" s="1"/>
      <c r="Q33" s="1"/>
      <c r="R33" s="1"/>
    </row>
    <row r="34" spans="1:18" ht="12.75">
      <c r="A34" s="134" t="s">
        <v>60</v>
      </c>
      <c r="B34" s="9"/>
      <c r="C34" s="9"/>
      <c r="D34" s="9"/>
      <c r="E34" s="11"/>
      <c r="F34" s="169"/>
      <c r="G34" s="169"/>
      <c r="H34" s="169"/>
      <c r="I34" s="169"/>
      <c r="J34" s="170"/>
      <c r="K34" s="9"/>
      <c r="L34" s="9"/>
      <c r="M34" s="9"/>
      <c r="N34" s="11"/>
      <c r="O34" s="1"/>
      <c r="P34" s="1"/>
      <c r="Q34" s="1"/>
      <c r="R34" s="1"/>
    </row>
    <row r="35" spans="1:18" ht="12.75">
      <c r="A35" s="8"/>
      <c r="B35" s="9"/>
      <c r="C35" s="9"/>
      <c r="D35" s="9"/>
      <c r="E35" s="11"/>
      <c r="F35" s="169"/>
      <c r="G35" s="169"/>
      <c r="H35" s="169"/>
      <c r="I35" s="169"/>
      <c r="J35" s="170"/>
      <c r="K35" s="9"/>
      <c r="L35" s="9"/>
      <c r="M35" s="9"/>
      <c r="N35" s="11"/>
      <c r="O35" s="1"/>
      <c r="P35" s="1"/>
      <c r="Q35" s="1"/>
      <c r="R35" s="1"/>
    </row>
    <row r="36" spans="1:18" ht="13.5" thickBot="1">
      <c r="A36" s="12"/>
      <c r="B36" s="13"/>
      <c r="C36" s="13"/>
      <c r="D36" s="13"/>
      <c r="E36" s="14"/>
      <c r="F36" s="171"/>
      <c r="G36" s="171"/>
      <c r="H36" s="171"/>
      <c r="I36" s="171"/>
      <c r="J36" s="172"/>
      <c r="K36" s="13"/>
      <c r="L36" s="13"/>
      <c r="M36" s="13"/>
      <c r="N36" s="14"/>
      <c r="O36" s="1"/>
      <c r="P36" s="1"/>
      <c r="Q36" s="1"/>
      <c r="R36" s="1"/>
    </row>
    <row r="37" spans="1:18" ht="12.75">
      <c r="A37" s="2"/>
      <c r="B37" s="2"/>
      <c r="C37" s="2"/>
      <c r="D37" s="2"/>
      <c r="E37" s="2"/>
      <c r="F37" s="160"/>
      <c r="G37" s="160"/>
      <c r="H37" s="160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 ht="12.75">
      <c r="A38" s="2"/>
      <c r="B38" s="2"/>
      <c r="C38" s="2"/>
      <c r="D38" s="2"/>
      <c r="E38" s="2"/>
      <c r="F38" s="160"/>
      <c r="G38" s="160"/>
      <c r="H38" s="160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 ht="12.75">
      <c r="A39" s="2"/>
      <c r="B39" s="2"/>
      <c r="C39" s="2"/>
      <c r="D39" s="2"/>
      <c r="E39" s="2"/>
      <c r="F39" s="160"/>
      <c r="G39" s="160"/>
      <c r="H39" s="160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sheetProtection/>
  <mergeCells count="47">
    <mergeCell ref="C8:D8"/>
    <mergeCell ref="D25:E25"/>
    <mergeCell ref="A31:C33"/>
    <mergeCell ref="D31:E33"/>
    <mergeCell ref="B27:C27"/>
    <mergeCell ref="C10:D10"/>
    <mergeCell ref="D22:E23"/>
    <mergeCell ref="B25:C25"/>
    <mergeCell ref="D26:E26"/>
    <mergeCell ref="F37:H37"/>
    <mergeCell ref="F33:J36"/>
    <mergeCell ref="F30:H30"/>
    <mergeCell ref="F31:H31"/>
    <mergeCell ref="D30:E30"/>
    <mergeCell ref="F25:H25"/>
    <mergeCell ref="F26:H26"/>
    <mergeCell ref="B26:C26"/>
    <mergeCell ref="F38:H38"/>
    <mergeCell ref="F39:H39"/>
    <mergeCell ref="A17:A18"/>
    <mergeCell ref="D17:E17"/>
    <mergeCell ref="D18:E18"/>
    <mergeCell ref="D19:E19"/>
    <mergeCell ref="D20:E20"/>
    <mergeCell ref="D21:E21"/>
    <mergeCell ref="A22:C23"/>
    <mergeCell ref="F32:H32"/>
    <mergeCell ref="F12:H12"/>
    <mergeCell ref="A1:N3"/>
    <mergeCell ref="A12:E12"/>
    <mergeCell ref="F24:J24"/>
    <mergeCell ref="A13:A14"/>
    <mergeCell ref="D13:E13"/>
    <mergeCell ref="D14:E14"/>
    <mergeCell ref="C5:D5"/>
    <mergeCell ref="C6:D6"/>
    <mergeCell ref="C7:D7"/>
    <mergeCell ref="B29:C29"/>
    <mergeCell ref="D29:E29"/>
    <mergeCell ref="A15:A16"/>
    <mergeCell ref="D15:E15"/>
    <mergeCell ref="D16:E16"/>
    <mergeCell ref="G5:M5"/>
    <mergeCell ref="B28:C28"/>
    <mergeCell ref="D27:E27"/>
    <mergeCell ref="D28:E28"/>
    <mergeCell ref="G6:M6"/>
  </mergeCells>
  <conditionalFormatting sqref="B26:E29">
    <cfRule type="cellIs" priority="1" dxfId="1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G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4" max="4" width="9.875" style="0" customWidth="1"/>
    <col min="5" max="5" width="10.25390625" style="0" customWidth="1"/>
    <col min="6" max="6" width="11.125" style="0" customWidth="1"/>
    <col min="7" max="7" width="11.625" style="0" customWidth="1"/>
  </cols>
  <sheetData>
    <row r="1" spans="1:7" ht="13.5" thickBot="1">
      <c r="A1" s="83" t="s">
        <v>11</v>
      </c>
      <c r="B1" s="84" t="s">
        <v>12</v>
      </c>
      <c r="C1" s="85" t="s">
        <v>13</v>
      </c>
      <c r="D1" s="85" t="s">
        <v>14</v>
      </c>
      <c r="E1" s="86" t="s">
        <v>15</v>
      </c>
      <c r="F1" s="84" t="s">
        <v>16</v>
      </c>
      <c r="G1" s="87" t="s">
        <v>17</v>
      </c>
    </row>
    <row r="2" spans="1:7" ht="16.5" customHeight="1">
      <c r="A2" s="88" t="s">
        <v>18</v>
      </c>
      <c r="B2" s="89" t="s">
        <v>27</v>
      </c>
      <c r="C2" s="90" t="s">
        <v>19</v>
      </c>
      <c r="D2" s="91"/>
      <c r="E2" s="92">
        <f>IF(B2="%",Rekapitulace!F14,"")</f>
      </c>
      <c r="F2" s="93">
        <f>IF($C2="VI",IF($B2="Kč",$D2,($D2/100)*$E2),"")</f>
        <v>0</v>
      </c>
      <c r="G2" s="94">
        <f aca="true" t="shared" si="0" ref="G2:G11">IF($C2="XI",IF($B2="Kč",$D2,($D2/100)*$E2),"")</f>
      </c>
    </row>
    <row r="3" spans="1:7" ht="16.5" customHeight="1">
      <c r="A3" s="95" t="s">
        <v>20</v>
      </c>
      <c r="B3" s="96" t="s">
        <v>27</v>
      </c>
      <c r="C3" s="97" t="s">
        <v>19</v>
      </c>
      <c r="D3" s="98"/>
      <c r="E3" s="99">
        <f>IF(B3="%",Rekapitulace!F14,"")</f>
      </c>
      <c r="F3" s="100">
        <f aca="true" t="shared" si="1" ref="F3:F11">IF(C3="VI",IF(B3="Kč",D3,(D3/100)*E3),"")</f>
        <v>0</v>
      </c>
      <c r="G3" s="94">
        <f t="shared" si="0"/>
      </c>
    </row>
    <row r="4" spans="1:7" ht="16.5" customHeight="1">
      <c r="A4" s="95" t="s">
        <v>21</v>
      </c>
      <c r="B4" s="96" t="s">
        <v>27</v>
      </c>
      <c r="C4" s="97" t="s">
        <v>19</v>
      </c>
      <c r="D4" s="98"/>
      <c r="E4" s="99">
        <f>IF(B4="%",Rekapitulace!F14,"")</f>
      </c>
      <c r="F4" s="100">
        <f t="shared" si="1"/>
        <v>0</v>
      </c>
      <c r="G4" s="94">
        <f t="shared" si="0"/>
      </c>
    </row>
    <row r="5" spans="1:7" ht="16.5" customHeight="1">
      <c r="A5" s="95" t="s">
        <v>22</v>
      </c>
      <c r="B5" s="96" t="s">
        <v>27</v>
      </c>
      <c r="C5" s="97" t="s">
        <v>19</v>
      </c>
      <c r="D5" s="98"/>
      <c r="E5" s="99">
        <f>IF(B5="%",Rekapitulace!F14,"")</f>
      </c>
      <c r="F5" s="100">
        <f t="shared" si="1"/>
        <v>0</v>
      </c>
      <c r="G5" s="94">
        <f t="shared" si="0"/>
      </c>
    </row>
    <row r="6" spans="1:7" ht="16.5" customHeight="1">
      <c r="A6" s="95" t="s">
        <v>23</v>
      </c>
      <c r="B6" s="96" t="s">
        <v>27</v>
      </c>
      <c r="C6" s="97" t="s">
        <v>24</v>
      </c>
      <c r="D6" s="98"/>
      <c r="E6" s="99">
        <f>IF(B6="%",Rekapitulace!F14,"")</f>
      </c>
      <c r="F6" s="100">
        <f t="shared" si="1"/>
      </c>
      <c r="G6" s="94">
        <f t="shared" si="0"/>
        <v>0</v>
      </c>
    </row>
    <row r="7" spans="1:7" ht="16.5" customHeight="1">
      <c r="A7" s="95" t="s">
        <v>25</v>
      </c>
      <c r="B7" s="96" t="s">
        <v>27</v>
      </c>
      <c r="C7" s="97" t="s">
        <v>24</v>
      </c>
      <c r="D7" s="98"/>
      <c r="E7" s="99">
        <f>IF(B7="%",Rekapitulace!F14,"")</f>
      </c>
      <c r="F7" s="100">
        <f t="shared" si="1"/>
      </c>
      <c r="G7" s="94">
        <f t="shared" si="0"/>
        <v>0</v>
      </c>
    </row>
    <row r="8" spans="1:7" ht="16.5" customHeight="1">
      <c r="A8" s="95"/>
      <c r="B8" s="96"/>
      <c r="C8" s="97"/>
      <c r="D8" s="98"/>
      <c r="E8" s="99">
        <f>IF(B8="%",Rekapitulace!F14,"")</f>
      </c>
      <c r="F8" s="100">
        <f t="shared" si="1"/>
      </c>
      <c r="G8" s="94">
        <f t="shared" si="0"/>
      </c>
    </row>
    <row r="9" spans="1:7" ht="16.5" customHeight="1">
      <c r="A9" s="95"/>
      <c r="B9" s="96"/>
      <c r="C9" s="97"/>
      <c r="D9" s="98"/>
      <c r="E9" s="99">
        <f>IF(B9="%",Rekapitulace!F14,"")</f>
      </c>
      <c r="F9" s="100">
        <f t="shared" si="1"/>
      </c>
      <c r="G9" s="94">
        <f t="shared" si="0"/>
      </c>
    </row>
    <row r="10" spans="1:7" ht="16.5" customHeight="1">
      <c r="A10" s="95"/>
      <c r="B10" s="96"/>
      <c r="C10" s="97"/>
      <c r="D10" s="98"/>
      <c r="E10" s="99">
        <f>IF(B10="%",Rekapitulace!F14,"")</f>
      </c>
      <c r="F10" s="100">
        <f t="shared" si="1"/>
      </c>
      <c r="G10" s="94">
        <f t="shared" si="0"/>
      </c>
    </row>
    <row r="11" spans="1:7" ht="16.5" customHeight="1" thickBot="1">
      <c r="A11" s="101"/>
      <c r="B11" s="102"/>
      <c r="C11" s="103"/>
      <c r="D11" s="104"/>
      <c r="E11" s="105">
        <f>IF(B11="%",Rekapitulace!F14,"")</f>
      </c>
      <c r="F11" s="100">
        <f t="shared" si="1"/>
      </c>
      <c r="G11" s="94">
        <f t="shared" si="0"/>
      </c>
    </row>
    <row r="12" spans="1:7" ht="13.5" thickBot="1">
      <c r="A12" s="106" t="s">
        <v>26</v>
      </c>
      <c r="B12" s="107"/>
      <c r="C12" s="107"/>
      <c r="D12" s="107"/>
      <c r="E12" s="107"/>
      <c r="F12" s="108">
        <f>SUM(F2:F11)</f>
        <v>0</v>
      </c>
      <c r="G12" s="109">
        <f>SUM(G2:G11)</f>
        <v>0</v>
      </c>
    </row>
  </sheetData>
  <sheetProtection/>
  <dataValidations count="2">
    <dataValidation type="list" allowBlank="1" showInputMessage="1" showErrorMessage="1" sqref="B2:B11">
      <formula1>"%,Kč"</formula1>
    </dataValidation>
    <dataValidation type="list" allowBlank="1" showInputMessage="1" showErrorMessage="1" sqref="C2:C11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Z77"/>
  <sheetViews>
    <sheetView zoomScalePageLayoutView="0" workbookViewId="0" topLeftCell="A55">
      <selection activeCell="J65" sqref="A1:J65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47.25390625" style="0" customWidth="1"/>
    <col min="4" max="4" width="6.125" style="0" customWidth="1"/>
    <col min="5" max="5" width="12.375" style="0" customWidth="1"/>
    <col min="6" max="6" width="10.625" style="0" customWidth="1"/>
    <col min="7" max="7" width="10.75390625" style="0" customWidth="1"/>
    <col min="8" max="8" width="11.00390625" style="0" customWidth="1"/>
    <col min="9" max="9" width="15.00390625" style="0" customWidth="1"/>
    <col min="10" max="10" width="4.75390625" style="0" customWidth="1"/>
    <col min="11" max="16" width="9.125" style="0" customWidth="1"/>
  </cols>
  <sheetData>
    <row r="1" spans="1:26" ht="13.5" thickBot="1">
      <c r="A1" s="195" t="s">
        <v>92</v>
      </c>
      <c r="B1" s="196"/>
      <c r="C1" s="196"/>
      <c r="D1" s="196"/>
      <c r="E1" s="196"/>
      <c r="F1" s="196"/>
      <c r="G1" s="196"/>
      <c r="H1" s="196"/>
      <c r="I1" s="196"/>
      <c r="J1" s="19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4" t="s">
        <v>93</v>
      </c>
      <c r="B2" s="25" t="s">
        <v>94</v>
      </c>
      <c r="C2" s="25" t="s">
        <v>95</v>
      </c>
      <c r="D2" s="25" t="s">
        <v>96</v>
      </c>
      <c r="E2" s="26" t="s">
        <v>97</v>
      </c>
      <c r="F2" s="27"/>
      <c r="G2" s="28" t="s">
        <v>98</v>
      </c>
      <c r="H2" s="28"/>
      <c r="I2" s="29" t="s">
        <v>99</v>
      </c>
      <c r="J2" s="30" t="s">
        <v>100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1" t="s">
        <v>101</v>
      </c>
      <c r="B3" s="32" t="s">
        <v>102</v>
      </c>
      <c r="C3" s="32"/>
      <c r="D3" s="32" t="s">
        <v>103</v>
      </c>
      <c r="E3" s="33" t="s">
        <v>102</v>
      </c>
      <c r="F3" s="34" t="s">
        <v>104</v>
      </c>
      <c r="G3" s="35" t="s">
        <v>105</v>
      </c>
      <c r="H3" s="36" t="s">
        <v>106</v>
      </c>
      <c r="I3" s="34" t="s">
        <v>107</v>
      </c>
      <c r="J3" s="37" t="s">
        <v>108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97" t="s">
        <v>114</v>
      </c>
      <c r="B4" s="198"/>
      <c r="C4" s="198"/>
      <c r="D4" s="198"/>
      <c r="E4" s="198"/>
      <c r="F4" s="198"/>
      <c r="G4" s="198"/>
      <c r="H4" s="198"/>
      <c r="I4" s="198"/>
      <c r="J4" s="19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8"/>
      <c r="B5" s="192" t="s">
        <v>115</v>
      </c>
      <c r="C5" s="193"/>
      <c r="D5" s="193"/>
      <c r="E5" s="193"/>
      <c r="F5" s="193"/>
      <c r="G5" s="193"/>
      <c r="H5" s="193"/>
      <c r="I5" s="193"/>
      <c r="J5" s="19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39" t="s">
        <v>116</v>
      </c>
      <c r="B6" s="39" t="s">
        <v>117</v>
      </c>
      <c r="C6" s="40" t="s">
        <v>118</v>
      </c>
      <c r="D6" s="39" t="s">
        <v>119</v>
      </c>
      <c r="E6" s="41">
        <v>330</v>
      </c>
      <c r="F6" s="42">
        <v>0</v>
      </c>
      <c r="G6" s="42">
        <f>IF(E6=0,,E6*F6*Úvod!E16)</f>
        <v>0</v>
      </c>
      <c r="H6" s="42"/>
      <c r="I6" s="43">
        <f aca="true" t="shared" si="0" ref="I6:I23">IF(E6=0,,E6*K6)</f>
        <v>0</v>
      </c>
      <c r="J6" s="44">
        <v>20</v>
      </c>
      <c r="K6" s="1">
        <v>0</v>
      </c>
      <c r="L6" s="1"/>
      <c r="M6" s="1"/>
      <c r="N6" s="1"/>
      <c r="O6" s="1"/>
      <c r="P6" s="1" t="s">
        <v>252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45" t="s">
        <v>120</v>
      </c>
      <c r="B7" s="45" t="s">
        <v>121</v>
      </c>
      <c r="C7" s="46" t="s">
        <v>122</v>
      </c>
      <c r="D7" s="45" t="s">
        <v>123</v>
      </c>
      <c r="E7" s="47">
        <v>24.6</v>
      </c>
      <c r="F7" s="48"/>
      <c r="G7" s="48">
        <f>IF(E7=0,,E7*F7*Úvod!E16)</f>
        <v>0</v>
      </c>
      <c r="H7" s="48"/>
      <c r="I7" s="49">
        <f t="shared" si="0"/>
        <v>0</v>
      </c>
      <c r="J7" s="50">
        <v>20</v>
      </c>
      <c r="K7" s="1">
        <v>0</v>
      </c>
      <c r="L7" s="1"/>
      <c r="M7" s="1"/>
      <c r="N7" s="1"/>
      <c r="O7" s="1"/>
      <c r="P7" s="1" t="s">
        <v>253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45" t="s">
        <v>120</v>
      </c>
      <c r="B8" s="45" t="s">
        <v>124</v>
      </c>
      <c r="C8" s="46" t="s">
        <v>125</v>
      </c>
      <c r="D8" s="45" t="s">
        <v>123</v>
      </c>
      <c r="E8" s="47">
        <v>98.4</v>
      </c>
      <c r="F8" s="48"/>
      <c r="G8" s="48">
        <f>IF(E8=0,,E8*F8*Úvod!E16)</f>
        <v>0</v>
      </c>
      <c r="H8" s="48"/>
      <c r="I8" s="49">
        <f t="shared" si="0"/>
        <v>0</v>
      </c>
      <c r="J8" s="50">
        <v>20</v>
      </c>
      <c r="K8" s="1">
        <v>0</v>
      </c>
      <c r="L8" s="1"/>
      <c r="M8" s="1"/>
      <c r="N8" s="1"/>
      <c r="O8" s="1"/>
      <c r="P8" s="1" t="s">
        <v>254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45" t="s">
        <v>120</v>
      </c>
      <c r="B9" s="45" t="s">
        <v>126</v>
      </c>
      <c r="C9" s="46" t="s">
        <v>127</v>
      </c>
      <c r="D9" s="45" t="s">
        <v>123</v>
      </c>
      <c r="E9" s="47">
        <v>98.4</v>
      </c>
      <c r="F9" s="48"/>
      <c r="G9" s="48">
        <f>IF(E9=0,,E9*F9*Úvod!E16)</f>
        <v>0</v>
      </c>
      <c r="H9" s="48"/>
      <c r="I9" s="49">
        <f t="shared" si="0"/>
        <v>0</v>
      </c>
      <c r="J9" s="50">
        <v>20</v>
      </c>
      <c r="K9" s="1">
        <v>0</v>
      </c>
      <c r="L9" s="1"/>
      <c r="M9" s="1"/>
      <c r="N9" s="1"/>
      <c r="O9" s="1"/>
      <c r="P9" s="1" t="s">
        <v>128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45" t="s">
        <v>120</v>
      </c>
      <c r="B10" s="45" t="s">
        <v>129</v>
      </c>
      <c r="C10" s="46" t="s">
        <v>130</v>
      </c>
      <c r="D10" s="45" t="s">
        <v>123</v>
      </c>
      <c r="E10" s="47">
        <v>1.9</v>
      </c>
      <c r="F10" s="48"/>
      <c r="G10" s="48">
        <f>IF(E10=0,,E10*F10*Úvod!E16)</f>
        <v>0</v>
      </c>
      <c r="H10" s="48"/>
      <c r="I10" s="49">
        <f t="shared" si="0"/>
        <v>0</v>
      </c>
      <c r="J10" s="50">
        <v>20</v>
      </c>
      <c r="K10" s="1">
        <v>0</v>
      </c>
      <c r="L10" s="1"/>
      <c r="M10" s="1"/>
      <c r="N10" s="1"/>
      <c r="O10" s="1"/>
      <c r="P10" s="1" t="s">
        <v>255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45" t="s">
        <v>120</v>
      </c>
      <c r="B11" s="45" t="s">
        <v>131</v>
      </c>
      <c r="C11" s="46" t="s">
        <v>132</v>
      </c>
      <c r="D11" s="45" t="s">
        <v>123</v>
      </c>
      <c r="E11" s="47">
        <v>1.9</v>
      </c>
      <c r="F11" s="48"/>
      <c r="G11" s="48">
        <f>IF(E11=0,,E11*F11*Úvod!E16)</f>
        <v>0</v>
      </c>
      <c r="H11" s="48"/>
      <c r="I11" s="49">
        <f t="shared" si="0"/>
        <v>0</v>
      </c>
      <c r="J11" s="50">
        <v>20</v>
      </c>
      <c r="K11" s="1">
        <v>0</v>
      </c>
      <c r="L11" s="1"/>
      <c r="M11" s="1"/>
      <c r="N11" s="1"/>
      <c r="O11" s="1"/>
      <c r="P11" s="1" t="s">
        <v>256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45" t="s">
        <v>120</v>
      </c>
      <c r="B12" s="45" t="s">
        <v>133</v>
      </c>
      <c r="C12" s="46" t="s">
        <v>134</v>
      </c>
      <c r="D12" s="45" t="s">
        <v>123</v>
      </c>
      <c r="E12" s="47">
        <v>55.44</v>
      </c>
      <c r="F12" s="48"/>
      <c r="G12" s="48">
        <f>IF(E12=0,,E12*F12*Úvod!E16)</f>
        <v>0</v>
      </c>
      <c r="H12" s="48"/>
      <c r="I12" s="49">
        <f t="shared" si="0"/>
        <v>0</v>
      </c>
      <c r="J12" s="50">
        <v>20</v>
      </c>
      <c r="K12" s="1">
        <v>0</v>
      </c>
      <c r="L12" s="1"/>
      <c r="M12" s="1"/>
      <c r="N12" s="1"/>
      <c r="O12" s="1"/>
      <c r="P12" s="1" t="s">
        <v>135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45" t="s">
        <v>120</v>
      </c>
      <c r="B13" s="45" t="s">
        <v>136</v>
      </c>
      <c r="C13" s="46" t="s">
        <v>137</v>
      </c>
      <c r="D13" s="45" t="s">
        <v>123</v>
      </c>
      <c r="E13" s="47">
        <v>55.44</v>
      </c>
      <c r="F13" s="48"/>
      <c r="G13" s="48">
        <f>IF(E13=0,,E13*F13*Úvod!E16)</f>
        <v>0</v>
      </c>
      <c r="H13" s="48"/>
      <c r="I13" s="49">
        <f t="shared" si="0"/>
        <v>0</v>
      </c>
      <c r="J13" s="50">
        <v>20</v>
      </c>
      <c r="K13" s="1">
        <v>0</v>
      </c>
      <c r="L13" s="1"/>
      <c r="M13" s="1"/>
      <c r="N13" s="1"/>
      <c r="O13" s="1"/>
      <c r="P13" s="1" t="s">
        <v>138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45" t="s">
        <v>120</v>
      </c>
      <c r="B14" s="45" t="s">
        <v>139</v>
      </c>
      <c r="C14" s="46" t="s">
        <v>140</v>
      </c>
      <c r="D14" s="45" t="s">
        <v>119</v>
      </c>
      <c r="E14" s="47">
        <v>35.2</v>
      </c>
      <c r="F14" s="48"/>
      <c r="G14" s="48">
        <f>IF(E14=0,,E14*F14*Úvod!E16)</f>
        <v>0</v>
      </c>
      <c r="H14" s="48"/>
      <c r="I14" s="49">
        <f>IF(E14=0,,E14*K14)</f>
        <v>0</v>
      </c>
      <c r="J14" s="50">
        <v>20</v>
      </c>
      <c r="K14" s="1"/>
      <c r="L14" s="1"/>
      <c r="M14" s="1"/>
      <c r="N14" s="1"/>
      <c r="O14" s="1"/>
      <c r="P14" s="1" t="s">
        <v>141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45" t="s">
        <v>120</v>
      </c>
      <c r="B15" s="45" t="s">
        <v>142</v>
      </c>
      <c r="C15" s="46" t="s">
        <v>143</v>
      </c>
      <c r="D15" s="45" t="s">
        <v>119</v>
      </c>
      <c r="E15" s="47">
        <v>35.2</v>
      </c>
      <c r="F15" s="48"/>
      <c r="G15" s="48">
        <f>IF(E15=0,,E15*F15*Úvod!E16)</f>
        <v>0</v>
      </c>
      <c r="H15" s="48"/>
      <c r="I15" s="49">
        <f t="shared" si="0"/>
        <v>0</v>
      </c>
      <c r="J15" s="50">
        <v>20</v>
      </c>
      <c r="K15" s="1">
        <v>0</v>
      </c>
      <c r="L15" s="1"/>
      <c r="M15" s="1"/>
      <c r="N15" s="1"/>
      <c r="O15" s="1"/>
      <c r="P15" s="1" t="s">
        <v>144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45" t="s">
        <v>120</v>
      </c>
      <c r="B16" s="45" t="s">
        <v>145</v>
      </c>
      <c r="C16" s="46" t="s">
        <v>146</v>
      </c>
      <c r="D16" s="45" t="s">
        <v>123</v>
      </c>
      <c r="E16" s="47">
        <v>170.34</v>
      </c>
      <c r="F16" s="48"/>
      <c r="G16" s="48">
        <f>IF(E16=0,,E16*F16*Úvod!E16)</f>
        <v>0</v>
      </c>
      <c r="H16" s="48"/>
      <c r="I16" s="49">
        <f t="shared" si="0"/>
        <v>0</v>
      </c>
      <c r="J16" s="50">
        <v>20</v>
      </c>
      <c r="K16" s="1">
        <v>0</v>
      </c>
      <c r="L16" s="1"/>
      <c r="M16" s="1"/>
      <c r="N16" s="1"/>
      <c r="O16" s="1"/>
      <c r="P16" s="1" t="s">
        <v>257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5" t="s">
        <v>120</v>
      </c>
      <c r="B17" s="45" t="s">
        <v>147</v>
      </c>
      <c r="C17" s="46" t="s">
        <v>148</v>
      </c>
      <c r="D17" s="45" t="s">
        <v>123</v>
      </c>
      <c r="E17" s="47">
        <v>170.34</v>
      </c>
      <c r="F17" s="48"/>
      <c r="G17" s="48">
        <f>IF(E17=0,,E17*F17*Úvod!E16)</f>
        <v>0</v>
      </c>
      <c r="H17" s="48"/>
      <c r="I17" s="49">
        <f t="shared" si="0"/>
        <v>0</v>
      </c>
      <c r="J17" s="50">
        <v>20</v>
      </c>
      <c r="K17" s="1">
        <v>0</v>
      </c>
      <c r="L17" s="1"/>
      <c r="M17" s="1"/>
      <c r="N17" s="1"/>
      <c r="O17" s="1"/>
      <c r="P17" s="1" t="s">
        <v>149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>
      <c r="A18" s="45" t="s">
        <v>150</v>
      </c>
      <c r="B18" s="45" t="s">
        <v>151</v>
      </c>
      <c r="C18" s="46" t="s">
        <v>152</v>
      </c>
      <c r="D18" s="45" t="s">
        <v>123</v>
      </c>
      <c r="E18" s="47">
        <v>30.49</v>
      </c>
      <c r="F18" s="48"/>
      <c r="G18" s="48">
        <f>IF(E18=0,,E18*F18*Úvod!E16)</f>
        <v>0</v>
      </c>
      <c r="H18" s="48"/>
      <c r="I18" s="49">
        <f t="shared" si="0"/>
        <v>0</v>
      </c>
      <c r="J18" s="50">
        <v>20</v>
      </c>
      <c r="K18" s="1">
        <v>0</v>
      </c>
      <c r="L18" s="1"/>
      <c r="M18" s="1"/>
      <c r="N18" s="1"/>
      <c r="O18" s="1"/>
      <c r="P18" s="1" t="s">
        <v>153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5" t="s">
        <v>150</v>
      </c>
      <c r="B19" s="45" t="s">
        <v>154</v>
      </c>
      <c r="C19" s="46" t="s">
        <v>155</v>
      </c>
      <c r="D19" s="45" t="s">
        <v>123</v>
      </c>
      <c r="E19" s="47">
        <v>4.4</v>
      </c>
      <c r="F19" s="48"/>
      <c r="G19" s="48">
        <f>IF(E20=0,,E20*F20*Úvod!E16)</f>
        <v>0</v>
      </c>
      <c r="H19" s="48"/>
      <c r="I19" s="49">
        <f>IF(E20=0,,E20*K20)</f>
        <v>0</v>
      </c>
      <c r="J19" s="50">
        <v>20</v>
      </c>
      <c r="K19" s="1">
        <v>0</v>
      </c>
      <c r="L19" s="1"/>
      <c r="M19" s="1"/>
      <c r="N19" s="1"/>
      <c r="O19" s="1"/>
      <c r="P19" s="1" t="s">
        <v>258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5" t="s">
        <v>120</v>
      </c>
      <c r="B20" s="45" t="s">
        <v>156</v>
      </c>
      <c r="C20" s="46" t="s">
        <v>157</v>
      </c>
      <c r="D20" s="45" t="s">
        <v>123</v>
      </c>
      <c r="E20" s="47">
        <v>5.5</v>
      </c>
      <c r="F20" s="48"/>
      <c r="G20" s="48">
        <f>IF(E20=0,,E20*F20*Úvod!E16)</f>
        <v>0</v>
      </c>
      <c r="H20" s="48"/>
      <c r="I20" s="49">
        <f t="shared" si="0"/>
        <v>0</v>
      </c>
      <c r="J20" s="50">
        <v>20</v>
      </c>
      <c r="K20" s="1">
        <v>0</v>
      </c>
      <c r="L20" s="1"/>
      <c r="M20" s="1"/>
      <c r="N20" s="1"/>
      <c r="O20" s="1"/>
      <c r="P20" s="1" t="s">
        <v>259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45" t="s">
        <v>158</v>
      </c>
      <c r="B21" s="45" t="s">
        <v>159</v>
      </c>
      <c r="C21" s="46" t="s">
        <v>160</v>
      </c>
      <c r="D21" s="45" t="s">
        <v>119</v>
      </c>
      <c r="E21" s="47">
        <v>56</v>
      </c>
      <c r="F21" s="48"/>
      <c r="G21" s="48">
        <f>IF(E21=0,,E21*F21*Úvod!E16)</f>
        <v>0</v>
      </c>
      <c r="H21" s="48"/>
      <c r="I21" s="49">
        <f t="shared" si="0"/>
        <v>0</v>
      </c>
      <c r="J21" s="50">
        <v>20</v>
      </c>
      <c r="K21" s="1">
        <v>0</v>
      </c>
      <c r="L21" s="1"/>
      <c r="M21" s="1"/>
      <c r="N21" s="1"/>
      <c r="O21" s="1"/>
      <c r="P21" s="1" t="s">
        <v>161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>
      <c r="A22" s="45" t="s">
        <v>120</v>
      </c>
      <c r="B22" s="45" t="s">
        <v>162</v>
      </c>
      <c r="C22" s="46" t="s">
        <v>163</v>
      </c>
      <c r="D22" s="45" t="s">
        <v>119</v>
      </c>
      <c r="E22" s="47">
        <v>705.6</v>
      </c>
      <c r="F22" s="48"/>
      <c r="G22" s="48">
        <f>IF(E22=0,,E22*F22*Úvod!E16)</f>
        <v>0</v>
      </c>
      <c r="H22" s="48"/>
      <c r="I22" s="49">
        <f t="shared" si="0"/>
        <v>0</v>
      </c>
      <c r="J22" s="50">
        <v>20</v>
      </c>
      <c r="K22" s="1">
        <v>0</v>
      </c>
      <c r="L22" s="1"/>
      <c r="M22" s="1"/>
      <c r="N22" s="1"/>
      <c r="O22" s="1"/>
      <c r="P22" s="1" t="s">
        <v>164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51" t="s">
        <v>120</v>
      </c>
      <c r="B23" s="51" t="s">
        <v>165</v>
      </c>
      <c r="C23" s="52" t="s">
        <v>166</v>
      </c>
      <c r="D23" s="51" t="s">
        <v>119</v>
      </c>
      <c r="E23" s="53">
        <v>56</v>
      </c>
      <c r="F23" s="54"/>
      <c r="G23" s="54">
        <f>IF(E23=0,,E23*F23*Úvod!E16)</f>
        <v>0</v>
      </c>
      <c r="H23" s="54"/>
      <c r="I23" s="55">
        <f t="shared" si="0"/>
        <v>0</v>
      </c>
      <c r="J23" s="56">
        <v>20</v>
      </c>
      <c r="K23" s="1">
        <v>0</v>
      </c>
      <c r="L23" s="1"/>
      <c r="M23" s="1"/>
      <c r="N23" s="1"/>
      <c r="O23" s="1"/>
      <c r="P23" s="1" t="s">
        <v>167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thickBot="1">
      <c r="A24" s="57"/>
      <c r="B24" s="58" t="s">
        <v>168</v>
      </c>
      <c r="C24" s="58"/>
      <c r="D24" s="58"/>
      <c r="E24" s="59"/>
      <c r="F24" s="60"/>
      <c r="G24" s="60">
        <f>SUM(G6:G23)</f>
        <v>0</v>
      </c>
      <c r="H24" s="60">
        <f>SUM(H6:H23)</f>
        <v>0</v>
      </c>
      <c r="I24" s="61">
        <f>SUM(I6:I23)</f>
        <v>0</v>
      </c>
      <c r="J24" s="6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38"/>
      <c r="B25" s="192" t="s">
        <v>169</v>
      </c>
      <c r="C25" s="193"/>
      <c r="D25" s="193"/>
      <c r="E25" s="193"/>
      <c r="F25" s="193"/>
      <c r="G25" s="193"/>
      <c r="H25" s="193"/>
      <c r="I25" s="193"/>
      <c r="J25" s="19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9" t="s">
        <v>170</v>
      </c>
      <c r="B26" s="39" t="s">
        <v>171</v>
      </c>
      <c r="C26" s="40" t="s">
        <v>172</v>
      </c>
      <c r="D26" s="39" t="s">
        <v>123</v>
      </c>
      <c r="E26" s="41">
        <v>30.96</v>
      </c>
      <c r="F26" s="42"/>
      <c r="G26" s="42">
        <f>IF(E26=0,,E26*F26*Úvod!E16)</f>
        <v>0</v>
      </c>
      <c r="H26" s="42"/>
      <c r="I26" s="43">
        <f>IF(E26=0,,E26*K26)</f>
        <v>0</v>
      </c>
      <c r="J26" s="44">
        <v>20</v>
      </c>
      <c r="K26" s="1"/>
      <c r="L26" s="1"/>
      <c r="M26" s="1"/>
      <c r="N26" s="1"/>
      <c r="O26" s="1"/>
      <c r="P26" s="1" t="s">
        <v>173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45" t="s">
        <v>170</v>
      </c>
      <c r="B27" s="45" t="s">
        <v>174</v>
      </c>
      <c r="C27" s="46" t="s">
        <v>175</v>
      </c>
      <c r="D27" s="45" t="s">
        <v>123</v>
      </c>
      <c r="E27" s="47">
        <v>6.88</v>
      </c>
      <c r="F27" s="48"/>
      <c r="G27" s="48">
        <f>IF(E27=0,,E27*F27*Úvod!E16)</f>
        <v>0</v>
      </c>
      <c r="H27" s="48"/>
      <c r="I27" s="49">
        <f>IF(E27=0,,E27*K27)</f>
        <v>0</v>
      </c>
      <c r="J27" s="50">
        <v>20</v>
      </c>
      <c r="K27" s="1"/>
      <c r="L27" s="1"/>
      <c r="M27" s="1"/>
      <c r="N27" s="1"/>
      <c r="O27" s="1"/>
      <c r="P27" s="1" t="s">
        <v>260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51" t="s">
        <v>176</v>
      </c>
      <c r="B28" s="51" t="s">
        <v>177</v>
      </c>
      <c r="C28" s="52" t="s">
        <v>178</v>
      </c>
      <c r="D28" s="51" t="s">
        <v>179</v>
      </c>
      <c r="E28" s="53">
        <v>172</v>
      </c>
      <c r="F28" s="54"/>
      <c r="G28" s="54">
        <f>IF(E28=0,,E28*F28*Úvod!E16)</f>
        <v>0</v>
      </c>
      <c r="H28" s="54"/>
      <c r="I28" s="55">
        <f>IF(E28=0,,E28*K28)</f>
        <v>0</v>
      </c>
      <c r="J28" s="56">
        <v>20</v>
      </c>
      <c r="K28" s="1"/>
      <c r="L28" s="1"/>
      <c r="M28" s="1"/>
      <c r="N28" s="1"/>
      <c r="O28" s="1"/>
      <c r="P28" s="1" t="s">
        <v>261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thickBot="1">
      <c r="A29" s="57"/>
      <c r="B29" s="58" t="s">
        <v>180</v>
      </c>
      <c r="C29" s="58"/>
      <c r="D29" s="58"/>
      <c r="E29" s="59"/>
      <c r="F29" s="60"/>
      <c r="G29" s="60">
        <f>SUM(G26:G28)</f>
        <v>0</v>
      </c>
      <c r="H29" s="60">
        <f>SUM(H26:H28)</f>
        <v>0</v>
      </c>
      <c r="I29" s="61">
        <f>SUM(I26:I28)</f>
        <v>0</v>
      </c>
      <c r="J29" s="6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8"/>
      <c r="B30" s="192" t="s">
        <v>181</v>
      </c>
      <c r="C30" s="193"/>
      <c r="D30" s="193"/>
      <c r="E30" s="193"/>
      <c r="F30" s="193"/>
      <c r="G30" s="193"/>
      <c r="H30" s="193"/>
      <c r="I30" s="193"/>
      <c r="J30" s="19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>
      <c r="A31" s="63" t="s">
        <v>176</v>
      </c>
      <c r="B31" s="63" t="s">
        <v>182</v>
      </c>
      <c r="C31" s="64" t="s">
        <v>183</v>
      </c>
      <c r="D31" s="63" t="s">
        <v>123</v>
      </c>
      <c r="E31" s="65">
        <v>1.1</v>
      </c>
      <c r="F31" s="66"/>
      <c r="G31" s="66">
        <f>IF(E31=0,,E31*F31*Úvod!E16)</f>
        <v>0</v>
      </c>
      <c r="H31" s="66"/>
      <c r="I31" s="67">
        <f>IF(E31=0,,E31*K31)</f>
        <v>0</v>
      </c>
      <c r="J31" s="68">
        <v>20</v>
      </c>
      <c r="K31" s="1"/>
      <c r="L31" s="1"/>
      <c r="M31" s="1"/>
      <c r="N31" s="1"/>
      <c r="O31" s="1"/>
      <c r="P31" s="1" t="s">
        <v>184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thickBot="1">
      <c r="A32" s="57"/>
      <c r="B32" s="58" t="s">
        <v>185</v>
      </c>
      <c r="C32" s="58"/>
      <c r="D32" s="58"/>
      <c r="E32" s="59"/>
      <c r="F32" s="60">
        <f>G32+H32</f>
        <v>0</v>
      </c>
      <c r="G32" s="60">
        <f>SUM(G31:G31)</f>
        <v>0</v>
      </c>
      <c r="H32" s="60">
        <f>SUM(H31:H31)</f>
        <v>0</v>
      </c>
      <c r="I32" s="61">
        <f>SUM(I31:I31)</f>
        <v>0</v>
      </c>
      <c r="J32" s="6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8"/>
      <c r="B33" s="192" t="s">
        <v>186</v>
      </c>
      <c r="C33" s="193"/>
      <c r="D33" s="193"/>
      <c r="E33" s="193"/>
      <c r="F33" s="193"/>
      <c r="G33" s="193"/>
      <c r="H33" s="193"/>
      <c r="I33" s="193"/>
      <c r="J33" s="19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39" t="s">
        <v>116</v>
      </c>
      <c r="B34" s="39" t="s">
        <v>187</v>
      </c>
      <c r="C34" s="40" t="s">
        <v>188</v>
      </c>
      <c r="D34" s="39" t="s">
        <v>119</v>
      </c>
      <c r="E34" s="41">
        <v>490</v>
      </c>
      <c r="F34" s="42"/>
      <c r="G34" s="42">
        <f>IF(E34=0,,E34*F34*Úvod!E16)</f>
        <v>0</v>
      </c>
      <c r="H34" s="42"/>
      <c r="I34" s="43">
        <f aca="true" t="shared" si="1" ref="I34:I40">IF(E34=0,,E34*K34)</f>
        <v>0</v>
      </c>
      <c r="J34" s="44">
        <v>20</v>
      </c>
      <c r="K34" s="1"/>
      <c r="L34" s="1"/>
      <c r="M34" s="1"/>
      <c r="N34" s="1"/>
      <c r="O34" s="1"/>
      <c r="P34" s="1" t="s">
        <v>189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45" t="s">
        <v>116</v>
      </c>
      <c r="B35" s="45" t="s">
        <v>190</v>
      </c>
      <c r="C35" s="46" t="s">
        <v>191</v>
      </c>
      <c r="D35" s="45" t="s">
        <v>119</v>
      </c>
      <c r="E35" s="47">
        <v>588</v>
      </c>
      <c r="F35" s="48"/>
      <c r="G35" s="48">
        <f>IF(E35=0,,E35*F35*Úvod!E16)</f>
        <v>0</v>
      </c>
      <c r="H35" s="48"/>
      <c r="I35" s="49">
        <f t="shared" si="1"/>
        <v>0</v>
      </c>
      <c r="J35" s="50">
        <v>20</v>
      </c>
      <c r="K35" s="1"/>
      <c r="L35" s="1"/>
      <c r="M35" s="1"/>
      <c r="N35" s="1"/>
      <c r="O35" s="1"/>
      <c r="P35" s="1" t="s">
        <v>192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45" t="s">
        <v>116</v>
      </c>
      <c r="B36" s="45" t="s">
        <v>193</v>
      </c>
      <c r="C36" s="46" t="s">
        <v>194</v>
      </c>
      <c r="D36" s="45" t="s">
        <v>195</v>
      </c>
      <c r="E36" s="47">
        <v>30</v>
      </c>
      <c r="F36" s="48"/>
      <c r="G36" s="48">
        <f>IF(E36=0,,E36*F36*Úvod!E16)</f>
        <v>0</v>
      </c>
      <c r="H36" s="48"/>
      <c r="I36" s="49">
        <f t="shared" si="1"/>
        <v>0</v>
      </c>
      <c r="J36" s="50">
        <v>20</v>
      </c>
      <c r="K36" s="1"/>
      <c r="L36" s="1"/>
      <c r="M36" s="1"/>
      <c r="N36" s="1"/>
      <c r="O36" s="1"/>
      <c r="P36" s="1" t="s">
        <v>196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45" t="s">
        <v>116</v>
      </c>
      <c r="B37" s="45" t="s">
        <v>197</v>
      </c>
      <c r="C37" s="46" t="s">
        <v>198</v>
      </c>
      <c r="D37" s="45" t="s">
        <v>119</v>
      </c>
      <c r="E37" s="47">
        <v>152.46</v>
      </c>
      <c r="F37" s="48"/>
      <c r="G37" s="48">
        <f>IF(E37=0,,E37*F37*Úvod!E16)</f>
        <v>0</v>
      </c>
      <c r="H37" s="48"/>
      <c r="I37" s="49">
        <f t="shared" si="1"/>
        <v>0</v>
      </c>
      <c r="J37" s="50">
        <v>20</v>
      </c>
      <c r="K37" s="1"/>
      <c r="L37" s="1"/>
      <c r="M37" s="1"/>
      <c r="N37" s="1"/>
      <c r="O37" s="1"/>
      <c r="P37" s="1" t="s">
        <v>199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5" t="s">
        <v>116</v>
      </c>
      <c r="B38" s="45">
        <v>572004111</v>
      </c>
      <c r="C38" s="46" t="s">
        <v>200</v>
      </c>
      <c r="D38" s="45" t="s">
        <v>119</v>
      </c>
      <c r="E38" s="47">
        <v>490</v>
      </c>
      <c r="F38" s="48"/>
      <c r="G38" s="48">
        <f>IF(E38=0,,E38*F38*Úvod!E16)</f>
        <v>0</v>
      </c>
      <c r="H38" s="48"/>
      <c r="I38" s="49">
        <f t="shared" si="1"/>
        <v>0</v>
      </c>
      <c r="J38" s="50">
        <v>20</v>
      </c>
      <c r="K38" s="1"/>
      <c r="L38" s="1"/>
      <c r="M38" s="1"/>
      <c r="N38" s="1"/>
      <c r="O38" s="1"/>
      <c r="P38" s="1" t="s">
        <v>262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45" t="s">
        <v>116</v>
      </c>
      <c r="B39" s="45" t="s">
        <v>201</v>
      </c>
      <c r="C39" s="46" t="s">
        <v>202</v>
      </c>
      <c r="D39" s="45" t="s">
        <v>119</v>
      </c>
      <c r="E39" s="47">
        <v>490</v>
      </c>
      <c r="F39" s="48"/>
      <c r="G39" s="48">
        <f>IF(E39=0,,E39*F39*Úvod!E16)</f>
        <v>0</v>
      </c>
      <c r="H39" s="48"/>
      <c r="I39" s="49">
        <f t="shared" si="1"/>
        <v>0</v>
      </c>
      <c r="J39" s="50">
        <v>20</v>
      </c>
      <c r="K39" s="1"/>
      <c r="L39" s="1"/>
      <c r="M39" s="1"/>
      <c r="N39" s="1"/>
      <c r="O39" s="1"/>
      <c r="P39" s="1" t="s">
        <v>263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51" t="s">
        <v>116</v>
      </c>
      <c r="B40" s="51" t="s">
        <v>203</v>
      </c>
      <c r="C40" s="52" t="s">
        <v>204</v>
      </c>
      <c r="D40" s="51" t="s">
        <v>119</v>
      </c>
      <c r="E40" s="53">
        <v>980</v>
      </c>
      <c r="F40" s="54"/>
      <c r="G40" s="54">
        <f>IF(E40=0,,E40*F40*Úvod!E16)</f>
        <v>0</v>
      </c>
      <c r="H40" s="54"/>
      <c r="I40" s="55">
        <f t="shared" si="1"/>
        <v>0</v>
      </c>
      <c r="J40" s="56">
        <v>20</v>
      </c>
      <c r="K40" s="1"/>
      <c r="L40" s="1"/>
      <c r="M40" s="1"/>
      <c r="N40" s="1"/>
      <c r="O40" s="1"/>
      <c r="P40" s="1" t="s">
        <v>264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thickBot="1">
      <c r="A41" s="57"/>
      <c r="B41" s="58" t="s">
        <v>205</v>
      </c>
      <c r="C41" s="58"/>
      <c r="D41" s="58"/>
      <c r="E41" s="59"/>
      <c r="F41" s="60">
        <f>G41+H41</f>
        <v>0</v>
      </c>
      <c r="G41" s="60">
        <f>SUM(G34:G40)</f>
        <v>0</v>
      </c>
      <c r="H41" s="60">
        <f>SUM(H34:H40)</f>
        <v>0</v>
      </c>
      <c r="I41" s="61">
        <f>SUM(I34:I40)</f>
        <v>0</v>
      </c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8"/>
      <c r="B42" s="192" t="s">
        <v>206</v>
      </c>
      <c r="C42" s="193"/>
      <c r="D42" s="193"/>
      <c r="E42" s="193"/>
      <c r="F42" s="193"/>
      <c r="G42" s="193"/>
      <c r="H42" s="193"/>
      <c r="I42" s="193"/>
      <c r="J42" s="19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>
      <c r="A43" s="39" t="s">
        <v>176</v>
      </c>
      <c r="B43" s="39" t="s">
        <v>207</v>
      </c>
      <c r="C43" s="40" t="s">
        <v>208</v>
      </c>
      <c r="D43" s="39" t="s">
        <v>179</v>
      </c>
      <c r="E43" s="41">
        <v>11</v>
      </c>
      <c r="F43" s="42"/>
      <c r="G43" s="42">
        <f>IF(E43=0,,E43*F43*Úvod!E16)</f>
        <v>0</v>
      </c>
      <c r="H43" s="42"/>
      <c r="I43" s="43">
        <f aca="true" t="shared" si="2" ref="I43:I53">IF(E43=0,,E43*K43)</f>
        <v>0</v>
      </c>
      <c r="J43" s="44">
        <v>20</v>
      </c>
      <c r="K43" s="1"/>
      <c r="L43" s="1"/>
      <c r="M43" s="1"/>
      <c r="N43" s="1"/>
      <c r="O43" s="1"/>
      <c r="P43" s="1" t="s">
        <v>265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45" t="s">
        <v>209</v>
      </c>
      <c r="B44" s="45">
        <v>2861114400</v>
      </c>
      <c r="C44" s="46" t="s">
        <v>210</v>
      </c>
      <c r="D44" s="45" t="s">
        <v>211</v>
      </c>
      <c r="E44" s="47">
        <v>2</v>
      </c>
      <c r="F44" s="48"/>
      <c r="G44" s="48"/>
      <c r="H44" s="48">
        <f>IF(E44=0,,E44*F44*Úvod!E16)</f>
        <v>0</v>
      </c>
      <c r="I44" s="49">
        <f t="shared" si="2"/>
        <v>0</v>
      </c>
      <c r="J44" s="50">
        <v>20</v>
      </c>
      <c r="K44" s="1"/>
      <c r="L44" s="1"/>
      <c r="M44" s="1"/>
      <c r="N44" s="1"/>
      <c r="O44" s="1"/>
      <c r="P44" s="1" t="s">
        <v>212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45" t="s">
        <v>209</v>
      </c>
      <c r="B45" s="45" t="s">
        <v>213</v>
      </c>
      <c r="C45" s="46" t="s">
        <v>214</v>
      </c>
      <c r="D45" s="45" t="s">
        <v>211</v>
      </c>
      <c r="E45" s="47">
        <v>2</v>
      </c>
      <c r="F45" s="48"/>
      <c r="G45" s="48"/>
      <c r="H45" s="48">
        <f>IF(E45=0,,E45*F45*Úvod!E16)</f>
        <v>0</v>
      </c>
      <c r="I45" s="49">
        <f t="shared" si="2"/>
        <v>0</v>
      </c>
      <c r="J45" s="50">
        <v>20</v>
      </c>
      <c r="K45" s="1"/>
      <c r="L45" s="1"/>
      <c r="M45" s="1"/>
      <c r="N45" s="1"/>
      <c r="O45" s="1"/>
      <c r="P45" s="1" t="s">
        <v>215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45" t="s">
        <v>209</v>
      </c>
      <c r="B46" s="45" t="s">
        <v>216</v>
      </c>
      <c r="C46" s="46" t="s">
        <v>217</v>
      </c>
      <c r="D46" s="45" t="s">
        <v>211</v>
      </c>
      <c r="E46" s="47">
        <v>7</v>
      </c>
      <c r="F46" s="48"/>
      <c r="G46" s="48"/>
      <c r="H46" s="48">
        <f>IF(E46=0,,E46*F46*Úvod!E16)</f>
        <v>0</v>
      </c>
      <c r="I46" s="49">
        <f t="shared" si="2"/>
        <v>0</v>
      </c>
      <c r="J46" s="50">
        <v>20</v>
      </c>
      <c r="K46" s="1"/>
      <c r="L46" s="1"/>
      <c r="M46" s="1"/>
      <c r="N46" s="1"/>
      <c r="O46" s="1"/>
      <c r="P46" s="1" t="s">
        <v>218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45" t="s">
        <v>176</v>
      </c>
      <c r="B47" s="45" t="s">
        <v>219</v>
      </c>
      <c r="C47" s="46" t="s">
        <v>220</v>
      </c>
      <c r="D47" s="45" t="s">
        <v>179</v>
      </c>
      <c r="E47" s="47">
        <v>11</v>
      </c>
      <c r="F47" s="48"/>
      <c r="G47" s="48">
        <f>IF(E47=0,,E47*F47*Úvod!E16)</f>
        <v>0</v>
      </c>
      <c r="H47" s="48"/>
      <c r="I47" s="49">
        <f t="shared" si="2"/>
        <v>0</v>
      </c>
      <c r="J47" s="50">
        <v>20</v>
      </c>
      <c r="K47" s="1"/>
      <c r="L47" s="1"/>
      <c r="M47" s="1"/>
      <c r="N47" s="1"/>
      <c r="O47" s="1"/>
      <c r="P47" s="1" t="s">
        <v>221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45" t="s">
        <v>176</v>
      </c>
      <c r="B48" s="45" t="s">
        <v>222</v>
      </c>
      <c r="C48" s="46" t="s">
        <v>223</v>
      </c>
      <c r="D48" s="45" t="s">
        <v>179</v>
      </c>
      <c r="E48" s="47">
        <v>11</v>
      </c>
      <c r="F48" s="48"/>
      <c r="G48" s="48">
        <f>IF(E48=0,,E48*F48*Úvod!E16)</f>
        <v>0</v>
      </c>
      <c r="H48" s="48"/>
      <c r="I48" s="49">
        <f t="shared" si="2"/>
        <v>0</v>
      </c>
      <c r="J48" s="50">
        <v>20</v>
      </c>
      <c r="K48" s="1"/>
      <c r="L48" s="1"/>
      <c r="M48" s="1"/>
      <c r="N48" s="1"/>
      <c r="O48" s="1"/>
      <c r="P48" s="1" t="s">
        <v>266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45" t="s">
        <v>176</v>
      </c>
      <c r="B49" s="45" t="s">
        <v>224</v>
      </c>
      <c r="C49" s="46" t="s">
        <v>225</v>
      </c>
      <c r="D49" s="45" t="s">
        <v>211</v>
      </c>
      <c r="E49" s="47">
        <v>2</v>
      </c>
      <c r="F49" s="48"/>
      <c r="G49" s="48">
        <f>IF(E49=0,,E49*F49*Úvod!E16)</f>
        <v>0</v>
      </c>
      <c r="H49" s="48"/>
      <c r="I49" s="49">
        <f t="shared" si="2"/>
        <v>0</v>
      </c>
      <c r="J49" s="50">
        <v>20</v>
      </c>
      <c r="K49" s="1"/>
      <c r="L49" s="1"/>
      <c r="M49" s="1"/>
      <c r="N49" s="1"/>
      <c r="O49" s="1"/>
      <c r="P49" s="1" t="s">
        <v>267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45" t="s">
        <v>176</v>
      </c>
      <c r="B50" s="45" t="s">
        <v>226</v>
      </c>
      <c r="C50" s="46" t="s">
        <v>227</v>
      </c>
      <c r="D50" s="45" t="s">
        <v>211</v>
      </c>
      <c r="E50" s="47">
        <v>10</v>
      </c>
      <c r="F50" s="48"/>
      <c r="G50" s="48">
        <f>IF(E50=0,,E50*F50*Úvod!E16)</f>
        <v>0</v>
      </c>
      <c r="H50" s="48"/>
      <c r="I50" s="49">
        <f t="shared" si="2"/>
        <v>0</v>
      </c>
      <c r="J50" s="50">
        <v>20</v>
      </c>
      <c r="K50" s="1"/>
      <c r="L50" s="1"/>
      <c r="M50" s="1"/>
      <c r="N50" s="1"/>
      <c r="O50" s="1"/>
      <c r="P50" s="1" t="s">
        <v>268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45" t="s">
        <v>209</v>
      </c>
      <c r="B51" s="45">
        <v>5922434000</v>
      </c>
      <c r="C51" s="46" t="s">
        <v>228</v>
      </c>
      <c r="D51" s="45" t="s">
        <v>211</v>
      </c>
      <c r="E51" s="47">
        <v>3</v>
      </c>
      <c r="F51" s="48"/>
      <c r="G51" s="48"/>
      <c r="H51" s="48">
        <f>IF(E51=0,,E51*F51*Úvod!E16)</f>
        <v>0</v>
      </c>
      <c r="I51" s="49">
        <f t="shared" si="2"/>
        <v>0</v>
      </c>
      <c r="J51" s="50">
        <v>20</v>
      </c>
      <c r="K51" s="1"/>
      <c r="L51" s="1"/>
      <c r="M51" s="1"/>
      <c r="N51" s="1"/>
      <c r="O51" s="1"/>
      <c r="P51" s="1" t="s">
        <v>229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45" t="s">
        <v>209</v>
      </c>
      <c r="B52" s="45">
        <v>5922436000</v>
      </c>
      <c r="C52" s="46" t="s">
        <v>230</v>
      </c>
      <c r="D52" s="45" t="s">
        <v>211</v>
      </c>
      <c r="E52" s="47">
        <v>4</v>
      </c>
      <c r="F52" s="48"/>
      <c r="G52" s="48"/>
      <c r="H52" s="48">
        <f>IF(E52=0,,E52*F52*Úvod!E16)</f>
        <v>0</v>
      </c>
      <c r="I52" s="49">
        <f t="shared" si="2"/>
        <v>0</v>
      </c>
      <c r="J52" s="50">
        <v>20</v>
      </c>
      <c r="K52" s="1"/>
      <c r="L52" s="1"/>
      <c r="M52" s="1"/>
      <c r="N52" s="1"/>
      <c r="O52" s="1"/>
      <c r="P52" s="1" t="s">
        <v>231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51" t="s">
        <v>209</v>
      </c>
      <c r="B53" s="51">
        <v>5922570000</v>
      </c>
      <c r="C53" s="52" t="s">
        <v>232</v>
      </c>
      <c r="D53" s="51" t="s">
        <v>211</v>
      </c>
      <c r="E53" s="53">
        <v>3</v>
      </c>
      <c r="F53" s="54"/>
      <c r="G53" s="54"/>
      <c r="H53" s="54">
        <f>IF(E53=0,,E53*F53*Úvod!E16)</f>
        <v>0</v>
      </c>
      <c r="I53" s="55">
        <f t="shared" si="2"/>
        <v>0</v>
      </c>
      <c r="J53" s="56">
        <v>20</v>
      </c>
      <c r="K53" s="1"/>
      <c r="L53" s="1"/>
      <c r="M53" s="1"/>
      <c r="N53" s="1"/>
      <c r="O53" s="1"/>
      <c r="P53" s="1" t="s">
        <v>233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thickBot="1">
      <c r="A54" s="57"/>
      <c r="B54" s="58" t="s">
        <v>234</v>
      </c>
      <c r="C54" s="58"/>
      <c r="D54" s="58"/>
      <c r="E54" s="59"/>
      <c r="F54" s="60">
        <f>G54+H54</f>
        <v>0</v>
      </c>
      <c r="G54" s="60">
        <f>SUM(G43:G53)</f>
        <v>0</v>
      </c>
      <c r="H54" s="60">
        <f>SUM(H43:H53)</f>
        <v>0</v>
      </c>
      <c r="I54" s="61">
        <f>SUM(I43:I53)</f>
        <v>0</v>
      </c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38"/>
      <c r="B55" s="192" t="s">
        <v>235</v>
      </c>
      <c r="C55" s="193"/>
      <c r="D55" s="193"/>
      <c r="E55" s="193"/>
      <c r="F55" s="193"/>
      <c r="G55" s="193"/>
      <c r="H55" s="193"/>
      <c r="I55" s="193"/>
      <c r="J55" s="19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39" t="s">
        <v>116</v>
      </c>
      <c r="B56" s="39" t="s">
        <v>236</v>
      </c>
      <c r="C56" s="40" t="s">
        <v>237</v>
      </c>
      <c r="D56" s="39" t="s">
        <v>211</v>
      </c>
      <c r="E56" s="41">
        <v>2</v>
      </c>
      <c r="F56" s="42"/>
      <c r="G56" s="42">
        <f>IF(E56=0,,E56*F56*Úvod!E16)</f>
        <v>0</v>
      </c>
      <c r="H56" s="42"/>
      <c r="I56" s="43">
        <f aca="true" t="shared" si="3" ref="I56:I64">IF(E56=0,,E56*K56)</f>
        <v>0</v>
      </c>
      <c r="J56" s="44">
        <v>20</v>
      </c>
      <c r="K56" s="1"/>
      <c r="L56" s="1"/>
      <c r="M56" s="1"/>
      <c r="N56" s="1"/>
      <c r="O56" s="1"/>
      <c r="P56" s="1" t="s">
        <v>269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45" t="s">
        <v>209</v>
      </c>
      <c r="B57" s="45" t="s">
        <v>238</v>
      </c>
      <c r="C57" s="46" t="s">
        <v>239</v>
      </c>
      <c r="D57" s="45" t="s">
        <v>211</v>
      </c>
      <c r="E57" s="47">
        <v>2</v>
      </c>
      <c r="F57" s="48"/>
      <c r="G57" s="48"/>
      <c r="H57" s="48">
        <f>IF(E57=0,,E57*F57*Úvod!E16)</f>
        <v>0</v>
      </c>
      <c r="I57" s="49">
        <f t="shared" si="3"/>
        <v>0</v>
      </c>
      <c r="J57" s="50">
        <v>20</v>
      </c>
      <c r="K57" s="1"/>
      <c r="L57" s="1"/>
      <c r="M57" s="1"/>
      <c r="N57" s="1"/>
      <c r="O57" s="1"/>
      <c r="P57" s="1" t="s">
        <v>240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8.25">
      <c r="A58" s="45" t="s">
        <v>116</v>
      </c>
      <c r="B58" s="45" t="s">
        <v>241</v>
      </c>
      <c r="C58" s="46" t="s">
        <v>242</v>
      </c>
      <c r="D58" s="45" t="s">
        <v>211</v>
      </c>
      <c r="E58" s="47">
        <v>1</v>
      </c>
      <c r="F58" s="48"/>
      <c r="G58" s="48">
        <f>IF(E58=0,,E58*F58*Úvod!E16)</f>
        <v>0</v>
      </c>
      <c r="H58" s="48"/>
      <c r="I58" s="49">
        <f t="shared" si="3"/>
        <v>0</v>
      </c>
      <c r="J58" s="50">
        <v>20</v>
      </c>
      <c r="K58" s="1"/>
      <c r="L58" s="1"/>
      <c r="M58" s="1"/>
      <c r="N58" s="1"/>
      <c r="O58" s="1"/>
      <c r="P58" s="1" t="s">
        <v>270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>
      <c r="A59" s="45" t="s">
        <v>209</v>
      </c>
      <c r="B59" s="45" t="s">
        <v>243</v>
      </c>
      <c r="C59" s="46" t="s">
        <v>244</v>
      </c>
      <c r="D59" s="45" t="s">
        <v>211</v>
      </c>
      <c r="E59" s="47">
        <v>1</v>
      </c>
      <c r="F59" s="48"/>
      <c r="G59" s="48"/>
      <c r="H59" s="48">
        <f>IF(E59=0,,E59*F59*Úvod!E16)</f>
        <v>0</v>
      </c>
      <c r="I59" s="49">
        <f t="shared" si="3"/>
        <v>0</v>
      </c>
      <c r="J59" s="50">
        <v>20</v>
      </c>
      <c r="K59" s="1"/>
      <c r="L59" s="1"/>
      <c r="M59" s="1"/>
      <c r="N59" s="1"/>
      <c r="O59" s="1"/>
      <c r="P59" s="1" t="s">
        <v>245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8.25">
      <c r="A60" s="45" t="s">
        <v>209</v>
      </c>
      <c r="B60" s="45" t="s">
        <v>246</v>
      </c>
      <c r="C60" s="46" t="s">
        <v>247</v>
      </c>
      <c r="D60" s="45" t="s">
        <v>211</v>
      </c>
      <c r="E60" s="47">
        <v>1</v>
      </c>
      <c r="F60" s="48"/>
      <c r="G60" s="48"/>
      <c r="H60" s="48">
        <f>IF(E60=0,,E60*F60*Úvod!E16)</f>
        <v>0</v>
      </c>
      <c r="I60" s="49">
        <f t="shared" si="3"/>
        <v>0</v>
      </c>
      <c r="J60" s="50">
        <v>20</v>
      </c>
      <c r="K60" s="1"/>
      <c r="L60" s="1"/>
      <c r="M60" s="1"/>
      <c r="N60" s="1"/>
      <c r="O60" s="1"/>
      <c r="P60" s="1" t="s">
        <v>248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5" t="s">
        <v>249</v>
      </c>
      <c r="B61" s="45" t="s">
        <v>250</v>
      </c>
      <c r="C61" s="46" t="s">
        <v>251</v>
      </c>
      <c r="D61" s="45" t="s">
        <v>195</v>
      </c>
      <c r="E61" s="47">
        <v>250.8</v>
      </c>
      <c r="F61" s="48"/>
      <c r="G61" s="48">
        <f>IF(E61=0,,E61*F61*Úvod!E16)</f>
        <v>0</v>
      </c>
      <c r="H61" s="48"/>
      <c r="I61" s="49">
        <f t="shared" si="3"/>
        <v>0</v>
      </c>
      <c r="J61" s="50">
        <v>20</v>
      </c>
      <c r="K61" s="1"/>
      <c r="L61" s="1"/>
      <c r="M61" s="1"/>
      <c r="N61" s="1"/>
      <c r="O61" s="1"/>
      <c r="P61" s="1" t="s">
        <v>271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>
      <c r="A62" s="45" t="s">
        <v>249</v>
      </c>
      <c r="B62" s="45" t="s">
        <v>0</v>
      </c>
      <c r="C62" s="46" t="s">
        <v>1</v>
      </c>
      <c r="D62" s="45" t="s">
        <v>195</v>
      </c>
      <c r="E62" s="47">
        <v>2257.2</v>
      </c>
      <c r="F62" s="48"/>
      <c r="G62" s="48">
        <f>IF(E62=0,,E62*F62*Úvod!E16)</f>
        <v>0</v>
      </c>
      <c r="H62" s="48"/>
      <c r="I62" s="49">
        <f t="shared" si="3"/>
        <v>0</v>
      </c>
      <c r="J62" s="50">
        <v>20</v>
      </c>
      <c r="K62" s="1"/>
      <c r="L62" s="1"/>
      <c r="M62" s="1"/>
      <c r="N62" s="1"/>
      <c r="O62" s="1"/>
      <c r="P62" s="1" t="s">
        <v>272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>
      <c r="A63" s="45" t="s">
        <v>2</v>
      </c>
      <c r="B63" s="45" t="s">
        <v>3</v>
      </c>
      <c r="C63" s="46" t="s">
        <v>4</v>
      </c>
      <c r="D63" s="45" t="s">
        <v>195</v>
      </c>
      <c r="E63" s="47">
        <v>250.8</v>
      </c>
      <c r="F63" s="48"/>
      <c r="G63" s="48">
        <f>IF(E63=0,,E63*F63*Úvod!E16)</f>
        <v>0</v>
      </c>
      <c r="H63" s="48"/>
      <c r="I63" s="49">
        <f t="shared" si="3"/>
        <v>0</v>
      </c>
      <c r="J63" s="50">
        <v>20</v>
      </c>
      <c r="K63" s="1">
        <v>0</v>
      </c>
      <c r="L63" s="1"/>
      <c r="M63" s="1"/>
      <c r="N63" s="1"/>
      <c r="O63" s="1"/>
      <c r="P63" s="1" t="s">
        <v>5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>
      <c r="A64" s="51" t="s">
        <v>116</v>
      </c>
      <c r="B64" s="51" t="s">
        <v>6</v>
      </c>
      <c r="C64" s="52" t="s">
        <v>7</v>
      </c>
      <c r="D64" s="51" t="s">
        <v>195</v>
      </c>
      <c r="E64" s="53">
        <v>664.71304</v>
      </c>
      <c r="F64" s="54"/>
      <c r="G64" s="54">
        <f>IF(E64=0,,E64*F64*Úvod!E16)</f>
        <v>0</v>
      </c>
      <c r="H64" s="54"/>
      <c r="I64" s="55">
        <f t="shared" si="3"/>
        <v>0</v>
      </c>
      <c r="J64" s="56">
        <v>20</v>
      </c>
      <c r="K64" s="1">
        <v>0</v>
      </c>
      <c r="L64" s="1"/>
      <c r="M64" s="1"/>
      <c r="N64" s="1"/>
      <c r="O64" s="1"/>
      <c r="P64" s="1" t="s">
        <v>273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thickBot="1">
      <c r="A65" s="69"/>
      <c r="B65" s="70" t="s">
        <v>8</v>
      </c>
      <c r="C65" s="70"/>
      <c r="D65" s="70"/>
      <c r="E65" s="71"/>
      <c r="F65" s="72">
        <f>G65+H65</f>
        <v>0</v>
      </c>
      <c r="G65" s="72">
        <f>SUM(G56:G64)</f>
        <v>0</v>
      </c>
      <c r="H65" s="72">
        <f>SUM(H56:H64)</f>
        <v>0</v>
      </c>
      <c r="I65" s="73">
        <f>SUM(I56:I64)</f>
        <v>0</v>
      </c>
      <c r="J65" s="7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"/>
      <c r="L67" s="1">
        <f>SUM(L1:L66)</f>
        <v>0</v>
      </c>
      <c r="M67" s="1">
        <f>SUM(M1:M66)</f>
        <v>0</v>
      </c>
      <c r="N67" s="1">
        <f>SUM(N1:N66)</f>
        <v>0</v>
      </c>
      <c r="O67" s="1">
        <f>SUM(O1:O66)</f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</sheetData>
  <sheetProtection/>
  <mergeCells count="8">
    <mergeCell ref="B30:J30"/>
    <mergeCell ref="B33:J33"/>
    <mergeCell ref="B42:J42"/>
    <mergeCell ref="B55:J55"/>
    <mergeCell ref="A1:J1"/>
    <mergeCell ref="A4:J4"/>
    <mergeCell ref="B5:J5"/>
    <mergeCell ref="B25:J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Footer>&amp;LRozpočet&amp;CRozpocet.xls&amp;RStránka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Z25"/>
  <sheetViews>
    <sheetView zoomScalePageLayoutView="0" workbookViewId="0" topLeftCell="A1">
      <selection activeCell="I15" sqref="A1:I15"/>
    </sheetView>
  </sheetViews>
  <sheetFormatPr defaultColWidth="9.00390625" defaultRowHeight="12.75"/>
  <cols>
    <col min="2" max="2" width="46.75390625" style="0" customWidth="1"/>
    <col min="6" max="9" width="10.75390625" style="0" customWidth="1"/>
  </cols>
  <sheetData>
    <row r="1" spans="1:26" ht="16.5">
      <c r="A1" s="200" t="s">
        <v>109</v>
      </c>
      <c r="B1" s="201"/>
      <c r="C1" s="201"/>
      <c r="D1" s="201"/>
      <c r="E1" s="201"/>
      <c r="F1" s="201"/>
      <c r="G1" s="201"/>
      <c r="H1" s="201"/>
      <c r="I1" s="20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thickBot="1">
      <c r="A2" s="12"/>
      <c r="B2" s="13"/>
      <c r="C2" s="13"/>
      <c r="D2" s="13"/>
      <c r="E2" s="13"/>
      <c r="F2" s="75" t="s">
        <v>110</v>
      </c>
      <c r="G2" s="75" t="s">
        <v>111</v>
      </c>
      <c r="H2" s="75" t="s">
        <v>112</v>
      </c>
      <c r="I2" s="76" t="s">
        <v>113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77" t="s">
        <v>114</v>
      </c>
      <c r="B3" s="9"/>
      <c r="C3" s="9"/>
      <c r="D3" s="9"/>
      <c r="E3" s="9"/>
      <c r="F3" s="9"/>
      <c r="G3" s="9"/>
      <c r="H3" s="9"/>
      <c r="I3" s="7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8"/>
      <c r="B4" s="9"/>
      <c r="C4" s="9"/>
      <c r="D4" s="9"/>
      <c r="E4" s="9"/>
      <c r="F4" s="9"/>
      <c r="G4" s="9"/>
      <c r="H4" s="9"/>
      <c r="I4" s="7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 t="s">
        <v>115</v>
      </c>
      <c r="C5" s="9"/>
      <c r="D5" s="9"/>
      <c r="E5" s="9"/>
      <c r="F5" s="79">
        <f aca="true" t="shared" si="0" ref="F5:F10">G5+H5</f>
        <v>0</v>
      </c>
      <c r="G5" s="79">
        <f>Rozpočet!G24</f>
        <v>0</v>
      </c>
      <c r="H5" s="79">
        <f>Rozpočet!H24</f>
        <v>0</v>
      </c>
      <c r="I5" s="78">
        <f>Rozpočet!I24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9" t="s">
        <v>169</v>
      </c>
      <c r="C6" s="9"/>
      <c r="D6" s="9"/>
      <c r="E6" s="9"/>
      <c r="F6" s="79">
        <f t="shared" si="0"/>
        <v>0</v>
      </c>
      <c r="G6" s="79">
        <f>Rozpočet!G29</f>
        <v>0</v>
      </c>
      <c r="H6" s="79">
        <f>Rozpočet!H29</f>
        <v>0</v>
      </c>
      <c r="I6" s="78">
        <f>Rozpočet!I29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 t="s">
        <v>181</v>
      </c>
      <c r="C7" s="9"/>
      <c r="D7" s="9"/>
      <c r="E7" s="9"/>
      <c r="F7" s="79">
        <f t="shared" si="0"/>
        <v>0</v>
      </c>
      <c r="G7" s="79">
        <f>Rozpočet!G32</f>
        <v>0</v>
      </c>
      <c r="H7" s="79">
        <f>Rozpočet!H32</f>
        <v>0</v>
      </c>
      <c r="I7" s="78">
        <f>Rozpočet!I32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"/>
      <c r="B8" s="9" t="s">
        <v>186</v>
      </c>
      <c r="C8" s="9"/>
      <c r="D8" s="9"/>
      <c r="E8" s="9"/>
      <c r="F8" s="79">
        <f t="shared" si="0"/>
        <v>0</v>
      </c>
      <c r="G8" s="79">
        <f>Rozpočet!G41</f>
        <v>0</v>
      </c>
      <c r="H8" s="79">
        <f>Rozpočet!H41</f>
        <v>0</v>
      </c>
      <c r="I8" s="78">
        <f>Rozpočet!I41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 t="s">
        <v>206</v>
      </c>
      <c r="C9" s="9"/>
      <c r="D9" s="9"/>
      <c r="E9" s="9"/>
      <c r="F9" s="79">
        <f t="shared" si="0"/>
        <v>0</v>
      </c>
      <c r="G9" s="79">
        <f>Rozpočet!G54</f>
        <v>0</v>
      </c>
      <c r="H9" s="79">
        <f>Rozpočet!H54</f>
        <v>0</v>
      </c>
      <c r="I9" s="78">
        <f>Rozpočet!I54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9" t="s">
        <v>235</v>
      </c>
      <c r="C10" s="9"/>
      <c r="D10" s="9"/>
      <c r="E10" s="9"/>
      <c r="F10" s="79">
        <f t="shared" si="0"/>
        <v>0</v>
      </c>
      <c r="G10" s="79">
        <f>Rozpočet!G65</f>
        <v>0</v>
      </c>
      <c r="H10" s="79">
        <f>Rozpočet!H65</f>
        <v>0</v>
      </c>
      <c r="I10" s="78">
        <f>Rozpočet!I65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/>
      <c r="C11" s="9"/>
      <c r="D11" s="9"/>
      <c r="E11" s="9"/>
      <c r="F11" s="9"/>
      <c r="G11" s="9"/>
      <c r="H11" s="9"/>
      <c r="I11" s="7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77" t="s">
        <v>9</v>
      </c>
      <c r="B12" s="9"/>
      <c r="C12" s="9"/>
      <c r="D12" s="9"/>
      <c r="E12" s="9"/>
      <c r="F12" s="80">
        <f>G12+H12</f>
        <v>0</v>
      </c>
      <c r="G12" s="80">
        <f>SUM(G5:G10)</f>
        <v>0</v>
      </c>
      <c r="H12" s="80">
        <f>SUM(H5:H10)</f>
        <v>0</v>
      </c>
      <c r="I12" s="81">
        <f>SUM(I5:I10)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/>
      <c r="C13" s="9"/>
      <c r="D13" s="9"/>
      <c r="E13" s="9"/>
      <c r="F13" s="9"/>
      <c r="G13" s="9"/>
      <c r="H13" s="9"/>
      <c r="I13" s="7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77" t="s">
        <v>10</v>
      </c>
      <c r="B14" s="15"/>
      <c r="C14" s="15"/>
      <c r="D14" s="15"/>
      <c r="E14" s="15"/>
      <c r="F14" s="80">
        <f>G14+H14</f>
        <v>0</v>
      </c>
      <c r="G14" s="80">
        <f>G12</f>
        <v>0</v>
      </c>
      <c r="H14" s="80">
        <f>H12</f>
        <v>0</v>
      </c>
      <c r="I14" s="81">
        <f>I12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Bot="1">
      <c r="A15" s="12"/>
      <c r="B15" s="13"/>
      <c r="C15" s="13"/>
      <c r="D15" s="13"/>
      <c r="E15" s="13"/>
      <c r="F15" s="13"/>
      <c r="G15" s="13"/>
      <c r="H15" s="13"/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&amp;LRekapitulace&amp;CRozpocet.xls&amp;RStránka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Chroboczek</cp:lastModifiedBy>
  <cp:lastPrinted>2010-07-13T12:17:15Z</cp:lastPrinted>
  <dcterms:created xsi:type="dcterms:W3CDTF">2001-11-23T16:23:28Z</dcterms:created>
  <dcterms:modified xsi:type="dcterms:W3CDTF">2010-08-16T09:42:07Z</dcterms:modified>
  <cp:category/>
  <cp:version/>
  <cp:contentType/>
  <cp:contentStatus/>
</cp:coreProperties>
</file>