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149160001_VD Kolín, oprava protikorozní ochrany hradící konstrukce jezu\ADMINISTRACE REALIZACE\Soupis prací a dodávek\F. Specifikace prací a dodávek 10-2021\"/>
    </mc:Choice>
  </mc:AlternateContent>
  <bookViews>
    <workbookView xWindow="0" yWindow="0" windowWidth="28800" windowHeight="11700" activeTab="3"/>
  </bookViews>
  <sheets>
    <sheet name="Rekapitulace stavby" sheetId="1" r:id="rId1"/>
    <sheet name="PS01_LJP - PS01 - levé je..." sheetId="2" r:id="rId2"/>
    <sheet name="PS01_SJP - PS01 - střední..." sheetId="3" r:id="rId3"/>
    <sheet name="PS01_PJP - PS01 - pravé j..." sheetId="4" r:id="rId4"/>
    <sheet name="VON - Vedlejší a ostatní ..." sheetId="5" r:id="rId5"/>
  </sheets>
  <definedNames>
    <definedName name="_xlnm._FilterDatabase" localSheetId="1" hidden="1">'PS01_LJP - PS01 - levé je...'!$C$89:$K$226</definedName>
    <definedName name="_xlnm._FilterDatabase" localSheetId="3" hidden="1">'PS01_PJP - PS01 - pravé j...'!$C$89:$K$226</definedName>
    <definedName name="_xlnm._FilterDatabase" localSheetId="2" hidden="1">'PS01_SJP - PS01 - střední...'!$C$89:$K$229</definedName>
    <definedName name="_xlnm._FilterDatabase" localSheetId="4" hidden="1">'VON - Vedlejší a ostatní ...'!$C$84:$K$114</definedName>
    <definedName name="_xlnm.Print_Titles" localSheetId="1">'PS01_LJP - PS01 - levé je...'!$89:$89</definedName>
    <definedName name="_xlnm.Print_Titles" localSheetId="3">'PS01_PJP - PS01 - pravé j...'!$89:$89</definedName>
    <definedName name="_xlnm.Print_Titles" localSheetId="2">'PS01_SJP - PS01 - střední...'!$89:$89</definedName>
    <definedName name="_xlnm.Print_Titles" localSheetId="0">'Rekapitulace stavby'!$52:$52</definedName>
    <definedName name="_xlnm.Print_Titles" localSheetId="4">'VON - Vedlejší a ostatní ...'!$84:$84</definedName>
    <definedName name="_xlnm.Print_Area" localSheetId="1">'PS01_LJP - PS01 - levé je...'!$C$4:$J$39,'PS01_LJP - PS01 - levé je...'!$C$77:$K$226</definedName>
    <definedName name="_xlnm.Print_Area" localSheetId="3">'PS01_PJP - PS01 - pravé j...'!$C$4:$J$39,'PS01_PJP - PS01 - pravé j...'!$C$77:$K$226</definedName>
    <definedName name="_xlnm.Print_Area" localSheetId="2">'PS01_SJP - PS01 - střední...'!$C$4:$J$39,'PS01_SJP - PS01 - střední...'!$C$77:$K$229</definedName>
    <definedName name="_xlnm.Print_Area" localSheetId="0">'Rekapitulace stavby'!$D$4:$AO$36,'Rekapitulace stavby'!$C$42:$AQ$59</definedName>
    <definedName name="_xlnm.Print_Area" localSheetId="4">'VON - Vedlejší a ostatní ...'!$C$4:$J$39,'VON - Vedlejší a ostatní ...'!$C$72:$K$114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 s="1"/>
  <c r="BI112" i="5"/>
  <c r="BH112" i="5"/>
  <c r="BG112" i="5"/>
  <c r="BF112" i="5"/>
  <c r="T112" i="5"/>
  <c r="T111" i="5" s="1"/>
  <c r="R112" i="5"/>
  <c r="R111" i="5" s="1"/>
  <c r="P112" i="5"/>
  <c r="P111" i="5" s="1"/>
  <c r="BI108" i="5"/>
  <c r="BH108" i="5"/>
  <c r="BG108" i="5"/>
  <c r="BF108" i="5"/>
  <c r="T108" i="5"/>
  <c r="T107" i="5" s="1"/>
  <c r="R108" i="5"/>
  <c r="R107" i="5"/>
  <c r="P108" i="5"/>
  <c r="P107" i="5" s="1"/>
  <c r="BI104" i="5"/>
  <c r="BH104" i="5"/>
  <c r="BG104" i="5"/>
  <c r="BF104" i="5"/>
  <c r="T104" i="5"/>
  <c r="T103" i="5" s="1"/>
  <c r="R104" i="5"/>
  <c r="R103" i="5" s="1"/>
  <c r="P104" i="5"/>
  <c r="P103" i="5"/>
  <c r="BI101" i="5"/>
  <c r="BH101" i="5"/>
  <c r="BG101" i="5"/>
  <c r="BF101" i="5"/>
  <c r="T101" i="5"/>
  <c r="T100" i="5" s="1"/>
  <c r="R101" i="5"/>
  <c r="R100" i="5" s="1"/>
  <c r="P101" i="5"/>
  <c r="P100" i="5" s="1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91" i="5"/>
  <c r="BH91" i="5"/>
  <c r="BG91" i="5"/>
  <c r="BF91" i="5"/>
  <c r="T91" i="5"/>
  <c r="R91" i="5"/>
  <c r="P91" i="5"/>
  <c r="BI88" i="5"/>
  <c r="BH88" i="5"/>
  <c r="BG88" i="5"/>
  <c r="BF88" i="5"/>
  <c r="T88" i="5"/>
  <c r="R88" i="5"/>
  <c r="P88" i="5"/>
  <c r="J82" i="5"/>
  <c r="J81" i="5"/>
  <c r="F81" i="5"/>
  <c r="F79" i="5"/>
  <c r="E77" i="5"/>
  <c r="J55" i="5"/>
  <c r="J54" i="5"/>
  <c r="F54" i="5"/>
  <c r="F52" i="5"/>
  <c r="E50" i="5"/>
  <c r="J18" i="5"/>
  <c r="E18" i="5"/>
  <c r="F82" i="5" s="1"/>
  <c r="J17" i="5"/>
  <c r="J12" i="5"/>
  <c r="J79" i="5" s="1"/>
  <c r="E7" i="5"/>
  <c r="E48" i="5" s="1"/>
  <c r="J37" i="4"/>
  <c r="J36" i="4"/>
  <c r="AY57" i="1" s="1"/>
  <c r="J35" i="4"/>
  <c r="AX57" i="1"/>
  <c r="BI225" i="4"/>
  <c r="BH225" i="4"/>
  <c r="BG225" i="4"/>
  <c r="BF225" i="4"/>
  <c r="T225" i="4"/>
  <c r="T224" i="4"/>
  <c r="R225" i="4"/>
  <c r="R224" i="4"/>
  <c r="P225" i="4"/>
  <c r="P224" i="4" s="1"/>
  <c r="BI222" i="4"/>
  <c r="BH222" i="4"/>
  <c r="BG222" i="4"/>
  <c r="BF222" i="4"/>
  <c r="T222" i="4"/>
  <c r="T221" i="4"/>
  <c r="R222" i="4"/>
  <c r="R221" i="4" s="1"/>
  <c r="P222" i="4"/>
  <c r="P221" i="4" s="1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29" i="4"/>
  <c r="BH129" i="4"/>
  <c r="BG129" i="4"/>
  <c r="BF129" i="4"/>
  <c r="T129" i="4"/>
  <c r="R129" i="4"/>
  <c r="P129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93" i="4"/>
  <c r="BH93" i="4"/>
  <c r="BG93" i="4"/>
  <c r="BF93" i="4"/>
  <c r="T93" i="4"/>
  <c r="T92" i="4" s="1"/>
  <c r="R93" i="4"/>
  <c r="R92" i="4" s="1"/>
  <c r="P93" i="4"/>
  <c r="P92" i="4"/>
  <c r="J87" i="4"/>
  <c r="J86" i="4"/>
  <c r="F86" i="4"/>
  <c r="F84" i="4"/>
  <c r="E82" i="4"/>
  <c r="J55" i="4"/>
  <c r="J54" i="4"/>
  <c r="F54" i="4"/>
  <c r="F52" i="4"/>
  <c r="E50" i="4"/>
  <c r="J18" i="4"/>
  <c r="E18" i="4"/>
  <c r="F87" i="4" s="1"/>
  <c r="J17" i="4"/>
  <c r="J12" i="4"/>
  <c r="J52" i="4" s="1"/>
  <c r="E7" i="4"/>
  <c r="E48" i="4"/>
  <c r="J37" i="3"/>
  <c r="J36" i="3"/>
  <c r="AY56" i="1" s="1"/>
  <c r="J35" i="3"/>
  <c r="AX56" i="1" s="1"/>
  <c r="BI228" i="3"/>
  <c r="BH228" i="3"/>
  <c r="BG228" i="3"/>
  <c r="BF228" i="3"/>
  <c r="T228" i="3"/>
  <c r="T227" i="3" s="1"/>
  <c r="R228" i="3"/>
  <c r="R227" i="3" s="1"/>
  <c r="P228" i="3"/>
  <c r="P227" i="3"/>
  <c r="BI225" i="3"/>
  <c r="BH225" i="3"/>
  <c r="BG225" i="3"/>
  <c r="BF225" i="3"/>
  <c r="T225" i="3"/>
  <c r="T224" i="3" s="1"/>
  <c r="R225" i="3"/>
  <c r="R224" i="3"/>
  <c r="P225" i="3"/>
  <c r="P224" i="3" s="1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6" i="3"/>
  <c r="BH96" i="3"/>
  <c r="BG96" i="3"/>
  <c r="BF96" i="3"/>
  <c r="T96" i="3"/>
  <c r="R96" i="3"/>
  <c r="P96" i="3"/>
  <c r="BI93" i="3"/>
  <c r="BH93" i="3"/>
  <c r="BG93" i="3"/>
  <c r="BF93" i="3"/>
  <c r="T93" i="3"/>
  <c r="T92" i="3" s="1"/>
  <c r="R93" i="3"/>
  <c r="R92" i="3"/>
  <c r="P93" i="3"/>
  <c r="P92" i="3" s="1"/>
  <c r="J87" i="3"/>
  <c r="J86" i="3"/>
  <c r="F86" i="3"/>
  <c r="F84" i="3"/>
  <c r="E82" i="3"/>
  <c r="J55" i="3"/>
  <c r="J54" i="3"/>
  <c r="F54" i="3"/>
  <c r="F52" i="3"/>
  <c r="E50" i="3"/>
  <c r="J18" i="3"/>
  <c r="E18" i="3"/>
  <c r="F55" i="3" s="1"/>
  <c r="J17" i="3"/>
  <c r="J12" i="3"/>
  <c r="J84" i="3" s="1"/>
  <c r="E7" i="3"/>
  <c r="E80" i="3" s="1"/>
  <c r="J37" i="2"/>
  <c r="J36" i="2"/>
  <c r="AY55" i="1"/>
  <c r="J35" i="2"/>
  <c r="AX55" i="1" s="1"/>
  <c r="BI225" i="2"/>
  <c r="BH225" i="2"/>
  <c r="BG225" i="2"/>
  <c r="BF225" i="2"/>
  <c r="T225" i="2"/>
  <c r="T224" i="2"/>
  <c r="R225" i="2"/>
  <c r="R224" i="2" s="1"/>
  <c r="P225" i="2"/>
  <c r="P224" i="2" s="1"/>
  <c r="BI222" i="2"/>
  <c r="BH222" i="2"/>
  <c r="BG222" i="2"/>
  <c r="BF222" i="2"/>
  <c r="T222" i="2"/>
  <c r="T221" i="2" s="1"/>
  <c r="R222" i="2"/>
  <c r="R221" i="2" s="1"/>
  <c r="P222" i="2"/>
  <c r="P221" i="2" s="1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BI93" i="2"/>
  <c r="BH93" i="2"/>
  <c r="BG93" i="2"/>
  <c r="BF93" i="2"/>
  <c r="T93" i="2"/>
  <c r="T92" i="2" s="1"/>
  <c r="R93" i="2"/>
  <c r="R92" i="2"/>
  <c r="P93" i="2"/>
  <c r="P92" i="2"/>
  <c r="J87" i="2"/>
  <c r="J86" i="2"/>
  <c r="F86" i="2"/>
  <c r="F84" i="2"/>
  <c r="E82" i="2"/>
  <c r="J55" i="2"/>
  <c r="J54" i="2"/>
  <c r="F54" i="2"/>
  <c r="F52" i="2"/>
  <c r="E50" i="2"/>
  <c r="J18" i="2"/>
  <c r="E18" i="2"/>
  <c r="F87" i="2" s="1"/>
  <c r="J17" i="2"/>
  <c r="J12" i="2"/>
  <c r="J84" i="2"/>
  <c r="E7" i="2"/>
  <c r="E48" i="2"/>
  <c r="L50" i="1"/>
  <c r="AM50" i="1"/>
  <c r="AM49" i="1"/>
  <c r="L49" i="1"/>
  <c r="AM47" i="1"/>
  <c r="L47" i="1"/>
  <c r="L45" i="1"/>
  <c r="L44" i="1"/>
  <c r="BK214" i="2"/>
  <c r="BK217" i="2"/>
  <c r="J202" i="2"/>
  <c r="BK170" i="2"/>
  <c r="BK142" i="2"/>
  <c r="J151" i="3"/>
  <c r="J162" i="4"/>
  <c r="BK168" i="4"/>
  <c r="J106" i="4"/>
  <c r="BK179" i="4"/>
  <c r="J168" i="4"/>
  <c r="J166" i="4"/>
  <c r="J160" i="4"/>
  <c r="J156" i="4"/>
  <c r="J142" i="4"/>
  <c r="J88" i="5"/>
  <c r="BK112" i="5"/>
  <c r="BK225" i="2"/>
  <c r="J203" i="2"/>
  <c r="J106" i="2"/>
  <c r="BK203" i="2"/>
  <c r="J173" i="2"/>
  <c r="J160" i="2"/>
  <c r="J162" i="2"/>
  <c r="J120" i="2"/>
  <c r="J137" i="2"/>
  <c r="J152" i="2"/>
  <c r="BK101" i="2"/>
  <c r="BK140" i="2"/>
  <c r="J228" i="3"/>
  <c r="J117" i="3"/>
  <c r="BK93" i="3"/>
  <c r="BK136" i="3"/>
  <c r="J143" i="3"/>
  <c r="J109" i="3"/>
  <c r="BK117" i="3"/>
  <c r="J225" i="3"/>
  <c r="J171" i="3"/>
  <c r="BK174" i="3"/>
  <c r="J93" i="3"/>
  <c r="BK164" i="4"/>
  <c r="BK173" i="4"/>
  <c r="J154" i="4"/>
  <c r="J140" i="4"/>
  <c r="J201" i="4"/>
  <c r="J187" i="4"/>
  <c r="J217" i="4"/>
  <c r="J114" i="4"/>
  <c r="BK217" i="4"/>
  <c r="BK140" i="4"/>
  <c r="J94" i="5"/>
  <c r="BK97" i="5"/>
  <c r="BK222" i="2"/>
  <c r="J112" i="2"/>
  <c r="J197" i="2"/>
  <c r="BK168" i="2"/>
  <c r="J166" i="2"/>
  <c r="J140" i="2"/>
  <c r="BK154" i="2"/>
  <c r="J104" i="2"/>
  <c r="J93" i="2"/>
  <c r="BK146" i="2"/>
  <c r="J189" i="3"/>
  <c r="BK143" i="3"/>
  <c r="J153" i="3"/>
  <c r="BK106" i="3"/>
  <c r="J159" i="3"/>
  <c r="J122" i="3"/>
  <c r="BK228" i="3"/>
  <c r="BK220" i="3"/>
  <c r="BK153" i="3"/>
  <c r="BK166" i="4"/>
  <c r="BK202" i="4"/>
  <c r="BK135" i="4"/>
  <c r="BK150" i="4"/>
  <c r="J129" i="4"/>
  <c r="J202" i="4"/>
  <c r="J214" i="4"/>
  <c r="BK156" i="4"/>
  <c r="BK146" i="4"/>
  <c r="J101" i="5"/>
  <c r="J219" i="2"/>
  <c r="BK104" i="2"/>
  <c r="J191" i="2"/>
  <c r="BK164" i="2"/>
  <c r="J156" i="2"/>
  <c r="BK156" i="2"/>
  <c r="BK106" i="2"/>
  <c r="BK137" i="2"/>
  <c r="BK152" i="2"/>
  <c r="BK109" i="2"/>
  <c r="BK101" i="3"/>
  <c r="J155" i="3"/>
  <c r="BK149" i="3"/>
  <c r="BK189" i="3"/>
  <c r="BK141" i="3"/>
  <c r="J157" i="3"/>
  <c r="J180" i="3"/>
  <c r="BK211" i="3"/>
  <c r="J129" i="3"/>
  <c r="BK117" i="4"/>
  <c r="BK96" i="4"/>
  <c r="BK162" i="4"/>
  <c r="J225" i="4"/>
  <c r="BK158" i="4"/>
  <c r="J104" i="4"/>
  <c r="J208" i="4"/>
  <c r="J108" i="5"/>
  <c r="BK88" i="5"/>
  <c r="J225" i="2"/>
  <c r="BK208" i="2"/>
  <c r="BK117" i="2"/>
  <c r="BK219" i="2"/>
  <c r="BK201" i="2"/>
  <c r="J183" i="2"/>
  <c r="J168" i="2"/>
  <c r="J158" i="2"/>
  <c r="BK96" i="2"/>
  <c r="BK160" i="2"/>
  <c r="J201" i="2"/>
  <c r="BK148" i="2"/>
  <c r="BK120" i="2"/>
  <c r="AS54" i="1"/>
  <c r="BK158" i="2"/>
  <c r="J135" i="2"/>
  <c r="J114" i="2"/>
  <c r="BK163" i="3"/>
  <c r="BK147" i="3"/>
  <c r="BK122" i="3"/>
  <c r="J136" i="3"/>
  <c r="J161" i="3"/>
  <c r="BK191" i="3"/>
  <c r="J112" i="3"/>
  <c r="J141" i="3"/>
  <c r="J165" i="3"/>
  <c r="J101" i="3"/>
  <c r="J220" i="3"/>
  <c r="J191" i="3"/>
  <c r="BK169" i="3"/>
  <c r="BK155" i="3"/>
  <c r="J173" i="4"/>
  <c r="BK160" i="4"/>
  <c r="BK208" i="4"/>
  <c r="J93" i="4"/>
  <c r="BK129" i="4"/>
  <c r="BK152" i="4"/>
  <c r="BK106" i="4"/>
  <c r="BK181" i="4"/>
  <c r="J222" i="4"/>
  <c r="J109" i="4"/>
  <c r="BK189" i="4"/>
  <c r="BK101" i="4"/>
  <c r="BK154" i="4"/>
  <c r="J112" i="4"/>
  <c r="BK148" i="4"/>
  <c r="J104" i="5"/>
  <c r="BK108" i="5"/>
  <c r="J112" i="5"/>
  <c r="BK104" i="3"/>
  <c r="J106" i="3"/>
  <c r="BK109" i="3"/>
  <c r="BK96" i="3"/>
  <c r="BK204" i="3"/>
  <c r="BK112" i="3"/>
  <c r="BK208" i="3"/>
  <c r="BK157" i="3"/>
  <c r="BK205" i="4"/>
  <c r="BK109" i="4"/>
  <c r="BK122" i="4"/>
  <c r="BK187" i="4"/>
  <c r="BK112" i="4"/>
  <c r="J137" i="4"/>
  <c r="J148" i="4"/>
  <c r="BK219" i="4"/>
  <c r="BK201" i="4"/>
  <c r="BK91" i="5"/>
  <c r="BK101" i="5"/>
  <c r="J222" i="2"/>
  <c r="BK202" i="2"/>
  <c r="J205" i="2"/>
  <c r="BK183" i="2"/>
  <c r="J109" i="2"/>
  <c r="J148" i="2"/>
  <c r="BK166" i="2"/>
  <c r="BK191" i="2"/>
  <c r="BK129" i="2"/>
  <c r="J164" i="2"/>
  <c r="J117" i="2"/>
  <c r="BK180" i="3"/>
  <c r="J149" i="3"/>
  <c r="J205" i="3"/>
  <c r="J163" i="3"/>
  <c r="J204" i="3"/>
  <c r="BK161" i="3"/>
  <c r="J169" i="3"/>
  <c r="J104" i="3"/>
  <c r="J211" i="3"/>
  <c r="BK205" i="3"/>
  <c r="BK114" i="3"/>
  <c r="J122" i="4"/>
  <c r="J170" i="4"/>
  <c r="BK114" i="4"/>
  <c r="J181" i="4"/>
  <c r="J147" i="3"/>
  <c r="J174" i="3"/>
  <c r="BK165" i="3"/>
  <c r="J206" i="3"/>
  <c r="J167" i="3"/>
  <c r="BK159" i="3"/>
  <c r="J179" i="4"/>
  <c r="BK93" i="4"/>
  <c r="J158" i="4"/>
  <c r="BK222" i="4"/>
  <c r="J150" i="4"/>
  <c r="BK142" i="4"/>
  <c r="J205" i="4"/>
  <c r="BK94" i="5"/>
  <c r="J91" i="5"/>
  <c r="J217" i="2"/>
  <c r="J214" i="2"/>
  <c r="BK189" i="2"/>
  <c r="BK162" i="2"/>
  <c r="J138" i="3"/>
  <c r="J114" i="3"/>
  <c r="BK206" i="3"/>
  <c r="BK222" i="3"/>
  <c r="J182" i="3"/>
  <c r="J208" i="3"/>
  <c r="J96" i="3"/>
  <c r="J152" i="4"/>
  <c r="J164" i="4"/>
  <c r="J146" i="4"/>
  <c r="J96" i="4"/>
  <c r="BK225" i="4"/>
  <c r="J120" i="4"/>
  <c r="J203" i="4"/>
  <c r="BK214" i="4"/>
  <c r="J117" i="4"/>
  <c r="J97" i="5"/>
  <c r="BK197" i="2"/>
  <c r="J170" i="2"/>
  <c r="BK112" i="2"/>
  <c r="BK114" i="2"/>
  <c r="BK122" i="2"/>
  <c r="J96" i="2"/>
  <c r="BK135" i="2"/>
  <c r="J154" i="2"/>
  <c r="J129" i="2"/>
  <c r="J222" i="3"/>
  <c r="J120" i="3"/>
  <c r="BK205" i="2"/>
  <c r="J208" i="2"/>
  <c r="BK173" i="2"/>
  <c r="J146" i="2"/>
  <c r="J150" i="2"/>
  <c r="J101" i="2"/>
  <c r="BK93" i="2"/>
  <c r="J142" i="2"/>
  <c r="J189" i="2"/>
  <c r="BK150" i="2"/>
  <c r="J122" i="2"/>
  <c r="BK217" i="3"/>
  <c r="BK151" i="3"/>
  <c r="BK182" i="3"/>
  <c r="BK171" i="3"/>
  <c r="BK120" i="3"/>
  <c r="BK129" i="3"/>
  <c r="J217" i="3"/>
  <c r="BK225" i="3"/>
  <c r="BK167" i="3"/>
  <c r="BK138" i="3"/>
  <c r="BK120" i="4"/>
  <c r="J189" i="4"/>
  <c r="BK137" i="4"/>
  <c r="J135" i="4"/>
  <c r="J219" i="4"/>
  <c r="BK104" i="4"/>
  <c r="BK170" i="4"/>
  <c r="BK203" i="4"/>
  <c r="J101" i="4"/>
  <c r="BK104" i="5"/>
  <c r="R200" i="2" l="1"/>
  <c r="T128" i="2"/>
  <c r="P172" i="2"/>
  <c r="BK128" i="3"/>
  <c r="J128" i="3" s="1"/>
  <c r="J63" i="3" s="1"/>
  <c r="BK173" i="3"/>
  <c r="R172" i="4"/>
  <c r="R144" i="4" s="1"/>
  <c r="P95" i="2"/>
  <c r="R145" i="2"/>
  <c r="BK200" i="2"/>
  <c r="P146" i="3"/>
  <c r="R203" i="3"/>
  <c r="R202" i="3"/>
  <c r="BK145" i="4"/>
  <c r="BK146" i="3"/>
  <c r="J146" i="3" s="1"/>
  <c r="J65" i="3" s="1"/>
  <c r="P203" i="3"/>
  <c r="P202" i="3" s="1"/>
  <c r="T128" i="4"/>
  <c r="T200" i="4"/>
  <c r="T199" i="4" s="1"/>
  <c r="R128" i="2"/>
  <c r="T145" i="2"/>
  <c r="BK95" i="3"/>
  <c r="J95" i="3" s="1"/>
  <c r="J62" i="3" s="1"/>
  <c r="T146" i="3"/>
  <c r="P95" i="4"/>
  <c r="P200" i="4"/>
  <c r="P199" i="4"/>
  <c r="BK95" i="2"/>
  <c r="J95" i="2"/>
  <c r="J62" i="2"/>
  <c r="BK145" i="2"/>
  <c r="J145" i="2" s="1"/>
  <c r="J65" i="2" s="1"/>
  <c r="R172" i="2"/>
  <c r="T95" i="3"/>
  <c r="P173" i="3"/>
  <c r="P145" i="4"/>
  <c r="R95" i="3"/>
  <c r="R95" i="4"/>
  <c r="BK172" i="4"/>
  <c r="J172" i="4" s="1"/>
  <c r="J66" i="4" s="1"/>
  <c r="T95" i="2"/>
  <c r="T91" i="2"/>
  <c r="BK172" i="2"/>
  <c r="J172" i="2" s="1"/>
  <c r="J66" i="2" s="1"/>
  <c r="T95" i="4"/>
  <c r="T91" i="4" s="1"/>
  <c r="R145" i="4"/>
  <c r="T172" i="4"/>
  <c r="T87" i="5"/>
  <c r="T86" i="5" s="1"/>
  <c r="T85" i="5" s="1"/>
  <c r="R95" i="2"/>
  <c r="R91" i="2" s="1"/>
  <c r="T200" i="2"/>
  <c r="T199" i="2"/>
  <c r="P128" i="3"/>
  <c r="R146" i="3"/>
  <c r="BK203" i="3"/>
  <c r="R128" i="4"/>
  <c r="R91" i="4" s="1"/>
  <c r="P172" i="4"/>
  <c r="P87" i="5"/>
  <c r="P86" i="5" s="1"/>
  <c r="P85" i="5" s="1"/>
  <c r="AU58" i="1" s="1"/>
  <c r="P128" i="2"/>
  <c r="P200" i="2"/>
  <c r="P199" i="2" s="1"/>
  <c r="T128" i="3"/>
  <c r="T203" i="3"/>
  <c r="T202" i="3"/>
  <c r="T145" i="4"/>
  <c r="T144" i="4"/>
  <c r="P145" i="2"/>
  <c r="P144" i="2" s="1"/>
  <c r="P128" i="4"/>
  <c r="R200" i="4"/>
  <c r="R199" i="4" s="1"/>
  <c r="R128" i="3"/>
  <c r="R173" i="3"/>
  <c r="BK95" i="4"/>
  <c r="J95" i="4" s="1"/>
  <c r="J62" i="4" s="1"/>
  <c r="BK87" i="5"/>
  <c r="J87" i="5" s="1"/>
  <c r="J61" i="5" s="1"/>
  <c r="BK128" i="2"/>
  <c r="J128" i="2" s="1"/>
  <c r="J63" i="2" s="1"/>
  <c r="T172" i="2"/>
  <c r="P95" i="3"/>
  <c r="P91" i="3" s="1"/>
  <c r="T173" i="3"/>
  <c r="BK128" i="4"/>
  <c r="J128" i="4" s="1"/>
  <c r="J63" i="4" s="1"/>
  <c r="BK200" i="4"/>
  <c r="J200" i="4" s="1"/>
  <c r="J68" i="4" s="1"/>
  <c r="R87" i="5"/>
  <c r="R86" i="5"/>
  <c r="R85" i="5"/>
  <c r="R199" i="2"/>
  <c r="BK224" i="3"/>
  <c r="J224" i="3" s="1"/>
  <c r="J69" i="3" s="1"/>
  <c r="BK224" i="2"/>
  <c r="J224" i="2"/>
  <c r="J70" i="2"/>
  <c r="BK92" i="4"/>
  <c r="J92" i="4" s="1"/>
  <c r="J61" i="4" s="1"/>
  <c r="BK92" i="2"/>
  <c r="J92" i="2" s="1"/>
  <c r="J61" i="2" s="1"/>
  <c r="BK221" i="2"/>
  <c r="J221" i="2"/>
  <c r="J69" i="2" s="1"/>
  <c r="BK100" i="5"/>
  <c r="J100" i="5" s="1"/>
  <c r="J62" i="5" s="1"/>
  <c r="BK103" i="5"/>
  <c r="J103" i="5"/>
  <c r="J63" i="5" s="1"/>
  <c r="BK92" i="3"/>
  <c r="J92" i="3"/>
  <c r="J61" i="3" s="1"/>
  <c r="BK221" i="4"/>
  <c r="J221" i="4" s="1"/>
  <c r="J69" i="4" s="1"/>
  <c r="BK227" i="3"/>
  <c r="J227" i="3"/>
  <c r="J70" i="3"/>
  <c r="BK111" i="5"/>
  <c r="J111" i="5" s="1"/>
  <c r="J65" i="5" s="1"/>
  <c r="BK224" i="4"/>
  <c r="J224" i="4" s="1"/>
  <c r="J70" i="4" s="1"/>
  <c r="BK107" i="5"/>
  <c r="J107" i="5"/>
  <c r="J64" i="5"/>
  <c r="J145" i="4"/>
  <c r="J65" i="4" s="1"/>
  <c r="J52" i="5"/>
  <c r="E75" i="5"/>
  <c r="BE112" i="5"/>
  <c r="BE97" i="5"/>
  <c r="BE108" i="5"/>
  <c r="BE94" i="5"/>
  <c r="BE88" i="5"/>
  <c r="BE104" i="5"/>
  <c r="F55" i="5"/>
  <c r="BE91" i="5"/>
  <c r="BE101" i="5"/>
  <c r="J173" i="3"/>
  <c r="J66" i="3" s="1"/>
  <c r="J203" i="3"/>
  <c r="J68" i="3"/>
  <c r="BE129" i="4"/>
  <c r="BE219" i="4"/>
  <c r="E80" i="4"/>
  <c r="BE120" i="4"/>
  <c r="BE164" i="4"/>
  <c r="J84" i="4"/>
  <c r="BE201" i="4"/>
  <c r="BE222" i="4"/>
  <c r="F55" i="4"/>
  <c r="BE93" i="4"/>
  <c r="BE96" i="4"/>
  <c r="BE106" i="4"/>
  <c r="BE137" i="4"/>
  <c r="BE140" i="4"/>
  <c r="BE181" i="4"/>
  <c r="BE122" i="4"/>
  <c r="BE146" i="4"/>
  <c r="BE154" i="4"/>
  <c r="BE160" i="4"/>
  <c r="BE173" i="4"/>
  <c r="BE179" i="4"/>
  <c r="BE208" i="4"/>
  <c r="BE225" i="4"/>
  <c r="BE135" i="4"/>
  <c r="BE150" i="4"/>
  <c r="BE166" i="4"/>
  <c r="BE187" i="4"/>
  <c r="BE203" i="4"/>
  <c r="BE214" i="4"/>
  <c r="BE152" i="4"/>
  <c r="BE189" i="4"/>
  <c r="BE217" i="4"/>
  <c r="BE117" i="4"/>
  <c r="BE142" i="4"/>
  <c r="BE148" i="4"/>
  <c r="BE168" i="4"/>
  <c r="BE104" i="4"/>
  <c r="BE109" i="4"/>
  <c r="BE156" i="4"/>
  <c r="BE205" i="4"/>
  <c r="BE114" i="4"/>
  <c r="BE158" i="4"/>
  <c r="BE162" i="4"/>
  <c r="BE101" i="4"/>
  <c r="BE112" i="4"/>
  <c r="BE170" i="4"/>
  <c r="BE202" i="4"/>
  <c r="J52" i="3"/>
  <c r="BE109" i="3"/>
  <c r="BE151" i="3"/>
  <c r="BE155" i="3"/>
  <c r="BE165" i="3"/>
  <c r="BE171" i="3"/>
  <c r="BE204" i="3"/>
  <c r="BE205" i="3"/>
  <c r="BE206" i="3"/>
  <c r="BE208" i="3"/>
  <c r="J200" i="2"/>
  <c r="J68" i="2" s="1"/>
  <c r="BE101" i="3"/>
  <c r="BE174" i="3"/>
  <c r="BE189" i="3"/>
  <c r="BE211" i="3"/>
  <c r="BE217" i="3"/>
  <c r="BE222" i="3"/>
  <c r="BE228" i="3"/>
  <c r="F87" i="3"/>
  <c r="BE141" i="3"/>
  <c r="BE149" i="3"/>
  <c r="BE161" i="3"/>
  <c r="E48" i="3"/>
  <c r="BE104" i="3"/>
  <c r="BE138" i="3"/>
  <c r="BE147" i="3"/>
  <c r="BE163" i="3"/>
  <c r="BE182" i="3"/>
  <c r="BE112" i="3"/>
  <c r="BE143" i="3"/>
  <c r="BE157" i="3"/>
  <c r="BE120" i="3"/>
  <c r="BE153" i="3"/>
  <c r="BE167" i="3"/>
  <c r="BE169" i="3"/>
  <c r="BK91" i="2"/>
  <c r="J91" i="2" s="1"/>
  <c r="J60" i="2" s="1"/>
  <c r="BE122" i="3"/>
  <c r="BE159" i="3"/>
  <c r="BE180" i="3"/>
  <c r="BE114" i="3"/>
  <c r="BE117" i="3"/>
  <c r="BE129" i="3"/>
  <c r="BE93" i="3"/>
  <c r="BE96" i="3"/>
  <c r="BE106" i="3"/>
  <c r="BE136" i="3"/>
  <c r="BE191" i="3"/>
  <c r="BE220" i="3"/>
  <c r="BE225" i="3"/>
  <c r="BE104" i="2"/>
  <c r="BE146" i="2"/>
  <c r="BE152" i="2"/>
  <c r="BE154" i="2"/>
  <c r="BE160" i="2"/>
  <c r="BE162" i="2"/>
  <c r="BE164" i="2"/>
  <c r="BE109" i="2"/>
  <c r="BE117" i="2"/>
  <c r="BE140" i="2"/>
  <c r="BE148" i="2"/>
  <c r="BE150" i="2"/>
  <c r="J52" i="2"/>
  <c r="F55" i="2"/>
  <c r="BE112" i="2"/>
  <c r="BE129" i="2"/>
  <c r="BE142" i="2"/>
  <c r="E80" i="2"/>
  <c r="BE93" i="2"/>
  <c r="BE106" i="2"/>
  <c r="BE122" i="2"/>
  <c r="BE135" i="2"/>
  <c r="BE137" i="2"/>
  <c r="BE114" i="2"/>
  <c r="BE120" i="2"/>
  <c r="BE156" i="2"/>
  <c r="BE158" i="2"/>
  <c r="BE166" i="2"/>
  <c r="BE168" i="2"/>
  <c r="BE170" i="2"/>
  <c r="BE173" i="2"/>
  <c r="BE183" i="2"/>
  <c r="BE189" i="2"/>
  <c r="BE191" i="2"/>
  <c r="BE197" i="2"/>
  <c r="BE203" i="2"/>
  <c r="BE205" i="2"/>
  <c r="BE208" i="2"/>
  <c r="BE214" i="2"/>
  <c r="BE96" i="2"/>
  <c r="BE101" i="2"/>
  <c r="BE201" i="2"/>
  <c r="BE202" i="2"/>
  <c r="BE217" i="2"/>
  <c r="BE219" i="2"/>
  <c r="BE222" i="2"/>
  <c r="BE225" i="2"/>
  <c r="F36" i="4"/>
  <c r="BC57" i="1" s="1"/>
  <c r="J34" i="4"/>
  <c r="AW57" i="1" s="1"/>
  <c r="F37" i="4"/>
  <c r="BD57" i="1" s="1"/>
  <c r="F35" i="2"/>
  <c r="BB55" i="1" s="1"/>
  <c r="F35" i="5"/>
  <c r="BB58" i="1" s="1"/>
  <c r="F34" i="3"/>
  <c r="BA56" i="1"/>
  <c r="F36" i="5"/>
  <c r="BC58" i="1" s="1"/>
  <c r="F35" i="3"/>
  <c r="BB56" i="1" s="1"/>
  <c r="F36" i="3"/>
  <c r="BC56" i="1"/>
  <c r="F34" i="4"/>
  <c r="BA57" i="1"/>
  <c r="F34" i="5"/>
  <c r="BA58" i="1" s="1"/>
  <c r="J34" i="3"/>
  <c r="AW56" i="1" s="1"/>
  <c r="F37" i="5"/>
  <c r="BD58" i="1" s="1"/>
  <c r="F37" i="2"/>
  <c r="BD55" i="1" s="1"/>
  <c r="F34" i="2"/>
  <c r="BA55" i="1" s="1"/>
  <c r="F37" i="3"/>
  <c r="BD56" i="1" s="1"/>
  <c r="J34" i="5"/>
  <c r="AW58" i="1" s="1"/>
  <c r="J34" i="2"/>
  <c r="AW55" i="1"/>
  <c r="F35" i="4"/>
  <c r="BB57" i="1" s="1"/>
  <c r="F36" i="2"/>
  <c r="BC55" i="1" s="1"/>
  <c r="BK144" i="2" l="1"/>
  <c r="J144" i="2" s="1"/>
  <c r="J64" i="2" s="1"/>
  <c r="BK91" i="4"/>
  <c r="J91" i="4"/>
  <c r="J60" i="4"/>
  <c r="R90" i="4"/>
  <c r="BK202" i="3"/>
  <c r="J202" i="3"/>
  <c r="J67" i="3"/>
  <c r="P91" i="4"/>
  <c r="R91" i="3"/>
  <c r="R145" i="3"/>
  <c r="R90" i="3" s="1"/>
  <c r="BK144" i="4"/>
  <c r="J144" i="4" s="1"/>
  <c r="J64" i="4" s="1"/>
  <c r="P91" i="2"/>
  <c r="P90" i="2"/>
  <c r="AU55" i="1" s="1"/>
  <c r="T91" i="3"/>
  <c r="BK145" i="3"/>
  <c r="J145" i="3" s="1"/>
  <c r="J64" i="3" s="1"/>
  <c r="P144" i="4"/>
  <c r="BK91" i="3"/>
  <c r="J91" i="3"/>
  <c r="J60" i="3" s="1"/>
  <c r="BK199" i="2"/>
  <c r="J199" i="2"/>
  <c r="J67" i="2"/>
  <c r="T145" i="3"/>
  <c r="R144" i="2"/>
  <c r="R90" i="2"/>
  <c r="BK199" i="4"/>
  <c r="J199" i="4" s="1"/>
  <c r="J67" i="4" s="1"/>
  <c r="T90" i="4"/>
  <c r="T144" i="2"/>
  <c r="T90" i="2" s="1"/>
  <c r="P145" i="3"/>
  <c r="P90" i="3"/>
  <c r="AU56" i="1"/>
  <c r="BK86" i="5"/>
  <c r="J86" i="5"/>
  <c r="J60" i="5"/>
  <c r="BK90" i="2"/>
  <c r="J90" i="2" s="1"/>
  <c r="J30" i="2" s="1"/>
  <c r="AG55" i="1" s="1"/>
  <c r="J33" i="4"/>
  <c r="AV57" i="1" s="1"/>
  <c r="AT57" i="1" s="1"/>
  <c r="J33" i="3"/>
  <c r="AV56" i="1" s="1"/>
  <c r="AT56" i="1" s="1"/>
  <c r="F33" i="3"/>
  <c r="AZ56" i="1" s="1"/>
  <c r="F33" i="2"/>
  <c r="AZ55" i="1" s="1"/>
  <c r="J33" i="5"/>
  <c r="AV58" i="1"/>
  <c r="AT58" i="1" s="1"/>
  <c r="F33" i="4"/>
  <c r="AZ57" i="1" s="1"/>
  <c r="J33" i="2"/>
  <c r="AV55" i="1" s="1"/>
  <c r="AT55" i="1" s="1"/>
  <c r="F33" i="5"/>
  <c r="AZ58" i="1" s="1"/>
  <c r="BB54" i="1"/>
  <c r="AX54" i="1" s="1"/>
  <c r="BA54" i="1"/>
  <c r="W30" i="1"/>
  <c r="BD54" i="1"/>
  <c r="W33" i="1" s="1"/>
  <c r="BC54" i="1"/>
  <c r="W32" i="1"/>
  <c r="T90" i="3" l="1"/>
  <c r="P90" i="4"/>
  <c r="AU57" i="1"/>
  <c r="BK90" i="4"/>
  <c r="J90" i="4" s="1"/>
  <c r="J30" i="4" s="1"/>
  <c r="AG57" i="1" s="1"/>
  <c r="BK85" i="5"/>
  <c r="J85" i="5"/>
  <c r="BK90" i="3"/>
  <c r="J90" i="3" s="1"/>
  <c r="J30" i="3" s="1"/>
  <c r="AG56" i="1" s="1"/>
  <c r="AN55" i="1"/>
  <c r="J59" i="2"/>
  <c r="J39" i="2"/>
  <c r="AU54" i="1"/>
  <c r="AZ54" i="1"/>
  <c r="W29" i="1" s="1"/>
  <c r="AW54" i="1"/>
  <c r="AK30" i="1"/>
  <c r="J30" i="5"/>
  <c r="AG58" i="1" s="1"/>
  <c r="AY54" i="1"/>
  <c r="W31" i="1"/>
  <c r="J39" i="5" l="1"/>
  <c r="J39" i="3"/>
  <c r="J39" i="4"/>
  <c r="J59" i="3"/>
  <c r="J59" i="4"/>
  <c r="J59" i="5"/>
  <c r="AN57" i="1"/>
  <c r="AN56" i="1"/>
  <c r="AN58" i="1"/>
  <c r="AG54" i="1"/>
  <c r="AK26" i="1"/>
  <c r="AV54" i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<sst xmlns="http://schemas.openxmlformats.org/spreadsheetml/2006/main" count="4505" uniqueCount="547">
  <si>
    <t>Export Komplet</t>
  </si>
  <si>
    <t>VZ</t>
  </si>
  <si>
    <t>2.0</t>
  </si>
  <si>
    <t/>
  </si>
  <si>
    <t>False</t>
  </si>
  <si>
    <t>{64d67f7f-392f-4f8c-bd6e-bed9a1d07ed6}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</si>
  <si>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</si>
  <si>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</si>
  <si>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</si>
  <si>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</si>
  <si>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</si>
  <si>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</si>
  <si>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</si>
  <si>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</si>
  <si>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</si>
  <si>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VDKolin2021_PKO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</si>
  <si>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</si>
  <si>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</si>
  <si>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Kolín, oprava protikorozní ochrany hradící konstrukce jezu</t>
  </si>
  <si>
    <t>KSO:</t>
  </si>
  <si>
    <t>832 13</t>
  </si>
  <si>
    <t>CC-CZ:</t>
  </si>
  <si>
    <t>215</t>
  </si>
  <si>
    <t>Místo:</t>
  </si>
  <si>
    <t>VD Kolín</t>
  </si>
  <si>
    <t>Datum:</t>
  </si>
  <si>
    <t>19. 3. 2021</t>
  </si>
  <si>
    <t>Zadavatel:</t>
  </si>
  <si>
    <t>IČ:</t>
  </si>
  <si>
    <t>70890005</t>
  </si>
  <si>
    <t>Povodí Labe, státní podnik</t>
  </si>
  <si>
    <t>DIČ:</t>
  </si>
  <si>
    <t>CZ7080005</t>
  </si>
  <si>
    <t>Uchazeč:</t>
  </si>
  <si>
    <t>Vyplň údaj</t>
  </si>
  <si>
    <t>Projektant:</t>
  </si>
  <si>
    <t>26244918</t>
  </si>
  <si>
    <t>PS PROFI s.r.o.</t>
  </si>
  <si>
    <t>CZ26244918</t>
  </si>
  <si>
    <t>True</t>
  </si>
  <si>
    <t>Zpracovatel:</t>
  </si>
  <si>
    <t>DF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</si>
  <si>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</si>
  <si>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</si>
  <si>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</si>
  <si>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</si>
  <si>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</si>
  <si>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</si>
  <si>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</si>
  <si>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</si>
  <si>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</si>
  <si>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</si>
  <si>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</si>
  <si>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</si>
  <si>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</si>
  <si>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</si>
  <si>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</si>
  <si>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</si>
  <si>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</si>
  <si>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</si>
  <si>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</si>
  <si>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</si>
  <si>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</si>
  <si>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</si>
  <si>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</si>
  <si>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</si>
  <si>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</si>
  <si>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</si>
  <si>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</si>
  <si>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</si>
  <si>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</si>
  <si>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</si>
  <si>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</si>
  <si>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</si>
  <si>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</si>
  <si>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</si>
  <si>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</si>
  <si>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</si>
  <si>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</si>
  <si>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</si>
  <si>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</si>
  <si>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</si>
  <si>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</si>
  <si>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PS01_LJP</t>
  </si>
  <si>
    <t>PS01 - levé jezové pole (válec)</t>
  </si>
  <si>
    <t>STA</t>
  </si>
  <si>
    <t>1</t>
  </si>
  <si>
    <t>{636da005-32a5-4ea7-9725-1c29fd0037b0}</t>
  </si>
  <si>
    <t>2</t>
  </si>
  <si>
    <t>PS01_SJP</t>
  </si>
  <si>
    <t>PS01 - střední jezové pole (válec)</t>
  </si>
  <si>
    <t>{50c57c71-84d8-4221-b651-2a42b7ab527b}</t>
  </si>
  <si>
    <t>PS01_PJP</t>
  </si>
  <si>
    <t>PS01 - pravé jezové pole (válec)</t>
  </si>
  <si>
    <t>{fac4b9a5-c737-458c-90b0-41c2e26229f1}</t>
  </si>
  <si>
    <t>VON</t>
  </si>
  <si>
    <t>Vedlejší a ostatní náklady</t>
  </si>
  <si>
    <t>{f1e5a21f-74b9-4997-a74f-0e74b070390f}</t>
  </si>
  <si>
    <t>KRYCÍ LIST SOUPISU PRACÍ</t>
  </si>
  <si>
    <t>Objekt:</t>
  </si>
  <si>
    <t>PS01_LJP - PS01 - levé jezové pole (válec)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</si>
  <si>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</si>
  <si>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</si>
  <si>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</si>
  <si>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</si>
  <si>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</si>
  <si>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</si>
  <si>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</si>
  <si>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</si>
  <si>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</si>
  <si>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</si>
  <si>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</si>
  <si>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VRN - Vedlejší rozpočtové náklady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</si>
  <si>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</si>
  <si>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</si>
  <si>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</si>
  <si>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</si>
  <si>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</si>
  <si>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</si>
  <si>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</si>
  <si>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</si>
  <si>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</si>
  <si>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</si>
  <si>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</si>
  <si>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</si>
  <si>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</si>
  <si>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</si>
  <si>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</si>
  <si>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</si>
  <si>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</si>
  <si>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</si>
  <si>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</si>
  <si>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</si>
  <si>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</si>
  <si>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171201222</t>
  </si>
  <si>
    <t>Poplatek za uložení odpadu na skládce (skládkovné)</t>
  </si>
  <si>
    <t>t</t>
  </si>
  <si>
    <t>4</t>
  </si>
  <si>
    <t>1661241894</t>
  </si>
  <si>
    <t>P</t>
  </si>
  <si>
    <t xml:space="preserve">Poznámka k položce:_x000D_
- odpady stavební  (obaly, plechovny, hadry ....) - 0,5 t_x000D_
- odpad stavební - dřevo - 0,9 t_x000D_
- odpady z tryskánmí ocelových konstrukcí (tryskací nédiun se zbytky nátěrů) - 12t_x000D_
  </t>
  </si>
  <si>
    <t>9</t>
  </si>
  <si>
    <t>Ostatní konstrukce a práce, bourání</t>
  </si>
  <si>
    <t>941111121</t>
  </si>
  <si>
    <t>Montáž lešení řadového trubkového lehkého pracovního s podlahami s provozním zatížením tř. 3 do 200 kg/m2 šířky tř. W09 přes 0,9 do 1,2 m, výšky do 10 m</t>
  </si>
  <si>
    <t>m2</t>
  </si>
  <si>
    <t>CS ÚRS 2021 01</t>
  </si>
  <si>
    <t>1623253658</t>
  </si>
  <si>
    <t>Online PSC</t>
  </si>
  <si>
    <t>https://podminky.urs.cz/item/CS_URS_2021_01/941111121</t>
  </si>
  <si>
    <t>VV</t>
  </si>
  <si>
    <t>19*(2)"horní"</t>
  </si>
  <si>
    <t>16*4"dolní na pontonu"</t>
  </si>
  <si>
    <t>Součet</t>
  </si>
  <si>
    <t>3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</si>
  <si>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</si>
  <si>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</si>
  <si>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1350788601</t>
  </si>
  <si>
    <t>https://podminky.urs.cz/item/CS_URS_2021_01/941111211</t>
  </si>
  <si>
    <t>102*180 'Přepočtené koeficientem množství</t>
  </si>
  <si>
    <t>941112811</t>
  </si>
  <si>
    <t>Demontáž lešení řadového trubkového lehkého pracovního bez podlah s provozním zatížením tř. 3 do 200 kg/m2 šířky tř. W06 přes 0,6 do 0,9 m, výšky do 10 m</t>
  </si>
  <si>
    <t>-747887052</t>
  </si>
  <si>
    <t>https://podminky.urs.cz/item/CS_URS_2021_01/941112811</t>
  </si>
  <si>
    <t>5</t>
  </si>
  <si>
    <t>943111111</t>
  </si>
  <si>
    <t>Montáž lešení prostorového trubkového lehkého pracovního bez podlah s provozním zatížením tř. 3 do 200 kg/m2, výšky do 10 m</t>
  </si>
  <si>
    <t>m3</t>
  </si>
  <si>
    <t>-1812588894</t>
  </si>
  <si>
    <t>https://podminky.urs.cz/item/CS_URS_2021_01/943111111</t>
  </si>
  <si>
    <t>(5*1*3)*2</t>
  </si>
  <si>
    <t>6</t>
  </si>
  <si>
    <t>943111211</t>
  </si>
  <si>
    <t>Montáž lešení prostorového trubkového lehkého pracovního bez podlah Příplatek za první a každý další den použití lešení k ceně -1111</t>
  </si>
  <si>
    <t>-85253642</t>
  </si>
  <si>
    <t>https://podminky.urs.cz/item/CS_URS_2021_01/943111211</t>
  </si>
  <si>
    <t>30*60 'Přepočtené koeficientem množství</t>
  </si>
  <si>
    <t>7</t>
  </si>
  <si>
    <t>943111811</t>
  </si>
  <si>
    <t>Demontáž lešení prostorového trubkového lehkého pracovního bez podlah s provozním zatížením tř. 3 do 200 kg/m2, výšky do 10 m</t>
  </si>
  <si>
    <t>-444869698</t>
  </si>
  <si>
    <t>https://podminky.urs.cz/item/CS_URS_2021_01/943111811</t>
  </si>
  <si>
    <t>8</t>
  </si>
  <si>
    <t>949211111</t>
  </si>
  <si>
    <t>Montáž lešeňové podlahy pro trubková lešení z fošen, prken nebo dřevěných sbíjených lešeňových dílců s příčníky nebo podélníky, ve výšce do 10 m</t>
  </si>
  <si>
    <t>-2082930156</t>
  </si>
  <si>
    <t>https://podminky.urs.cz/item/CS_URS_2021_01/949211111</t>
  </si>
  <si>
    <t>(3*3)*2</t>
  </si>
  <si>
    <t>949211211</t>
  </si>
  <si>
    <t>Montáž lešeňové podlahy pro trubková lešení Příplatek za první a každý další den použití lešení k ceně -1111 nebo -1112</t>
  </si>
  <si>
    <t>1041721780</t>
  </si>
  <si>
    <t>https://podminky.urs.cz/item/CS_URS_2021_01/949211211</t>
  </si>
  <si>
    <t>18*60 'Přepočtené koeficientem množství</t>
  </si>
  <si>
    <t>10</t>
  </si>
  <si>
    <t>949211811</t>
  </si>
  <si>
    <t>Demontáž lešeňové podlahy pro trubková lešení z fošen, prken nebo dřevěných sbíjených lešeňových dílců s příčníky nebo podélníky, ve výšce do 10 m</t>
  </si>
  <si>
    <t>-1391805815</t>
  </si>
  <si>
    <t>https://podminky.urs.cz/item/CS_URS_2021_01/949211811</t>
  </si>
  <si>
    <t>11</t>
  </si>
  <si>
    <t>952905221</t>
  </si>
  <si>
    <t>Čištění objektů po zatopení nebo záplavách očištění od nánosu bahna tlakovou vodou stěn nebo podlah</t>
  </si>
  <si>
    <t>2009605217</t>
  </si>
  <si>
    <t>https://podminky.urs.cz/item/CS_URS_2021_01/952905221</t>
  </si>
  <si>
    <t>Poznámka k položce:_x000D_
- očištění OK válcového uzávěru tlakovou vodou (OK uzávěru, ozubené segmenty L/P včetně vodící plochy, vodící lišta protiřetězu, hnací kladka, ... _x000D_
-očištění výklenků tlakovou vodou (stavbní část výklenku, žebříky, vodící lišty uzávěru - protivedení, protiřetěz - Gallův řetěz, ozubený hřeben s vedením - ozubnice, vodící kladky ovládacího lana, …</t>
  </si>
  <si>
    <t>(95+25+5)*1,5</t>
  </si>
  <si>
    <t>(180+5+50)*1,5</t>
  </si>
  <si>
    <t>997</t>
  </si>
  <si>
    <t>Přesun sutě</t>
  </si>
  <si>
    <t>12</t>
  </si>
  <si>
    <t>997321211</t>
  </si>
  <si>
    <t>Svislá doprava suti a vybouraných hmot s naložením do dopravního zařízení a s vyprázdněním dopravního zařízení na hromadu nebo do dopravního prostředku na výšku do 4 m</t>
  </si>
  <si>
    <t>-838439655</t>
  </si>
  <si>
    <t>https://podminky.urs.cz/item/CS_URS_2021_01/997321211</t>
  </si>
  <si>
    <t>12"zbytky po tryskání"</t>
  </si>
  <si>
    <t>0,9"zbytky dubových trámů"</t>
  </si>
  <si>
    <t>0,5"odpad stavební, TKO"</t>
  </si>
  <si>
    <t>13</t>
  </si>
  <si>
    <t>997321511</t>
  </si>
  <si>
    <t>Vodorovná doprava suti a vybouraných hmot bez naložení, s vyložením a hrubým urovnáním po suchu, na vzdálenost do 1 km</t>
  </si>
  <si>
    <t>-1326714452</t>
  </si>
  <si>
    <t>https://podminky.urs.cz/item/CS_URS_2021_01/997321511</t>
  </si>
  <si>
    <t>14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</si>
  <si>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</si>
  <si>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</si>
  <si>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338301830</t>
  </si>
  <si>
    <t>https://podminky.urs.cz/item/CS_URS_2021_01/997321519</t>
  </si>
  <si>
    <t>13,4*19 'Přepočtené koeficientem množství</t>
  </si>
  <si>
    <t>997321522</t>
  </si>
  <si>
    <t>Vodorovná doprava suti a vybouraných hmot bez naložení, s vyložením a hrubým urovnáním po vodě plavidlem, na vzdálenost přes 50 do do 500 m</t>
  </si>
  <si>
    <t>-1414078810</t>
  </si>
  <si>
    <t>https://podminky.urs.cz/item/CS_URS_2021_01/997321522</t>
  </si>
  <si>
    <t>16</t>
  </si>
  <si>
    <t>997321611</t>
  </si>
  <si>
    <t>Vodorovná doprava suti a vybouraných hmot bez naložení, s vyložením a hrubým urovnáním nakládání nebo překládání na dopravní prostředek při vodorovné dopravě suti a vybouraných hmot</t>
  </si>
  <si>
    <t>1037753676</t>
  </si>
  <si>
    <t>https://podminky.urs.cz/item/CS_URS_2021_01/997321611</t>
  </si>
  <si>
    <t>PSV</t>
  </si>
  <si>
    <t>Práce a dodávky PSV</t>
  </si>
  <si>
    <t>767</t>
  </si>
  <si>
    <t>Konstrukce zámečnické</t>
  </si>
  <si>
    <t>17</t>
  </si>
  <si>
    <t>767996R01</t>
  </si>
  <si>
    <t>Demontáž - komplexní odstrojení uzávěru (těsnění, štít, řetezy, ...)</t>
  </si>
  <si>
    <t>kpl</t>
  </si>
  <si>
    <t>-588693932</t>
  </si>
  <si>
    <t xml:space="preserve">Poznámka k položce:_x000D_
 - komplexní odstrojení uzávěru (těsnící sady: prahové těsnění - vodorovný hradící štít, těsnění boční štít levý / pravý, ...); demontáž protiřetězu - Gallův řetěz, ... _x000D_
- odhad 144 člověkohodin_x000D_
</t>
  </si>
  <si>
    <t>18</t>
  </si>
  <si>
    <t>767991R01</t>
  </si>
  <si>
    <t>Oprava ocelových konstrukcí jezového uzávěru</t>
  </si>
  <si>
    <t>-1179355102</t>
  </si>
  <si>
    <t xml:space="preserve">Poznámka k položce:_x000D_
- válcový uzávěr - těleso D1500mm (vnější/vnitřní plochy): cca 720 hod_x000D_
   - prověření poškození OK uzávěru korozí a zjištění příp.deformací_x000D_
   - oprava poškozené OK pláště důlkovou korozí - vyvařením _x000D_
   - ev.vyrovnání místních poškození pláště hradícího plechu_x000D_
   - výměna zeslabených OK do 10% celkové hmotnosti uzávěru_x000D_
   - ev. oprava ozubených segmentů, ozubených hřebenů, ..._x000D_
- válcový uzávěr - spodní vodorovný štít: cca 480 hod_x000D_
   - prověření poškození OK vod. štítu korozí a zjištění příp.deformací_x000D_
   - oprava poškozené OK pláště důlkovou korozí - vyvařením _x000D_
   - ev.vyrovnání místních poškození pláště hradícího plechu_x000D_
   - ev.vyrovnání místních poškození nosiče prahového těsnění _x000D_
   - výměna zeslabených OK do 10% celkové hmotnosti uzávěru_x000D_
- válcový uzávěr - boční štíty levý /pravý: cca 144 hod_x000D_
   - prověření poškození OK štítů korozí a zjištění příp.deformací_x000D_
   - oprava poškozené OK pláště důlkovou korozí - vyvařením _x000D_
   - ev.vyrovnání místních poškození OK štítu_x000D_
   - výměna zeslabených OK do 10% celkové hmotnosti uzávěru_x000D_
_x000D_
</t>
  </si>
  <si>
    <t>19</t>
  </si>
  <si>
    <t>M</t>
  </si>
  <si>
    <t>1M001</t>
  </si>
  <si>
    <t>Komponenty OK mat. 1.0038</t>
  </si>
  <si>
    <t>kg</t>
  </si>
  <si>
    <t>32</t>
  </si>
  <si>
    <t>869010417</t>
  </si>
  <si>
    <t>Poznámka k položce:_x000D_
- výměna zeslabených OK do 10% celkové hmotnosti uzávěru (OK válcový uzávěr - těleso D1500mm, válcový uzávěr - spodní vodorovný štít,  válcový uzávěr - boční štíty levý /pravý, ...)</t>
  </si>
  <si>
    <t>20</t>
  </si>
  <si>
    <t>5M001</t>
  </si>
  <si>
    <t xml:space="preserve">Ostatní materiál nespecifikovaný </t>
  </si>
  <si>
    <t>1209513588</t>
  </si>
  <si>
    <t>Poznámka k položce:_x000D_
- impregnace na dubové trámy - akryl lak</t>
  </si>
  <si>
    <t>767995R02</t>
  </si>
  <si>
    <t>Montáž ochranných bandáží částí technologického zařízení</t>
  </si>
  <si>
    <t>900821688</t>
  </si>
  <si>
    <t>Poznámka k položce:_x000D_
- instalace ochranných bandáží na vodící lana, kladky vodících lan, zatěsnění strojovny - ochránění komponentů proti poškození a prachu,  …) _x000D_
- odhad 96 člověkohodin</t>
  </si>
  <si>
    <t>22</t>
  </si>
  <si>
    <t>767995R03</t>
  </si>
  <si>
    <t>Montáž ochranných konstrukcí proti prašnosti</t>
  </si>
  <si>
    <t>1029068051</t>
  </si>
  <si>
    <t>Poznámka k položce:_x000D_
- zakrytí pracoviště plachtami pomocí uvazovacích prostředků (300m2,  …) _x000D_
- odhad 96 člověkohodin</t>
  </si>
  <si>
    <t>23</t>
  </si>
  <si>
    <t>768996R02</t>
  </si>
  <si>
    <t>Odstrojení ochranných bandáží částí technologického zařízení</t>
  </si>
  <si>
    <t>-1011546863</t>
  </si>
  <si>
    <t>Poznámka k položce:_x000D_
- odstrojení ochranných bandáží z částí technologických zařízení  (vodícího lana, kladky vodících lan, odstranění zatěsnění strojovny,  …)_x000D_
- odhad 72 člověkohodin</t>
  </si>
  <si>
    <t>24</t>
  </si>
  <si>
    <t>768996R03</t>
  </si>
  <si>
    <t>Ochrana proti prašnosti - demontáž, odstranění</t>
  </si>
  <si>
    <t>-2054777647</t>
  </si>
  <si>
    <t>Poznámka k položce:_x000D_
- ochrana okolí před prašností - odstranění zaplachtování pracoviště (cca 300m2)_x000D_
- odhad 72 člověkohodin</t>
  </si>
  <si>
    <t>25</t>
  </si>
  <si>
    <t>767995R01</t>
  </si>
  <si>
    <t>Montáž - komplexní nastronění hradícího uzávěru</t>
  </si>
  <si>
    <t>448269307</t>
  </si>
  <si>
    <t>Poznámka k položce:_x000D_
- komplexní nastrojení uzávěru_x000D_
      - těsnící sady: prahové těsnění - vodorovný hradící štít, těsnění boční štít levý / pravý, ...);_x000D_
      -  montáž protiřetězu - Gallův řetěz, ... _x000D_
- odhad 288 člověkohodin</t>
  </si>
  <si>
    <t>26</t>
  </si>
  <si>
    <t>6M001</t>
  </si>
  <si>
    <t>Těsnící trámece dubové</t>
  </si>
  <si>
    <t>1655031580</t>
  </si>
  <si>
    <t>Poznámka k položce:_x000D_
- výměna těsnících trámců uzávěru z mater. DUB (vodorovný štít - těsnící trámec práh cca130x70-19000mm 1ks, boční štíty levý /pravý - těsnící trámec cca100x100-6000mm 2kpl, ...)</t>
  </si>
  <si>
    <t>27</t>
  </si>
  <si>
    <t>3M001</t>
  </si>
  <si>
    <t>Spojovací materiál</t>
  </si>
  <si>
    <t>-1615408</t>
  </si>
  <si>
    <t>Poznámka k položce:_x000D_
- spojovací materiál sle specifikace PD, resp. dle stávajícícho (mater. nerez A2/A4) (šrouby, T-šrouby, vruty, matice, podložky, ...)</t>
  </si>
  <si>
    <t>28</t>
  </si>
  <si>
    <t>M001</t>
  </si>
  <si>
    <t xml:space="preserve">Gallův řetěz </t>
  </si>
  <si>
    <t>-475927257</t>
  </si>
  <si>
    <t>Poznámka k položce:_x000D_
- zádržný Gallův řetěz (protiřetěz) -délka cca 10m - 1kpl. + čepy (válec 1ks, výklenek 1ks)_x000D_
- předpokládaná hmotnost 845 kg_x000D_
- materiál 1.4301 (nerez)</t>
  </si>
  <si>
    <t>29</t>
  </si>
  <si>
    <t>767991R02</t>
  </si>
  <si>
    <t xml:space="preserve">Seřízení a nastavení technologického zařízení pro provoz </t>
  </si>
  <si>
    <t>1630473780</t>
  </si>
  <si>
    <t>Poznámka k položce:_x000D_
- nastavení a seřízení koncových poloh uzávěru_x000D_
- předpoklad 48 člověkohodin</t>
  </si>
  <si>
    <t>789</t>
  </si>
  <si>
    <t>Povrchové úpravy ocelových konstrukcí a technologických zařízení</t>
  </si>
  <si>
    <t>30</t>
  </si>
  <si>
    <t>789224532</t>
  </si>
  <si>
    <t>Otryskání povrchů ocelových konstrukcí suché abrazivní tryskání abrazivem ze strusky třídy IV stupeň zrezivění C, stupeň přípravy Sa 2½</t>
  </si>
  <si>
    <t>2059563680</t>
  </si>
  <si>
    <t>https://podminky.urs.cz/item/CS_URS_2021_01/789224532</t>
  </si>
  <si>
    <t>Poznámka k položce:_x000D_
- OK válcový uzávěr - těleso 1500mm (vnější plochy - obtékané vodou)_x000D_
- OK válcový uzávěr - spodní vodorovný štít (vnější plochy - obtékané vodou)_x000D_
- OK válcový uzávěr - boční štíty L/P (vnější plochy - obtékané vodou)_x000D_
- OK válcový uzávěr - těleso 1500mm (vnitřní plochy těleso válce včetně výztuh, příslušenství - ozubený segment L/P, vedení řetězu, hnací kladka, vnější plocha konců tělesa ve výklenku, …)_x000D_
- OK válcový uzávěr - boční štíty L/P (vnější plochy štítu L/P ze vzdušné strany)_x000D_
- OK stavba - výklenky technologické příslušenství uzávěru (ozubené hřebeny, vedení - protivedení, žebříky, kladky, …) (vnější plochy příslušenství)_x000D_
_x000D_
 - tryskání povrchu základní SA 2,5 dle EN ISO 12944_x000D_
 -  tryskání povrchu před nátěrem SA 2,5 dle EN ISO 12944,</t>
  </si>
  <si>
    <t>"těleso - vnější"95+95</t>
  </si>
  <si>
    <t>"spodní vodorovný štít - vnější"25+25</t>
  </si>
  <si>
    <t>"boční štíty L/P, obtékané - vnější"5+5</t>
  </si>
  <si>
    <t>"těleso - vnitřní"180+180</t>
  </si>
  <si>
    <t xml:space="preserve">"boční štíty L/P, vzdušní - vnější"5+5 </t>
  </si>
  <si>
    <t>"tech. prisl. výklenky"50+50</t>
  </si>
  <si>
    <t>31</t>
  </si>
  <si>
    <t>789_R_001</t>
  </si>
  <si>
    <t>Zhotovení nátěru ocelových konstrukcí třídy IV za horka v 1 pracovním kroku NDFT 1000 μm</t>
  </si>
  <si>
    <t>-651377181</t>
  </si>
  <si>
    <t>Poznámka k položce:_x000D_
- nátěrový systém 1_x000D_
 - nátěr EP, vysokosušinový, aplik. za horka v jednom pracovním kroku_x000D_
     (např. SIKA PERMACOR 2807/HS-A)_x000D_
            .- nátěr vrchní vrstva                                        1000μm_x000D_
  - barevné řešení – šedá RAL 7032   _x000D_
_x000D_
-  těleso D1500mm - vnější plochy obtékané vodou_x000D_
-  spodní vodorovný štít - vnější plochy obtékané vodou_x000D_
-  boční štíty L/P - vnější plochy obtékané vodou</t>
  </si>
  <si>
    <t>"těleso"95</t>
  </si>
  <si>
    <t>"spodní vodorovný štít"25</t>
  </si>
  <si>
    <t>"boční štíty L/P - obtékané"5</t>
  </si>
  <si>
    <t>246_M001</t>
  </si>
  <si>
    <t xml:space="preserve">Nátěr dvoukomponentní epoxidový vysokosušinový aplikovaný za horka </t>
  </si>
  <si>
    <t>1682902720</t>
  </si>
  <si>
    <t xml:space="preserve">Poznámka k položce:_x000D_
- nátěrový systém 1:  _x000D_
  - nátěrový systém EP, vysokosušinový, aplik. za horka v jedné vrstvě (jednol pracovním kroku)_x000D_
  - 100% objemu pevných částic_x000D_
  - fyzikálně odolný proti oděru a nárazu_x000D_
  - vodivý_x000D_
  - difuzně odolný_x000D_
  - životnost VH_x000D_
  - barevné řešení – šedá RAL 7032     _x000D_
(např. SIKA PERMACOR 2807/HS-A)_x000D_
  _x000D_
</t>
  </si>
  <si>
    <t>33</t>
  </si>
  <si>
    <t>789_R_002</t>
  </si>
  <si>
    <t>Zhotovení nátěru ocelových konstrukcí třídy IV za studena NDFT 450 μm (3x150 μm), nátěrový systém 2</t>
  </si>
  <si>
    <t>915948796</t>
  </si>
  <si>
    <t>Poznámka k položce:_x000D_
- nátěrový systém 2_x000D_
 - nátěr: EP, vysokosušinový, aplik. za studena_x000D_
     (např. SIKA PERMACOR 3326/EG  min.450  μm)_x000D_
           - penetrační vrstva                                 150 μm_x000D_
           - mezivrstva                                            150 μm_x000D_
           - vrchní vrstva                                        150 μm_x000D_
  .-barevné řešení – šedá RAL 7032   _x000D_
_x000D_
_x000D_
 - těleso D1500mm - vnitřní plochy těleso válce včetně výztuh, příslušenství - ozubený segment L/P, vedení řetězu, hnací kladka, vnější plocha konců tělesa ve výklenku, …_x000D_
 -  boční štíty L/P - vnější plochy štítu L/P ze vzdušné strany_x000D_
 -  výklenky technologické příslušenství uzávěru - ozubené hřebeny, vedení - protivedení, žebříky, kladky (vnější plochy)</t>
  </si>
  <si>
    <t>"těleso - vnitřní"180</t>
  </si>
  <si>
    <t>"boční štíty L/P - vzdušní strana"5</t>
  </si>
  <si>
    <t>"technologické prvky ve výklencích"50</t>
  </si>
  <si>
    <t>34</t>
  </si>
  <si>
    <t>246_M002</t>
  </si>
  <si>
    <t>Nátěr dvoukomponentní EP na ocel s nízkým obsakem rozpouštědel</t>
  </si>
  <si>
    <t>-1016334983</t>
  </si>
  <si>
    <t xml:space="preserve">Poznámka k položce:_x000D_
- mechanicky odolný, chemicky zatížitelný, odolný vůči otěru a nárazu._x000D__x000D_
- vysoký stupeň odolnosti vůči vodě, agresivní odpadní vodě a mnoha chemikáliím, zejména roztokům solí_x000D_
a kyselin, které se vyskytují v biologických procesech_x000D_
- vysoký stupeň difúze_x000D_
- velmi dobrá přilnavost na ocelové a minerální po_x0002_vrchy_x000D_
- vysoký stupeň bezpečnosti pro zpracovatele díky možnosti kontroly pórů u nátěru </t>
  </si>
  <si>
    <t>VRN</t>
  </si>
  <si>
    <t>Vedlejší rozpočtové náklady</t>
  </si>
  <si>
    <t>VRN6</t>
  </si>
  <si>
    <t>Územní vlivy</t>
  </si>
  <si>
    <t>35</t>
  </si>
  <si>
    <t>061002001</t>
  </si>
  <si>
    <t>Vliv klimatických podmínek - zabezpečení při provádění nátěrů</t>
  </si>
  <si>
    <t>1024</t>
  </si>
  <si>
    <t>-1556622102</t>
  </si>
  <si>
    <t>36</t>
  </si>
  <si>
    <t>061002002</t>
  </si>
  <si>
    <t>Vliv klimatických podmínek - zabezpečení stavby proti účinkům povodně</t>
  </si>
  <si>
    <t>1396796035</t>
  </si>
  <si>
    <t>37</t>
  </si>
  <si>
    <t>062103001</t>
  </si>
  <si>
    <t>Pracoviště na hladině - plovoucí technika</t>
  </si>
  <si>
    <t>-1047665777</t>
  </si>
  <si>
    <t>Poznámka k položce:_x000D_
- pracoviště vodní plocha:  - soulodí (pronájem plavidla, přesun materiálu - OK uzávěru, umístění technologie na povrchovou ochranu, stavební buňka, …) (cca 1440 hod)_x000D_
- pracoviště vodní plocha:  - tlačné plavidlo (pronájem plavidla, přesun soulodí po vodní hladině, přeprava materiálu, …) (cca 360 hod)</t>
  </si>
  <si>
    <t>38</t>
  </si>
  <si>
    <t>063203000</t>
  </si>
  <si>
    <t>Potápěčské práce bez rozlišení</t>
  </si>
  <si>
    <t>ks</t>
  </si>
  <si>
    <t>239673423</t>
  </si>
  <si>
    <t>https://podminky.urs.cz/item/CS_URS_2021_01/063203000</t>
  </si>
  <si>
    <t>Poznámka k položce:_x000D_
- přeprava a příprava potapěčské techniky</t>
  </si>
  <si>
    <t>39</t>
  </si>
  <si>
    <t>063204001</t>
  </si>
  <si>
    <t>Potápěčské práce v hloubce do 13 m</t>
  </si>
  <si>
    <t>hod</t>
  </si>
  <si>
    <t>1847503694</t>
  </si>
  <si>
    <t>https://podminky.urs.cz/item/CS_URS_2021_01/063204001</t>
  </si>
  <si>
    <t>Poznámka k položce:_x000D_
- potápěčské práce prováděné pod vodní hladinou do 13m_x000D_
- zajištění každého sestupu potápěče jistícím potápěčem nad hladinou (dle NV č. 591/2006 Sb., příloha č.5, článek XVIII., bod č.4, písmeno i)_x000D_
_x000D_
-asistence při osazení provizorního hrazení - slupic, lávky a hradel z HV  jezového pole (očištění a kontrola hradících ok slupic od sedimentu, očištění hradícího prahu před hrazením od sedimentu, asistence při usazování slupic a hradel, osazení těsnící fólie, ...)</t>
  </si>
  <si>
    <t>"potapěč"18</t>
  </si>
  <si>
    <t>"jistící potapěč"18</t>
  </si>
  <si>
    <t>40</t>
  </si>
  <si>
    <t>063204011</t>
  </si>
  <si>
    <t>Potápěčské práce prováděné nad hladinou</t>
  </si>
  <si>
    <t>1243121209</t>
  </si>
  <si>
    <t>https://podminky.urs.cz/item/CS_URS_2021_01/063204011</t>
  </si>
  <si>
    <t xml:space="preserve">Poznámka k položce:_x000D_
- asistence při osazení provizorního hrazení - slupic, lávky a hradel z HV  jezového pole (očištění a kontrola hradících ok slupic od sedimentu, očištění hradícího prahu před hrazením od sedimentu, asistence při usazování slupic a hradel, osazení těsnící fólie, ...) _x000D_
_x000D_
 - potápěčské práce prováděné nad hladinou - servisní (technologické práce - asistence)_x000D_
</t>
  </si>
  <si>
    <t>41</t>
  </si>
  <si>
    <t>064203001</t>
  </si>
  <si>
    <t xml:space="preserve">Práce se škodlivými materiály - ochrana proti prašnosti </t>
  </si>
  <si>
    <t>1165042393</t>
  </si>
  <si>
    <t>Poznámka k položce:_x000D_
-ochrana okolí před prašností 300m2 (plachtovina, mechanické uvazovací prostředky, …) + norná stěna apod.</t>
  </si>
  <si>
    <t>42</t>
  </si>
  <si>
    <t>065002001</t>
  </si>
  <si>
    <t>Mimostaveništní doprava a manipulace s materiály a konstrukcemi</t>
  </si>
  <si>
    <t>397792185</t>
  </si>
  <si>
    <t xml:space="preserve">Poznámka k položce:_x000D_
- mimostaveništní manipulace, jeřáby na pracovní ploše (nakládka / vykládka materiálu, tryskacího gritu, …) _x000D_
- mimostaveništní přesuny materiálu a techniky (přeprava pracoviště na vodní hladině - např. pontonového soulodí včetně jeho sestavení / demontáže, ZS, tryskacího gritu, lešení, komponentů hradících uzávěrů, …)_x000D_
</t>
  </si>
  <si>
    <t>VRN7</t>
  </si>
  <si>
    <t>Provozní vlivy</t>
  </si>
  <si>
    <t>43</t>
  </si>
  <si>
    <t>071103001</t>
  </si>
  <si>
    <t>Zabezpečení technologických zařízení proti poškození</t>
  </si>
  <si>
    <t>-2120281202</t>
  </si>
  <si>
    <t>Poznámka k položce:_x000D_
- zajištění provozu vodního díla_x000D_
- ochrana technol zařízení 70m2 (geotextilie, pvc fólie, …)</t>
  </si>
  <si>
    <t>VRN9</t>
  </si>
  <si>
    <t>Ostatní náklady</t>
  </si>
  <si>
    <t>44</t>
  </si>
  <si>
    <t>091003001</t>
  </si>
  <si>
    <t>Ostatní náklady bez rozlišení</t>
  </si>
  <si>
    <t>1076523010</t>
  </si>
  <si>
    <t xml:space="preserve">Poznámka k položce:_x000D_
- přípravky výrobní / montážní_x000D_
- spotřební materiál (plyny, elektrody, vrtáky, brusivo, ...)_x000D_
- el.energie (provoz staveniště, …)_x000D_
</t>
  </si>
  <si>
    <t>PS01_SJP - PS01 - střední jezové pole (válec)</t>
  </si>
  <si>
    <t xml:space="preserve">Poznámka k položce:_x000D_
- odpady stavební  (obaly, plechovny, hadry ....) - 0,5 t_x000D_
- odpad stavební - dřevo - 0,9 t_x000D_
- odpady z tryskánmí ocelových konstrukcí (tryskací nédiun se zbytky nátěrů) - 25.2 t_x000D_
- pryžové těsnění - 0,1 t  </t>
  </si>
  <si>
    <t>-1874101491</t>
  </si>
  <si>
    <t>19*(2,6)"horní"</t>
  </si>
  <si>
    <t>-822064265</t>
  </si>
  <si>
    <t>113,4*180 'Přepočtené koeficientem množství</t>
  </si>
  <si>
    <t>-995940030</t>
  </si>
  <si>
    <t>-1391870326</t>
  </si>
  <si>
    <t>360340528</t>
  </si>
  <si>
    <t>97613531</t>
  </si>
  <si>
    <t>1511110462</t>
  </si>
  <si>
    <t>1665914883</t>
  </si>
  <si>
    <t>294237096</t>
  </si>
  <si>
    <t>1986047985</t>
  </si>
  <si>
    <t>25,2"zbytky po tryskání"</t>
  </si>
  <si>
    <t>0,1"pryž"</t>
  </si>
  <si>
    <t>1583784474</t>
  </si>
  <si>
    <t>-1538844013</t>
  </si>
  <si>
    <t>26,7*19 'Přepočtené koeficientem množství</t>
  </si>
  <si>
    <t>-211169473</t>
  </si>
  <si>
    <t>1120303314</t>
  </si>
  <si>
    <t xml:space="preserve">Poznámka k položce:_x000D_
 - komplexní odstrojení uzávěru (těsnící sady: prahové těsnění - vodorovný hradící štít, těsnění boční štít levý / pravý, ...) _x000D_
- odhad 144 člověkohodin_x000D_
</t>
  </si>
  <si>
    <t xml:space="preserve">Poznámka k položce:_x000D_
.-válcový uzávěr - těleso D1500mm (vnější/vnitřní plochy): cca 720 hod_x000D_
   .-prověření poškození OK uzávěru korozí a zjištění příp.deformací_x000D_
   .-oprava poškozené OK pláště důlkovou korozí - vyvařením _x000D_
   .-ev.vyrovnání místních poškození pláště hradícího plechu_x000D_
   .-výměna zeslabených OK do 10% celkové hmotnosti uzávěru_x000D_
   .-ev. oprava ozubených segmentů, ozubených hřebenů, ..._x000D_
.-válcový uzávěr - těleso vodorovný štít (vnější/vnitřní plochy): cca 720 hod_x000D_
   .-prověření poškození OK tělesa štítu korozí a zjištění příp.deformací_x000D_
   .-oprava poškozené OK pláště důlkovou korozí - vyvařením _x000D_
   .-ev.vyrovnání místních poškození pláště hradícího plechu_x000D_
   .-ev.vyrovnání místních poškození nosiče prahového těsnění _x000D_
   .-výměna zeslabených OK do 10% celkové hmotnosti uzávěru_x000D_
.-válcový uzávěr - boční štíty levý /pravý: cca 144 hod_x000D_
   .-prověření poškození OK štítů korozí a zjištění příp.deformací_x000D_
   .-oprava poškozené OK pláště důlkovou korozí - vyvařením _x000D_
   .-ev.vyrovnání místních poškození OK štítu_x000D_
   .-výměna zeslabených OK do 10% celkové hmotnosti uzávěru_x000D_
_x000D_
</t>
  </si>
  <si>
    <t>Poznámka k položce:_x000D_
- komplexní nastrojení uzávěru_x000D_
      - těsnící sady: prahové těsnění - vodorovný hradící štít, těsnění boční štít levý / pravý, ...);_x000D_
-  odhad 288 člověkohodin</t>
  </si>
  <si>
    <t>2M001</t>
  </si>
  <si>
    <t>Prahové těsnění - pryžový pás</t>
  </si>
  <si>
    <t>863032890</t>
  </si>
  <si>
    <t>Poznámka k položce:_x000D_
- pryžový pás NBR 60 Sh</t>
  </si>
  <si>
    <t>Poznámka k položce:_x000D_
-- nastavení a seřízení koncových poloh uzávěru_x000D_
- předpoklad 48 člověkohodin</t>
  </si>
  <si>
    <t>Poznámka k položce:_x000D_
- nátěrový systém 1_x000D_
 - nátěr EP, vysokosušinový, aplik. za horka v jednom pracovním kroku_x000D_
     (např. SIKA PERMACOR 2807/HS-A)_x000D_
            .- nátěr vrchní vrstva                                        1000μm_x000D_
  - barevné řešení – šedá RAL 7032   _x000D_
_x000D_
-  těleso - vodotovný štít - vnější plochy obtékané vodou_x000D_
-  technologické příslušenství uzávěru - plochy obtékané vodou_x000D_
-  boční štíty L/P - vnější plochy obtékané vodou</t>
  </si>
  <si>
    <t>"těleso vodorvný štít"160</t>
  </si>
  <si>
    <t>"tech.prisl. uzaveru"20</t>
  </si>
  <si>
    <t>Poznámka k položce:_x000D_
- nátěrový systém 2_x000D_
 - nátěr: EP, vysokosušinový, aplik. za studena_x000D_
     (např. SIKA PERMACOR 3326/EG  min.450  μm)_x000D_
           - penetrační vrstva                                 150 μm_x000D_
           - mezivrstva                                            150 μm_x000D_
           - vrchní vrstva                                        150 μm_x000D_
  .-barevné řešení – šedá RAL 7032   _x000D_
_x000D_
_x000D_
 - těleso D1500mm - vnější/vnitřní plochy těleso válce včetně výztuh, příslušenství - ozubený segment L/P, vedení řetězu, hnací kladka, vnější plocha konců tělesa ve výklenku, …_x000D_
- těleso - vodorovný štít - vnitřní plochy vodorovného štítu tělesa včetně výztuh_x000D_
 -  boční štíty L/P - vnější plochy štítu L/P ze vzdušné strany_x000D_
 -  výklenky technologické příslušenství uzávěru - ozubené hřebeny, vedení - protivedení, žebříky, kladky (vnější plochy)</t>
  </si>
  <si>
    <t>"těleso - vnitřní"270</t>
  </si>
  <si>
    <t xml:space="preserve">"těleso - vodorovný štít"300 </t>
  </si>
  <si>
    <t>"boční štíty L/P - vzdušní strana"30</t>
  </si>
  <si>
    <t>"těleso - vnější"160+160</t>
  </si>
  <si>
    <t>"technol.přísl. uzávěru"20+20</t>
  </si>
  <si>
    <t>"těleso - vnější/vnitřní"270+270</t>
  </si>
  <si>
    <t>"těleso- vodorovný štít"300+300</t>
  </si>
  <si>
    <t>"boční štíty L/P, vzdušní - vnější"30+30</t>
  </si>
  <si>
    <t>PS01_PJP - PS01 - pravé jezové pole (válec)</t>
  </si>
  <si>
    <t>1194512281</t>
  </si>
  <si>
    <t>1908913709</t>
  </si>
  <si>
    <t>1289200721</t>
  </si>
  <si>
    <t>-1331138709</t>
  </si>
  <si>
    <t>-112055985</t>
  </si>
  <si>
    <t>-319602591</t>
  </si>
  <si>
    <t>-1355247572</t>
  </si>
  <si>
    <t>2010814446</t>
  </si>
  <si>
    <t>-2057379010</t>
  </si>
  <si>
    <t>1828092680</t>
  </si>
  <si>
    <t>-1218005746</t>
  </si>
  <si>
    <t>-1099657795</t>
  </si>
  <si>
    <t>404556941</t>
  </si>
  <si>
    <t>1064464787</t>
  </si>
  <si>
    <t>12043308</t>
  </si>
  <si>
    <t>-534455062</t>
  </si>
  <si>
    <t>-878991271</t>
  </si>
  <si>
    <t>1980674982</t>
  </si>
  <si>
    <t>-1048511928</t>
  </si>
  <si>
    <t>-843850707</t>
  </si>
  <si>
    <t>-418083235</t>
  </si>
  <si>
    <t>-1989038108</t>
  </si>
  <si>
    <t>-1705966562</t>
  </si>
  <si>
    <t>-1633078521</t>
  </si>
  <si>
    <t>-1436238111</t>
  </si>
  <si>
    <t>-1892122966</t>
  </si>
  <si>
    <t>1157646076</t>
  </si>
  <si>
    <t>2001836503</t>
  </si>
  <si>
    <t>1158190472</t>
  </si>
  <si>
    <t>-1171041472</t>
  </si>
  <si>
    <t>666561970</t>
  </si>
  <si>
    <t>154374242</t>
  </si>
  <si>
    <t>504224655</t>
  </si>
  <si>
    <t>-1556187667</t>
  </si>
  <si>
    <t>2016678325</t>
  </si>
  <si>
    <t>1829629898</t>
  </si>
  <si>
    <t>535676345</t>
  </si>
  <si>
    <t>1095915001</t>
  </si>
  <si>
    <t>-301926582</t>
  </si>
  <si>
    <t>1867248892</t>
  </si>
  <si>
    <t>-260743795</t>
  </si>
  <si>
    <t>-1591372544</t>
  </si>
  <si>
    <t>-2119028718</t>
  </si>
  <si>
    <t>-237369215</t>
  </si>
  <si>
    <t>VON - Vedlejší a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</si>
  <si>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</si>
  <si>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</si>
  <si>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</si>
  <si>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</si>
  <si>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</si>
  <si>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013244000</t>
  </si>
  <si>
    <t>Dokumentace pro provádění stavby</t>
  </si>
  <si>
    <t>1230098617</t>
  </si>
  <si>
    <t>https://podminky.urs.cz/item/CS_URS_2021_01/013244000</t>
  </si>
  <si>
    <t>Poznámka k položce:_x000D_
-zpracování realizační dokumentace zhotovitele, dílenských výkresů - DPS, technologických předpisů (případná úprava stávající dokumentace)</t>
  </si>
  <si>
    <t>013254000</t>
  </si>
  <si>
    <t>Dokumentace skutečného provedení stavby</t>
  </si>
  <si>
    <t>1403984992</t>
  </si>
  <si>
    <t>https://podminky.urs.cz/item/CS_URS_2021_01/013254000</t>
  </si>
  <si>
    <t xml:space="preserve">Poznámka k položce:_x000D_
-vypracování projektu skutečného provedení díla </t>
  </si>
  <si>
    <t>013284000</t>
  </si>
  <si>
    <t>Pasportizace objektu po provedení prací</t>
  </si>
  <si>
    <t>-1819638636</t>
  </si>
  <si>
    <t>https://podminky.urs.cz/item/CS_URS_2021_01/013284000</t>
  </si>
  <si>
    <t xml:space="preserve">Poznámka k položce:_x000D_
- zajištění fotodokumentace z provádění stavby, zejména veškerých konstrukcí, které budou v průběhu výstavby skryty nebo zakryty   </t>
  </si>
  <si>
    <t>013294000</t>
  </si>
  <si>
    <t>Ostatní dokumentace</t>
  </si>
  <si>
    <t>-147254768</t>
  </si>
  <si>
    <t>https://podminky.urs.cz/item/CS_URS_2021_01/013294000</t>
  </si>
  <si>
    <t>VRN3</t>
  </si>
  <si>
    <t>Zařízení staveniště</t>
  </si>
  <si>
    <t>032002001</t>
  </si>
  <si>
    <t>Zajištění kompletního zařízení staveniště</t>
  </si>
  <si>
    <t>1055267727</t>
  </si>
  <si>
    <t>VRN4</t>
  </si>
  <si>
    <t>Inženýrská činnost</t>
  </si>
  <si>
    <t>043194000</t>
  </si>
  <si>
    <t>Ostatní zkoušky</t>
  </si>
  <si>
    <t>-1444654509</t>
  </si>
  <si>
    <t>https://podminky.urs.cz/item/CS_URS_2021_01/043194000</t>
  </si>
  <si>
    <t xml:space="preserve">Poznámka k položce:_x000D_
-zajištění veškerých předepsaných rozborů, atestů, zkoušek a revizí dle příslušných norem a dalších předpisů a nařízení platných v ČR, kterými bude prokázáno dosažení předepsané kvality a parametrů dokončeného díla   </t>
  </si>
  <si>
    <t>063002000</t>
  </si>
  <si>
    <t>Práce na těžce přístupných místech</t>
  </si>
  <si>
    <t>1883368144</t>
  </si>
  <si>
    <t>https://podminky.urs.cz/item/CS_URS_2021_01/063002000</t>
  </si>
  <si>
    <t>Poznámka k položce:_x000D_
- realizace prací v řece v jímce a pod mostem s komunikací v provozu_x000D_
- přesuny materiálu a techniky do a z jímky v řece, překládání a manipulace_x000D_
- použití plavební mechanizace jako platforma lešení (pontony, prámy v dolní vodě)</t>
  </si>
  <si>
    <t>091504000</t>
  </si>
  <si>
    <t>Náklady související s publikační činností</t>
  </si>
  <si>
    <t>344899882</t>
  </si>
  <si>
    <t>https://podminky.urs.cz/item/CS_URS_2021_01/091504000</t>
  </si>
  <si>
    <t xml:space="preserve">Poznámka k položce:_x000D_
-zajištění výroby a instalace informačních tabulí ke stavbě_x000D_
</t>
  </si>
  <si>
    <t>Poznámka k položce:_x000D_
- očištění OK válcového uzávěru tlakovou vodou (OK uzávěru, ozubené segmenty L/P včetně vodící plochy, hnací kladka, ... _x000D_
-očištění výklenků tlakovou vodou (stavbní část výklenku, žebříky, vodící lišty uzávěru - protivedení,ozubený hřeben s vedením - ozubnice, vodící kladky ovládacího lana, …</t>
  </si>
  <si>
    <t>Poznámka k položce:_x000D_
- Plán opatření pro případ úniku závadných látek_x000D_ včetně zajištění schválení příslušnými orgány
- Povodňový plán stavby dle §71 zákona č. 254/2001 Sb. včetně zajištění schválení příslušnými orgány správy a Povodím Labe, státní podnik_x000D_
- Technologivký postup pro potápění_x000D_
- Kontrolní a zkušební plán stavby (KZP)</t>
  </si>
  <si>
    <t xml:space="preserve">Poznámka k položce:_x000D_
.-zajištění ohlášení všech staveb zařízení staveniště dle §104 odst. (2) zákona č. 183/2006 Sb._x000D_
.-zajištění místnosti pro TDI v ZS vč. Jejího vybavení_x000D_
.-zajištění oplocení (ohraničení) prostoru ZS, jeho napojení na inž. sítě_x000D_
.-zajištění následné likvidace všech objektů ZS včetně připojení na sítě_x000D_
.-zajištění podmínek pro použití přístupových komunikací dotčených stavbou s příslušnými vlastníky či správci a zajištění jejich splnění_x000D_
.-zřízení čisticích zón před výjezdem z obvodu staveniště_x000D_
.-provedení takových opatření, aby plochy obvodu staveniště nebyly znečištěny ropnými látkami a jinými podobnými produkty_x000D_
.-provedení takových opatření, aby nebyly překročeny limity prašnosti a hlučnosti dané obecně závaznou vyhláškou_x000D_
.-zajištění péče o nepředané objekty a konstrukce stavby, jejich ošetřování a zimní opatření_x000D_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</si>
</sst>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49211211" TargetMode="External"/><Relationship Id="rId13" Type="http://schemas.openxmlformats.org/officeDocument/2006/relationships/hyperlink" Target="https://podminky.urs.cz/item/CS_URS_2021_01/997321519" TargetMode="External"/><Relationship Id="rId18" Type="http://schemas.openxmlformats.org/officeDocument/2006/relationships/hyperlink" Target="https://podminky.urs.cz/item/CS_URS_2021_01/063204001" TargetMode="External"/><Relationship Id="rId3" Type="http://schemas.openxmlformats.org/officeDocument/2006/relationships/hyperlink" Target="https://podminky.urs.cz/item/CS_URS_2021_01/941112811" TargetMode="External"/><Relationship Id="rId7" Type="http://schemas.openxmlformats.org/officeDocument/2006/relationships/hyperlink" Target="https://podminky.urs.cz/item/CS_URS_2021_01/949211111" TargetMode="External"/><Relationship Id="rId12" Type="http://schemas.openxmlformats.org/officeDocument/2006/relationships/hyperlink" Target="https://podminky.urs.cz/item/CS_URS_2021_01/997321511" TargetMode="External"/><Relationship Id="rId17" Type="http://schemas.openxmlformats.org/officeDocument/2006/relationships/hyperlink" Target="https://podminky.urs.cz/item/CS_URS_2021_01/063203000" TargetMode="External"/><Relationship Id="rId2" Type="http://schemas.openxmlformats.org/officeDocument/2006/relationships/hyperlink" Target="https://podminky.urs.cz/item/CS_URS_2021_01/941111211" TargetMode="External"/><Relationship Id="rId16" Type="http://schemas.openxmlformats.org/officeDocument/2006/relationships/hyperlink" Target="https://podminky.urs.cz/item/CS_URS_2021_01/789224532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podminky.urs.cz/item/CS_URS_2021_01/941111121" TargetMode="External"/><Relationship Id="rId6" Type="http://schemas.openxmlformats.org/officeDocument/2006/relationships/hyperlink" Target="https://podminky.urs.cz/item/CS_URS_2021_01/943111811" TargetMode="External"/><Relationship Id="rId11" Type="http://schemas.openxmlformats.org/officeDocument/2006/relationships/hyperlink" Target="https://podminky.urs.cz/item/CS_URS_2021_01/997321211" TargetMode="External"/><Relationship Id="rId5" Type="http://schemas.openxmlformats.org/officeDocument/2006/relationships/hyperlink" Target="https://podminky.urs.cz/item/CS_URS_2021_01/943111211" TargetMode="External"/><Relationship Id="rId15" Type="http://schemas.openxmlformats.org/officeDocument/2006/relationships/hyperlink" Target="https://podminky.urs.cz/item/CS_URS_2021_01/997321611" TargetMode="External"/><Relationship Id="rId10" Type="http://schemas.openxmlformats.org/officeDocument/2006/relationships/hyperlink" Target="https://podminky.urs.cz/item/CS_URS_2021_01/952905221" TargetMode="External"/><Relationship Id="rId19" Type="http://schemas.openxmlformats.org/officeDocument/2006/relationships/hyperlink" Target="https://podminky.urs.cz/item/CS_URS_2021_01/063204011" TargetMode="External"/><Relationship Id="rId4" Type="http://schemas.openxmlformats.org/officeDocument/2006/relationships/hyperlink" Target="https://podminky.urs.cz/item/CS_URS_2021_01/943111111" TargetMode="External"/><Relationship Id="rId9" Type="http://schemas.openxmlformats.org/officeDocument/2006/relationships/hyperlink" Target="https://podminky.urs.cz/item/CS_URS_2021_01/949211811" TargetMode="External"/><Relationship Id="rId14" Type="http://schemas.openxmlformats.org/officeDocument/2006/relationships/hyperlink" Target="https://podminky.urs.cz/item/CS_URS_2021_01/99732152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49211211" TargetMode="External"/><Relationship Id="rId13" Type="http://schemas.openxmlformats.org/officeDocument/2006/relationships/hyperlink" Target="https://podminky.urs.cz/item/CS_URS_2021_01/997321519" TargetMode="External"/><Relationship Id="rId18" Type="http://schemas.openxmlformats.org/officeDocument/2006/relationships/hyperlink" Target="https://podminky.urs.cz/item/CS_URS_2021_01/063204001" TargetMode="External"/><Relationship Id="rId3" Type="http://schemas.openxmlformats.org/officeDocument/2006/relationships/hyperlink" Target="https://podminky.urs.cz/item/CS_URS_2021_01/941112811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podminky.urs.cz/item/CS_URS_2021_01/949211111" TargetMode="External"/><Relationship Id="rId12" Type="http://schemas.openxmlformats.org/officeDocument/2006/relationships/hyperlink" Target="https://podminky.urs.cz/item/CS_URS_2021_01/997321511" TargetMode="External"/><Relationship Id="rId17" Type="http://schemas.openxmlformats.org/officeDocument/2006/relationships/hyperlink" Target="https://podminky.urs.cz/item/CS_URS_2021_01/063203000" TargetMode="External"/><Relationship Id="rId2" Type="http://schemas.openxmlformats.org/officeDocument/2006/relationships/hyperlink" Target="https://podminky.urs.cz/item/CS_URS_2021_01/941111211" TargetMode="External"/><Relationship Id="rId16" Type="http://schemas.openxmlformats.org/officeDocument/2006/relationships/hyperlink" Target="https://podminky.urs.cz/item/CS_URS_2021_01/78922453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podminky.urs.cz/item/CS_URS_2021_01/941111121" TargetMode="External"/><Relationship Id="rId6" Type="http://schemas.openxmlformats.org/officeDocument/2006/relationships/hyperlink" Target="https://podminky.urs.cz/item/CS_URS_2021_01/943111811" TargetMode="External"/><Relationship Id="rId11" Type="http://schemas.openxmlformats.org/officeDocument/2006/relationships/hyperlink" Target="https://podminky.urs.cz/item/CS_URS_2021_01/997321211" TargetMode="External"/><Relationship Id="rId5" Type="http://schemas.openxmlformats.org/officeDocument/2006/relationships/hyperlink" Target="https://podminky.urs.cz/item/CS_URS_2021_01/943111211" TargetMode="External"/><Relationship Id="rId15" Type="http://schemas.openxmlformats.org/officeDocument/2006/relationships/hyperlink" Target="https://podminky.urs.cz/item/CS_URS_2021_01/997321611" TargetMode="External"/><Relationship Id="rId10" Type="http://schemas.openxmlformats.org/officeDocument/2006/relationships/hyperlink" Target="https://podminky.urs.cz/item/CS_URS_2021_01/952905221" TargetMode="External"/><Relationship Id="rId19" Type="http://schemas.openxmlformats.org/officeDocument/2006/relationships/hyperlink" Target="https://podminky.urs.cz/item/CS_URS_2021_01/063204011" TargetMode="External"/><Relationship Id="rId4" Type="http://schemas.openxmlformats.org/officeDocument/2006/relationships/hyperlink" Target="https://podminky.urs.cz/item/CS_URS_2021_01/943111111" TargetMode="External"/><Relationship Id="rId9" Type="http://schemas.openxmlformats.org/officeDocument/2006/relationships/hyperlink" Target="https://podminky.urs.cz/item/CS_URS_2021_01/949211811" TargetMode="External"/><Relationship Id="rId14" Type="http://schemas.openxmlformats.org/officeDocument/2006/relationships/hyperlink" Target="https://podminky.urs.cz/item/CS_URS_2021_01/99732152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49211211" TargetMode="External"/><Relationship Id="rId13" Type="http://schemas.openxmlformats.org/officeDocument/2006/relationships/hyperlink" Target="https://podminky.urs.cz/item/CS_URS_2021_01/997321519" TargetMode="External"/><Relationship Id="rId18" Type="http://schemas.openxmlformats.org/officeDocument/2006/relationships/hyperlink" Target="https://podminky.urs.cz/item/CS_URS_2021_01/063204001" TargetMode="External"/><Relationship Id="rId3" Type="http://schemas.openxmlformats.org/officeDocument/2006/relationships/hyperlink" Target="https://podminky.urs.cz/item/CS_URS_2021_01/941112811" TargetMode="External"/><Relationship Id="rId7" Type="http://schemas.openxmlformats.org/officeDocument/2006/relationships/hyperlink" Target="https://podminky.urs.cz/item/CS_URS_2021_01/949211111" TargetMode="External"/><Relationship Id="rId12" Type="http://schemas.openxmlformats.org/officeDocument/2006/relationships/hyperlink" Target="https://podminky.urs.cz/item/CS_URS_2021_01/997321511" TargetMode="External"/><Relationship Id="rId17" Type="http://schemas.openxmlformats.org/officeDocument/2006/relationships/hyperlink" Target="https://podminky.urs.cz/item/CS_URS_2021_01/063203000" TargetMode="External"/><Relationship Id="rId2" Type="http://schemas.openxmlformats.org/officeDocument/2006/relationships/hyperlink" Target="https://podminky.urs.cz/item/CS_URS_2021_01/941111211" TargetMode="External"/><Relationship Id="rId16" Type="http://schemas.openxmlformats.org/officeDocument/2006/relationships/hyperlink" Target="https://podminky.urs.cz/item/CS_URS_2021_01/789224532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s://podminky.urs.cz/item/CS_URS_2021_01/941111121" TargetMode="External"/><Relationship Id="rId6" Type="http://schemas.openxmlformats.org/officeDocument/2006/relationships/hyperlink" Target="https://podminky.urs.cz/item/CS_URS_2021_01/943111811" TargetMode="External"/><Relationship Id="rId11" Type="http://schemas.openxmlformats.org/officeDocument/2006/relationships/hyperlink" Target="https://podminky.urs.cz/item/CS_URS_2021_01/997321211" TargetMode="External"/><Relationship Id="rId5" Type="http://schemas.openxmlformats.org/officeDocument/2006/relationships/hyperlink" Target="https://podminky.urs.cz/item/CS_URS_2021_01/943111211" TargetMode="External"/><Relationship Id="rId15" Type="http://schemas.openxmlformats.org/officeDocument/2006/relationships/hyperlink" Target="https://podminky.urs.cz/item/CS_URS_2021_01/997321611" TargetMode="External"/><Relationship Id="rId10" Type="http://schemas.openxmlformats.org/officeDocument/2006/relationships/hyperlink" Target="https://podminky.urs.cz/item/CS_URS_2021_01/952905221" TargetMode="External"/><Relationship Id="rId19" Type="http://schemas.openxmlformats.org/officeDocument/2006/relationships/hyperlink" Target="https://podminky.urs.cz/item/CS_URS_2021_01/063204011" TargetMode="External"/><Relationship Id="rId4" Type="http://schemas.openxmlformats.org/officeDocument/2006/relationships/hyperlink" Target="https://podminky.urs.cz/item/CS_URS_2021_01/943111111" TargetMode="External"/><Relationship Id="rId9" Type="http://schemas.openxmlformats.org/officeDocument/2006/relationships/hyperlink" Target="https://podminky.urs.cz/item/CS_URS_2021_01/949211811" TargetMode="External"/><Relationship Id="rId14" Type="http://schemas.openxmlformats.org/officeDocument/2006/relationships/hyperlink" Target="https://podminky.urs.cz/item/CS_URS_2021_01/99732152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podminky.urs.cz/item/CS_URS_2021_01/013284000" TargetMode="External"/><Relationship Id="rId7" Type="http://schemas.openxmlformats.org/officeDocument/2006/relationships/hyperlink" Target="https://podminky.urs.cz/item/CS_URS_2021_01/091504000" TargetMode="External"/><Relationship Id="rId2" Type="http://schemas.openxmlformats.org/officeDocument/2006/relationships/hyperlink" Target="https://podminky.urs.cz/item/CS_URS_2021_01/013254000" TargetMode="External"/><Relationship Id="rId1" Type="http://schemas.openxmlformats.org/officeDocument/2006/relationships/hyperlink" Target="https://podminky.urs.cz/item/CS_URS_2021_01/013244000" TargetMode="External"/><Relationship Id="rId6" Type="http://schemas.openxmlformats.org/officeDocument/2006/relationships/hyperlink" Target="https://podminky.urs.cz/item/CS_URS_2021_01/063002000" TargetMode="External"/><Relationship Id="rId5" Type="http://schemas.openxmlformats.org/officeDocument/2006/relationships/hyperlink" Target="https://podminky.urs.cz/item/CS_URS_2021_01/043194000" TargetMode="External"/><Relationship Id="rId4" Type="http://schemas.openxmlformats.org/officeDocument/2006/relationships/hyperlink" Target="https://podminky.urs.cz/item/CS_URS_2021_01/013294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opLeftCell="A24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 x14ac:dyDescent="0.2">
      <c r="AR2" s="187" t="s">
        <v>6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6" t="s">
        <v>7</v>
      </c>
      <c r="BT2" s="16" t="s">
        <v>8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5" customHeight="1" x14ac:dyDescent="0.2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s="1" customFormat="1" ht="12" customHeight="1" x14ac:dyDescent="0.2">
      <c r="B5" s="19"/>
      <c r="D5" s="23" t="s">
        <v>14</v>
      </c>
      <c r="K5" s="199" t="s">
        <v>15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R5" s="19"/>
      <c r="BE5" s="196" t="s">
        <v>16</v>
      </c>
      <c r="BS5" s="16" t="s">
        <v>7</v>
      </c>
    </row>
    <row r="6" spans="1:74" s="1" customFormat="1" ht="36.950000000000003" customHeight="1" x14ac:dyDescent="0.2">
      <c r="B6" s="19"/>
      <c r="D6" s="25" t="s">
        <v>17</v>
      </c>
      <c r="K6" s="200" t="s">
        <v>18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R6" s="19"/>
      <c r="BE6" s="197"/>
      <c r="BS6" s="16" t="s">
        <v>7</v>
      </c>
    </row>
    <row r="7" spans="1:74" s="1" customFormat="1" ht="12" customHeight="1" x14ac:dyDescent="0.2">
      <c r="B7" s="19"/>
      <c r="D7" s="26" t="s">
        <v>19</v>
      </c>
      <c r="K7" s="24" t="s">
        <v>20</v>
      </c>
      <c r="AK7" s="26" t="s">
        <v>21</v>
      </c>
      <c r="AN7" s="24" t="s">
        <v>22</v>
      </c>
      <c r="AR7" s="19"/>
      <c r="BE7" s="197"/>
      <c r="BS7" s="16" t="s">
        <v>7</v>
      </c>
    </row>
    <row r="8" spans="1:74" s="1" customFormat="1" ht="12" customHeight="1" x14ac:dyDescent="0.2">
      <c r="B8" s="19"/>
      <c r="D8" s="26" t="s">
        <v>23</v>
      </c>
      <c r="K8" s="24" t="s">
        <v>24</v>
      </c>
      <c r="AK8" s="26" t="s">
        <v>25</v>
      </c>
      <c r="AN8" s="27" t="s">
        <v>26</v>
      </c>
      <c r="AR8" s="19"/>
      <c r="BE8" s="197"/>
      <c r="BS8" s="16" t="s">
        <v>7</v>
      </c>
    </row>
    <row r="9" spans="1:74" s="1" customFormat="1" ht="14.45" customHeight="1" x14ac:dyDescent="0.2">
      <c r="B9" s="19"/>
      <c r="AR9" s="19"/>
      <c r="BE9" s="197"/>
      <c r="BS9" s="16" t="s">
        <v>7</v>
      </c>
    </row>
    <row r="10" spans="1:74" s="1" customFormat="1" ht="12" customHeight="1" x14ac:dyDescent="0.2">
      <c r="B10" s="19"/>
      <c r="D10" s="26" t="s">
        <v>27</v>
      </c>
      <c r="AK10" s="26" t="s">
        <v>28</v>
      </c>
      <c r="AN10" s="24" t="s">
        <v>29</v>
      </c>
      <c r="AR10" s="19"/>
      <c r="BE10" s="197"/>
      <c r="BS10" s="16" t="s">
        <v>7</v>
      </c>
    </row>
    <row r="11" spans="1:74" s="1" customFormat="1" ht="18.399999999999999" customHeight="1" x14ac:dyDescent="0.2">
      <c r="B11" s="19"/>
      <c r="E11" s="24" t="s">
        <v>30</v>
      </c>
      <c r="AK11" s="26" t="s">
        <v>31</v>
      </c>
      <c r="AN11" s="24" t="s">
        <v>32</v>
      </c>
      <c r="AR11" s="19"/>
      <c r="BE11" s="197"/>
      <c r="BS11" s="16" t="s">
        <v>7</v>
      </c>
    </row>
    <row r="12" spans="1:74" s="1" customFormat="1" ht="6.95" customHeight="1" x14ac:dyDescent="0.2">
      <c r="B12" s="19"/>
      <c r="AR12" s="19"/>
      <c r="BE12" s="197"/>
      <c r="BS12" s="16" t="s">
        <v>7</v>
      </c>
    </row>
    <row r="13" spans="1:74" s="1" customFormat="1" ht="12" customHeight="1" x14ac:dyDescent="0.2">
      <c r="B13" s="19"/>
      <c r="D13" s="26" t="s">
        <v>33</v>
      </c>
      <c r="AK13" s="26" t="s">
        <v>28</v>
      </c>
      <c r="AN13" s="28" t="s">
        <v>34</v>
      </c>
      <c r="AR13" s="19"/>
      <c r="BE13" s="197"/>
      <c r="BS13" s="16" t="s">
        <v>7</v>
      </c>
    </row>
    <row r="14" spans="1:74" ht="12.75" x14ac:dyDescent="0.2">
      <c r="B14" s="19"/>
      <c r="E14" s="201" t="s">
        <v>34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6" t="s">
        <v>31</v>
      </c>
      <c r="AN14" s="28" t="s">
        <v>34</v>
      </c>
      <c r="AR14" s="19"/>
      <c r="BE14" s="197"/>
      <c r="BS14" s="16" t="s">
        <v>7</v>
      </c>
    </row>
    <row r="15" spans="1:74" s="1" customFormat="1" ht="6.95" customHeight="1" x14ac:dyDescent="0.2">
      <c r="B15" s="19"/>
      <c r="AR15" s="19"/>
      <c r="BE15" s="197"/>
      <c r="BS15" s="16" t="s">
        <v>4</v>
      </c>
    </row>
    <row r="16" spans="1:74" s="1" customFormat="1" ht="12" customHeight="1" x14ac:dyDescent="0.2">
      <c r="B16" s="19"/>
      <c r="D16" s="26" t="s">
        <v>35</v>
      </c>
      <c r="AK16" s="26" t="s">
        <v>28</v>
      </c>
      <c r="AN16" s="24" t="s">
        <v>36</v>
      </c>
      <c r="AR16" s="19"/>
      <c r="BE16" s="197"/>
      <c r="BS16" s="16" t="s">
        <v>4</v>
      </c>
    </row>
    <row r="17" spans="1:71" s="1" customFormat="1" ht="18.399999999999999" customHeight="1" x14ac:dyDescent="0.2">
      <c r="B17" s="19"/>
      <c r="E17" s="24" t="s">
        <v>37</v>
      </c>
      <c r="AK17" s="26" t="s">
        <v>31</v>
      </c>
      <c r="AN17" s="24" t="s">
        <v>38</v>
      </c>
      <c r="AR17" s="19"/>
      <c r="BE17" s="197"/>
      <c r="BS17" s="16" t="s">
        <v>39</v>
      </c>
    </row>
    <row r="18" spans="1:71" s="1" customFormat="1" ht="6.95" customHeight="1" x14ac:dyDescent="0.2">
      <c r="B18" s="19"/>
      <c r="AR18" s="19"/>
      <c r="BE18" s="197"/>
      <c r="BS18" s="16" t="s">
        <v>7</v>
      </c>
    </row>
    <row r="19" spans="1:71" s="1" customFormat="1" ht="12" customHeight="1" x14ac:dyDescent="0.2">
      <c r="B19" s="19"/>
      <c r="D19" s="26" t="s">
        <v>40</v>
      </c>
      <c r="AK19" s="26" t="s">
        <v>28</v>
      </c>
      <c r="AN19" s="24" t="s">
        <v>3</v>
      </c>
      <c r="AR19" s="19"/>
      <c r="BE19" s="197"/>
      <c r="BS19" s="16" t="s">
        <v>7</v>
      </c>
    </row>
    <row r="20" spans="1:71" s="1" customFormat="1" ht="18.399999999999999" customHeight="1" x14ac:dyDescent="0.2">
      <c r="B20" s="19"/>
      <c r="E20" s="24" t="s">
        <v>41</v>
      </c>
      <c r="AK20" s="26" t="s">
        <v>31</v>
      </c>
      <c r="AN20" s="24" t="s">
        <v>3</v>
      </c>
      <c r="AR20" s="19"/>
      <c r="BE20" s="197"/>
      <c r="BS20" s="16" t="s">
        <v>4</v>
      </c>
    </row>
    <row r="21" spans="1:71" s="1" customFormat="1" ht="6.95" customHeight="1" x14ac:dyDescent="0.2">
      <c r="B21" s="19"/>
      <c r="AR21" s="19"/>
      <c r="BE21" s="197"/>
    </row>
    <row r="22" spans="1:71" s="1" customFormat="1" ht="12" customHeight="1" x14ac:dyDescent="0.2">
      <c r="B22" s="19"/>
      <c r="D22" s="26" t="s">
        <v>42</v>
      </c>
      <c r="AR22" s="19"/>
      <c r="BE22" s="197"/>
    </row>
    <row r="23" spans="1:71" s="1" customFormat="1" ht="47.25" customHeight="1" x14ac:dyDescent="0.2">
      <c r="B23" s="19"/>
      <c r="E23" s="203" t="s">
        <v>43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19"/>
      <c r="BE23" s="197"/>
    </row>
    <row r="24" spans="1:71" s="1" customFormat="1" ht="6.95" customHeight="1" x14ac:dyDescent="0.2">
      <c r="B24" s="19"/>
      <c r="AR24" s="19"/>
      <c r="BE24" s="197"/>
    </row>
    <row r="25" spans="1:71" s="1" customFormat="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7"/>
    </row>
    <row r="26" spans="1:71" s="2" customFormat="1" ht="25.9" customHeight="1" x14ac:dyDescent="0.2">
      <c r="A26" s="31"/>
      <c r="B26" s="32"/>
      <c r="C26" s="31"/>
      <c r="D26" s="33" t="s">
        <v>44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4">
        <f>ROUND(AG54,2)</f>
        <v>0</v>
      </c>
      <c r="AL26" s="205"/>
      <c r="AM26" s="205"/>
      <c r="AN26" s="205"/>
      <c r="AO26" s="205"/>
      <c r="AP26" s="31"/>
      <c r="AQ26" s="31"/>
      <c r="AR26" s="32"/>
      <c r="BE26" s="197"/>
    </row>
    <row r="27" spans="1:7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97"/>
    </row>
    <row r="28" spans="1:71" s="2" customFormat="1" ht="12.75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06" t="s">
        <v>45</v>
      </c>
      <c r="M28" s="206"/>
      <c r="N28" s="206"/>
      <c r="O28" s="206"/>
      <c r="P28" s="206"/>
      <c r="Q28" s="31"/>
      <c r="R28" s="31"/>
      <c r="S28" s="31"/>
      <c r="T28" s="31"/>
      <c r="U28" s="31"/>
      <c r="V28" s="31"/>
      <c r="W28" s="206" t="s">
        <v>46</v>
      </c>
      <c r="X28" s="206"/>
      <c r="Y28" s="206"/>
      <c r="Z28" s="206"/>
      <c r="AA28" s="206"/>
      <c r="AB28" s="206"/>
      <c r="AC28" s="206"/>
      <c r="AD28" s="206"/>
      <c r="AE28" s="206"/>
      <c r="AF28" s="31"/>
      <c r="AG28" s="31"/>
      <c r="AH28" s="31"/>
      <c r="AI28" s="31"/>
      <c r="AJ28" s="31"/>
      <c r="AK28" s="206" t="s">
        <v>47</v>
      </c>
      <c r="AL28" s="206"/>
      <c r="AM28" s="206"/>
      <c r="AN28" s="206"/>
      <c r="AO28" s="206"/>
      <c r="AP28" s="31"/>
      <c r="AQ28" s="31"/>
      <c r="AR28" s="32"/>
      <c r="BE28" s="197"/>
    </row>
    <row r="29" spans="1:71" s="3" customFormat="1" ht="14.45" customHeight="1" x14ac:dyDescent="0.2">
      <c r="B29" s="36"/>
      <c r="D29" s="26" t="s">
        <v>48</v>
      </c>
      <c r="F29" s="26" t="s">
        <v>49</v>
      </c>
      <c r="L29" s="191">
        <v>0.21</v>
      </c>
      <c r="M29" s="190"/>
      <c r="N29" s="190"/>
      <c r="O29" s="190"/>
      <c r="P29" s="190"/>
      <c r="W29" s="189">
        <f>ROUND(AZ54,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ROUND(AV54, 2)</f>
        <v>0</v>
      </c>
      <c r="AL29" s="190"/>
      <c r="AM29" s="190"/>
      <c r="AN29" s="190"/>
      <c r="AO29" s="190"/>
      <c r="AR29" s="36"/>
      <c r="BE29" s="198"/>
    </row>
    <row r="30" spans="1:71" s="3" customFormat="1" ht="14.45" customHeight="1" x14ac:dyDescent="0.2">
      <c r="B30" s="36"/>
      <c r="F30" s="26" t="s">
        <v>50</v>
      </c>
      <c r="L30" s="191">
        <v>0.15</v>
      </c>
      <c r="M30" s="190"/>
      <c r="N30" s="190"/>
      <c r="O30" s="190"/>
      <c r="P30" s="190"/>
      <c r="W30" s="189">
        <f>ROUND(BA54,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ROUND(AW54, 2)</f>
        <v>0</v>
      </c>
      <c r="AL30" s="190"/>
      <c r="AM30" s="190"/>
      <c r="AN30" s="190"/>
      <c r="AO30" s="190"/>
      <c r="AR30" s="36"/>
      <c r="BE30" s="198"/>
    </row>
    <row r="31" spans="1:71" s="3" customFormat="1" ht="14.45" hidden="1" customHeight="1" x14ac:dyDescent="0.2">
      <c r="B31" s="36"/>
      <c r="F31" s="26" t="s">
        <v>51</v>
      </c>
      <c r="L31" s="191">
        <v>0.21</v>
      </c>
      <c r="M31" s="190"/>
      <c r="N31" s="190"/>
      <c r="O31" s="190"/>
      <c r="P31" s="190"/>
      <c r="W31" s="189">
        <f>ROUND(BB54,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6"/>
      <c r="BE31" s="198"/>
    </row>
    <row r="32" spans="1:71" s="3" customFormat="1" ht="14.45" hidden="1" customHeight="1" x14ac:dyDescent="0.2">
      <c r="B32" s="36"/>
      <c r="F32" s="26" t="s">
        <v>52</v>
      </c>
      <c r="L32" s="191">
        <v>0.15</v>
      </c>
      <c r="M32" s="190"/>
      <c r="N32" s="190"/>
      <c r="O32" s="190"/>
      <c r="P32" s="190"/>
      <c r="W32" s="189">
        <f>ROUND(BC54,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6"/>
      <c r="BE32" s="198"/>
    </row>
    <row r="33" spans="1:57" s="3" customFormat="1" ht="14.45" hidden="1" customHeight="1" x14ac:dyDescent="0.2">
      <c r="B33" s="36"/>
      <c r="F33" s="26" t="s">
        <v>53</v>
      </c>
      <c r="L33" s="191">
        <v>0</v>
      </c>
      <c r="M33" s="190"/>
      <c r="N33" s="190"/>
      <c r="O33" s="190"/>
      <c r="P33" s="190"/>
      <c r="W33" s="189">
        <f>ROUND(BD54,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6"/>
    </row>
    <row r="34" spans="1:57" s="2" customFormat="1" ht="6.95" customHeight="1" x14ac:dyDescent="0.2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" customHeight="1" x14ac:dyDescent="0.2">
      <c r="A35" s="31"/>
      <c r="B35" s="32"/>
      <c r="C35" s="37"/>
      <c r="D35" s="38" t="s">
        <v>54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55</v>
      </c>
      <c r="U35" s="39"/>
      <c r="V35" s="39"/>
      <c r="W35" s="39"/>
      <c r="X35" s="195" t="s">
        <v>56</v>
      </c>
      <c r="Y35" s="193"/>
      <c r="Z35" s="193"/>
      <c r="AA35" s="193"/>
      <c r="AB35" s="193"/>
      <c r="AC35" s="39"/>
      <c r="AD35" s="39"/>
      <c r="AE35" s="39"/>
      <c r="AF35" s="39"/>
      <c r="AG35" s="39"/>
      <c r="AH35" s="39"/>
      <c r="AI35" s="39"/>
      <c r="AJ35" s="39"/>
      <c r="AK35" s="192">
        <f>SUM(AK26:AK33)</f>
        <v>0</v>
      </c>
      <c r="AL35" s="193"/>
      <c r="AM35" s="193"/>
      <c r="AN35" s="193"/>
      <c r="AO35" s="194"/>
      <c r="AP35" s="37"/>
      <c r="AQ35" s="37"/>
      <c r="AR35" s="32"/>
      <c r="BE35" s="31"/>
    </row>
    <row r="36" spans="1:57" s="2" customFormat="1" ht="6.95" customHeight="1" x14ac:dyDescent="0.2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6.95" customHeight="1" x14ac:dyDescent="0.2">
      <c r="A37" s="3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BE37" s="31"/>
    </row>
    <row r="41" spans="1:57" s="2" customFormat="1" ht="6.95" customHeight="1" x14ac:dyDescent="0.2">
      <c r="A41" s="3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BE41" s="31"/>
    </row>
    <row r="42" spans="1:57" s="2" customFormat="1" ht="24.95" customHeight="1" x14ac:dyDescent="0.2">
      <c r="A42" s="31"/>
      <c r="B42" s="32"/>
      <c r="C42" s="20" t="s">
        <v>57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pans="1:57" s="2" customFormat="1" ht="6.95" customHeight="1" x14ac:dyDescent="0.2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pans="1:57" s="4" customFormat="1" ht="12" customHeight="1" x14ac:dyDescent="0.2">
      <c r="B44" s="45"/>
      <c r="C44" s="26" t="s">
        <v>14</v>
      </c>
      <c r="L44" s="4" t="str">
        <f>K5</f>
        <v>VDKolin2021_PKO</v>
      </c>
      <c r="AR44" s="45"/>
    </row>
    <row r="45" spans="1:57" s="5" customFormat="1" ht="36.950000000000003" customHeight="1" x14ac:dyDescent="0.2">
      <c r="B45" s="46"/>
      <c r="C45" s="47" t="s">
        <v>17</v>
      </c>
      <c r="L45" s="209" t="str">
        <f>K6</f>
        <v>VD Kolín, oprava protikorozní ochrany hradící konstrukce jezu</v>
      </c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R45" s="46"/>
    </row>
    <row r="46" spans="1:57" s="2" customFormat="1" ht="6.9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pans="1:57" s="2" customFormat="1" ht="12" customHeight="1" x14ac:dyDescent="0.2">
      <c r="A47" s="31"/>
      <c r="B47" s="32"/>
      <c r="C47" s="26" t="s">
        <v>23</v>
      </c>
      <c r="D47" s="31"/>
      <c r="E47" s="31"/>
      <c r="F47" s="31"/>
      <c r="G47" s="31"/>
      <c r="H47" s="31"/>
      <c r="I47" s="31"/>
      <c r="J47" s="31"/>
      <c r="K47" s="31"/>
      <c r="L47" s="48" t="str">
        <f>IF(K8="","",K8)</f>
        <v>VD Kolín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6" t="s">
        <v>25</v>
      </c>
      <c r="AJ47" s="31"/>
      <c r="AK47" s="31"/>
      <c r="AL47" s="31"/>
      <c r="AM47" s="211" t="str">
        <f>IF(AN8= "","",AN8)</f>
        <v>19. 3. 2021</v>
      </c>
      <c r="AN47" s="211"/>
      <c r="AO47" s="31"/>
      <c r="AP47" s="31"/>
      <c r="AQ47" s="31"/>
      <c r="AR47" s="32"/>
      <c r="BE47" s="31"/>
    </row>
    <row r="48" spans="1:57" s="2" customFormat="1" ht="6.95" customHeight="1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pans="1:91" s="2" customFormat="1" ht="15.2" customHeight="1" x14ac:dyDescent="0.2">
      <c r="A49" s="31"/>
      <c r="B49" s="32"/>
      <c r="C49" s="26" t="s">
        <v>27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>Povodí Labe, státní podnik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6" t="s">
        <v>35</v>
      </c>
      <c r="AJ49" s="31"/>
      <c r="AK49" s="31"/>
      <c r="AL49" s="31"/>
      <c r="AM49" s="212" t="str">
        <f>IF(E17="","",E17)</f>
        <v>PS PROFI s.r.o.</v>
      </c>
      <c r="AN49" s="213"/>
      <c r="AO49" s="213"/>
      <c r="AP49" s="213"/>
      <c r="AQ49" s="31"/>
      <c r="AR49" s="32"/>
      <c r="AS49" s="217" t="s">
        <v>58</v>
      </c>
      <c r="AT49" s="218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1"/>
    </row>
    <row r="50" spans="1:91" s="2" customFormat="1" ht="15.2" customHeight="1" x14ac:dyDescent="0.2">
      <c r="A50" s="31"/>
      <c r="B50" s="32"/>
      <c r="C50" s="26" t="s">
        <v>33</v>
      </c>
      <c r="D50" s="31"/>
      <c r="E50" s="31"/>
      <c r="F50" s="31"/>
      <c r="G50" s="31"/>
      <c r="H50" s="31"/>
      <c r="I50" s="31"/>
      <c r="J50" s="31"/>
      <c r="K50" s="31"/>
      <c r="L50" s="4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6" t="s">
        <v>40</v>
      </c>
      <c r="AJ50" s="31"/>
      <c r="AK50" s="31"/>
      <c r="AL50" s="31"/>
      <c r="AM50" s="212" t="str">
        <f>IF(E20="","",E20)</f>
        <v>DF</v>
      </c>
      <c r="AN50" s="213"/>
      <c r="AO50" s="213"/>
      <c r="AP50" s="213"/>
      <c r="AQ50" s="31"/>
      <c r="AR50" s="32"/>
      <c r="AS50" s="219"/>
      <c r="AT50" s="220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1"/>
    </row>
    <row r="51" spans="1:91" s="2" customFormat="1" ht="10.9" customHeight="1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219"/>
      <c r="AT51" s="220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1"/>
    </row>
    <row r="52" spans="1:91" s="2" customFormat="1" ht="29.25" customHeight="1" x14ac:dyDescent="0.2">
      <c r="A52" s="31"/>
      <c r="B52" s="32"/>
      <c r="C52" s="221" t="s">
        <v>59</v>
      </c>
      <c r="D52" s="222"/>
      <c r="E52" s="222"/>
      <c r="F52" s="222"/>
      <c r="G52" s="222"/>
      <c r="H52" s="54"/>
      <c r="I52" s="224" t="s">
        <v>60</v>
      </c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3" t="s">
        <v>61</v>
      </c>
      <c r="AH52" s="222"/>
      <c r="AI52" s="222"/>
      <c r="AJ52" s="222"/>
      <c r="AK52" s="222"/>
      <c r="AL52" s="222"/>
      <c r="AM52" s="222"/>
      <c r="AN52" s="224" t="s">
        <v>62</v>
      </c>
      <c r="AO52" s="222"/>
      <c r="AP52" s="222"/>
      <c r="AQ52" s="55" t="s">
        <v>63</v>
      </c>
      <c r="AR52" s="32"/>
      <c r="AS52" s="56" t="s">
        <v>64</v>
      </c>
      <c r="AT52" s="57" t="s">
        <v>65</v>
      </c>
      <c r="AU52" s="57" t="s">
        <v>66</v>
      </c>
      <c r="AV52" s="57" t="s">
        <v>67</v>
      </c>
      <c r="AW52" s="57" t="s">
        <v>68</v>
      </c>
      <c r="AX52" s="57" t="s">
        <v>69</v>
      </c>
      <c r="AY52" s="57" t="s">
        <v>70</v>
      </c>
      <c r="AZ52" s="57" t="s">
        <v>71</v>
      </c>
      <c r="BA52" s="57" t="s">
        <v>72</v>
      </c>
      <c r="BB52" s="57" t="s">
        <v>73</v>
      </c>
      <c r="BC52" s="57" t="s">
        <v>74</v>
      </c>
      <c r="BD52" s="58" t="s">
        <v>75</v>
      </c>
      <c r="BE52" s="31"/>
    </row>
    <row r="53" spans="1:91" s="2" customFormat="1" ht="10.9" customHeight="1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31"/>
    </row>
    <row r="54" spans="1:91" s="6" customFormat="1" ht="32.450000000000003" customHeight="1" x14ac:dyDescent="0.2">
      <c r="B54" s="62"/>
      <c r="C54" s="63" t="s">
        <v>76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14">
        <f>ROUND(SUM(AG55:AG58),2)</f>
        <v>0</v>
      </c>
      <c r="AH54" s="214"/>
      <c r="AI54" s="214"/>
      <c r="AJ54" s="214"/>
      <c r="AK54" s="214"/>
      <c r="AL54" s="214"/>
      <c r="AM54" s="214"/>
      <c r="AN54" s="215">
        <f>SUM(AG54,AT54)</f>
        <v>0</v>
      </c>
      <c r="AO54" s="215"/>
      <c r="AP54" s="215"/>
      <c r="AQ54" s="66" t="s">
        <v>3</v>
      </c>
      <c r="AR54" s="62"/>
      <c r="AS54" s="67">
        <f>ROUND(SUM(AS55:AS58),2)</f>
        <v>0</v>
      </c>
      <c r="AT54" s="68">
        <f>ROUND(SUM(AV54:AW54),2)</f>
        <v>0</v>
      </c>
      <c r="AU54" s="69">
        <f>ROUND(SUM(AU55:AU58),5)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ROUND(SUM(AZ55:AZ58),2)</f>
        <v>0</v>
      </c>
      <c r="BA54" s="68">
        <f>ROUND(SUM(BA55:BA58),2)</f>
        <v>0</v>
      </c>
      <c r="BB54" s="68">
        <f>ROUND(SUM(BB55:BB58),2)</f>
        <v>0</v>
      </c>
      <c r="BC54" s="68">
        <f>ROUND(SUM(BC55:BC58),2)</f>
        <v>0</v>
      </c>
      <c r="BD54" s="70">
        <f>ROUND(SUM(BD55:BD58),2)</f>
        <v>0</v>
      </c>
      <c r="BS54" s="71" t="s">
        <v>77</v>
      </c>
      <c r="BT54" s="71" t="s">
        <v>78</v>
      </c>
      <c r="BU54" s="72" t="s">
        <v>79</v>
      </c>
      <c r="BV54" s="71" t="s">
        <v>80</v>
      </c>
      <c r="BW54" s="71" t="s">
        <v>5</v>
      </c>
      <c r="BX54" s="71" t="s">
        <v>81</v>
      </c>
      <c r="CL54" s="71" t="s">
        <v>20</v>
      </c>
    </row>
    <row r="55" spans="1:91" s="7" customFormat="1" ht="24.75" customHeight="1" x14ac:dyDescent="0.2">
      <c r="A55" s="73" t="s">
        <v>82</v>
      </c>
      <c r="B55" s="74"/>
      <c r="C55" s="75"/>
      <c r="D55" s="216" t="s">
        <v>83</v>
      </c>
      <c r="E55" s="216"/>
      <c r="F55" s="216"/>
      <c r="G55" s="216"/>
      <c r="H55" s="216"/>
      <c r="I55" s="76"/>
      <c r="J55" s="216" t="s">
        <v>84</v>
      </c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07">
        <f>'PS01_LJP - PS01 - levé je...'!J30</f>
        <v>0</v>
      </c>
      <c r="AH55" s="208"/>
      <c r="AI55" s="208"/>
      <c r="AJ55" s="208"/>
      <c r="AK55" s="208"/>
      <c r="AL55" s="208"/>
      <c r="AM55" s="208"/>
      <c r="AN55" s="207">
        <f>SUM(AG55,AT55)</f>
        <v>0</v>
      </c>
      <c r="AO55" s="208"/>
      <c r="AP55" s="208"/>
      <c r="AQ55" s="77" t="s">
        <v>85</v>
      </c>
      <c r="AR55" s="74"/>
      <c r="AS55" s="78">
        <v>0</v>
      </c>
      <c r="AT55" s="79">
        <f>ROUND(SUM(AV55:AW55),2)</f>
        <v>0</v>
      </c>
      <c r="AU55" s="80">
        <f>'PS01_LJP - PS01 - levé je...'!P90</f>
        <v>0</v>
      </c>
      <c r="AV55" s="79">
        <f>'PS01_LJP - PS01 - levé je...'!J33</f>
        <v>0</v>
      </c>
      <c r="AW55" s="79">
        <f>'PS01_LJP - PS01 - levé je...'!J34</f>
        <v>0</v>
      </c>
      <c r="AX55" s="79">
        <f>'PS01_LJP - PS01 - levé je...'!J35</f>
        <v>0</v>
      </c>
      <c r="AY55" s="79">
        <f>'PS01_LJP - PS01 - levé je...'!J36</f>
        <v>0</v>
      </c>
      <c r="AZ55" s="79">
        <f>'PS01_LJP - PS01 - levé je...'!F33</f>
        <v>0</v>
      </c>
      <c r="BA55" s="79">
        <f>'PS01_LJP - PS01 - levé je...'!F34</f>
        <v>0</v>
      </c>
      <c r="BB55" s="79">
        <f>'PS01_LJP - PS01 - levé je...'!F35</f>
        <v>0</v>
      </c>
      <c r="BC55" s="79">
        <f>'PS01_LJP - PS01 - levé je...'!F36</f>
        <v>0</v>
      </c>
      <c r="BD55" s="81">
        <f>'PS01_LJP - PS01 - levé je...'!F37</f>
        <v>0</v>
      </c>
      <c r="BT55" s="82" t="s">
        <v>86</v>
      </c>
      <c r="BV55" s="82" t="s">
        <v>80</v>
      </c>
      <c r="BW55" s="82" t="s">
        <v>87</v>
      </c>
      <c r="BX55" s="82" t="s">
        <v>5</v>
      </c>
      <c r="CL55" s="82" t="s">
        <v>20</v>
      </c>
      <c r="CM55" s="82" t="s">
        <v>88</v>
      </c>
    </row>
    <row r="56" spans="1:91" s="7" customFormat="1" ht="24.75" customHeight="1" x14ac:dyDescent="0.2">
      <c r="A56" s="73" t="s">
        <v>82</v>
      </c>
      <c r="B56" s="74"/>
      <c r="C56" s="75"/>
      <c r="D56" s="216" t="s">
        <v>89</v>
      </c>
      <c r="E56" s="216"/>
      <c r="F56" s="216"/>
      <c r="G56" s="216"/>
      <c r="H56" s="216"/>
      <c r="I56" s="76"/>
      <c r="J56" s="216" t="s">
        <v>90</v>
      </c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07">
        <f>'PS01_SJP - PS01 - střední...'!J30</f>
        <v>0</v>
      </c>
      <c r="AH56" s="208"/>
      <c r="AI56" s="208"/>
      <c r="AJ56" s="208"/>
      <c r="AK56" s="208"/>
      <c r="AL56" s="208"/>
      <c r="AM56" s="208"/>
      <c r="AN56" s="207">
        <f>SUM(AG56,AT56)</f>
        <v>0</v>
      </c>
      <c r="AO56" s="208"/>
      <c r="AP56" s="208"/>
      <c r="AQ56" s="77" t="s">
        <v>85</v>
      </c>
      <c r="AR56" s="74"/>
      <c r="AS56" s="78">
        <v>0</v>
      </c>
      <c r="AT56" s="79">
        <f>ROUND(SUM(AV56:AW56),2)</f>
        <v>0</v>
      </c>
      <c r="AU56" s="80">
        <f>'PS01_SJP - PS01 - střední...'!P90</f>
        <v>0</v>
      </c>
      <c r="AV56" s="79">
        <f>'PS01_SJP - PS01 - střední...'!J33</f>
        <v>0</v>
      </c>
      <c r="AW56" s="79">
        <f>'PS01_SJP - PS01 - střední...'!J34</f>
        <v>0</v>
      </c>
      <c r="AX56" s="79">
        <f>'PS01_SJP - PS01 - střední...'!J35</f>
        <v>0</v>
      </c>
      <c r="AY56" s="79">
        <f>'PS01_SJP - PS01 - střední...'!J36</f>
        <v>0</v>
      </c>
      <c r="AZ56" s="79">
        <f>'PS01_SJP - PS01 - střední...'!F33</f>
        <v>0</v>
      </c>
      <c r="BA56" s="79">
        <f>'PS01_SJP - PS01 - střední...'!F34</f>
        <v>0</v>
      </c>
      <c r="BB56" s="79">
        <f>'PS01_SJP - PS01 - střední...'!F35</f>
        <v>0</v>
      </c>
      <c r="BC56" s="79">
        <f>'PS01_SJP - PS01 - střední...'!F36</f>
        <v>0</v>
      </c>
      <c r="BD56" s="81">
        <f>'PS01_SJP - PS01 - střední...'!F37</f>
        <v>0</v>
      </c>
      <c r="BT56" s="82" t="s">
        <v>86</v>
      </c>
      <c r="BV56" s="82" t="s">
        <v>80</v>
      </c>
      <c r="BW56" s="82" t="s">
        <v>91</v>
      </c>
      <c r="BX56" s="82" t="s">
        <v>5</v>
      </c>
      <c r="CL56" s="82" t="s">
        <v>20</v>
      </c>
      <c r="CM56" s="82" t="s">
        <v>88</v>
      </c>
    </row>
    <row r="57" spans="1:91" s="7" customFormat="1" ht="24.75" customHeight="1" x14ac:dyDescent="0.2">
      <c r="A57" s="73" t="s">
        <v>82</v>
      </c>
      <c r="B57" s="74"/>
      <c r="C57" s="75"/>
      <c r="D57" s="216" t="s">
        <v>92</v>
      </c>
      <c r="E57" s="216"/>
      <c r="F57" s="216"/>
      <c r="G57" s="216"/>
      <c r="H57" s="216"/>
      <c r="I57" s="76"/>
      <c r="J57" s="216" t="s">
        <v>93</v>
      </c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07">
        <f>'PS01_PJP - PS01 - pravé j...'!J30</f>
        <v>0</v>
      </c>
      <c r="AH57" s="208"/>
      <c r="AI57" s="208"/>
      <c r="AJ57" s="208"/>
      <c r="AK57" s="208"/>
      <c r="AL57" s="208"/>
      <c r="AM57" s="208"/>
      <c r="AN57" s="207">
        <f>SUM(AG57,AT57)</f>
        <v>0</v>
      </c>
      <c r="AO57" s="208"/>
      <c r="AP57" s="208"/>
      <c r="AQ57" s="77" t="s">
        <v>85</v>
      </c>
      <c r="AR57" s="74"/>
      <c r="AS57" s="78">
        <v>0</v>
      </c>
      <c r="AT57" s="79">
        <f>ROUND(SUM(AV57:AW57),2)</f>
        <v>0</v>
      </c>
      <c r="AU57" s="80">
        <f>'PS01_PJP - PS01 - pravé j...'!P90</f>
        <v>0</v>
      </c>
      <c r="AV57" s="79">
        <f>'PS01_PJP - PS01 - pravé j...'!J33</f>
        <v>0</v>
      </c>
      <c r="AW57" s="79">
        <f>'PS01_PJP - PS01 - pravé j...'!J34</f>
        <v>0</v>
      </c>
      <c r="AX57" s="79">
        <f>'PS01_PJP - PS01 - pravé j...'!J35</f>
        <v>0</v>
      </c>
      <c r="AY57" s="79">
        <f>'PS01_PJP - PS01 - pravé j...'!J36</f>
        <v>0</v>
      </c>
      <c r="AZ57" s="79">
        <f>'PS01_PJP - PS01 - pravé j...'!F33</f>
        <v>0</v>
      </c>
      <c r="BA57" s="79">
        <f>'PS01_PJP - PS01 - pravé j...'!F34</f>
        <v>0</v>
      </c>
      <c r="BB57" s="79">
        <f>'PS01_PJP - PS01 - pravé j...'!F35</f>
        <v>0</v>
      </c>
      <c r="BC57" s="79">
        <f>'PS01_PJP - PS01 - pravé j...'!F36</f>
        <v>0</v>
      </c>
      <c r="BD57" s="81">
        <f>'PS01_PJP - PS01 - pravé j...'!F37</f>
        <v>0</v>
      </c>
      <c r="BT57" s="82" t="s">
        <v>86</v>
      </c>
      <c r="BV57" s="82" t="s">
        <v>80</v>
      </c>
      <c r="BW57" s="82" t="s">
        <v>94</v>
      </c>
      <c r="BX57" s="82" t="s">
        <v>5</v>
      </c>
      <c r="CL57" s="82" t="s">
        <v>20</v>
      </c>
      <c r="CM57" s="82" t="s">
        <v>88</v>
      </c>
    </row>
    <row r="58" spans="1:91" s="7" customFormat="1" ht="16.5" customHeight="1" x14ac:dyDescent="0.2">
      <c r="A58" s="73" t="s">
        <v>82</v>
      </c>
      <c r="B58" s="74"/>
      <c r="C58" s="75"/>
      <c r="D58" s="216" t="s">
        <v>95</v>
      </c>
      <c r="E58" s="216"/>
      <c r="F58" s="216"/>
      <c r="G58" s="216"/>
      <c r="H58" s="216"/>
      <c r="I58" s="76"/>
      <c r="J58" s="216" t="s">
        <v>96</v>
      </c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07">
        <f>'VON - Vedlejší a ostatní ...'!J30</f>
        <v>0</v>
      </c>
      <c r="AH58" s="208"/>
      <c r="AI58" s="208"/>
      <c r="AJ58" s="208"/>
      <c r="AK58" s="208"/>
      <c r="AL58" s="208"/>
      <c r="AM58" s="208"/>
      <c r="AN58" s="207">
        <f>SUM(AG58,AT58)</f>
        <v>0</v>
      </c>
      <c r="AO58" s="208"/>
      <c r="AP58" s="208"/>
      <c r="AQ58" s="77" t="s">
        <v>85</v>
      </c>
      <c r="AR58" s="74"/>
      <c r="AS58" s="83">
        <v>0</v>
      </c>
      <c r="AT58" s="84">
        <f>ROUND(SUM(AV58:AW58),2)</f>
        <v>0</v>
      </c>
      <c r="AU58" s="85">
        <f>'VON - Vedlejší a ostatní ...'!P85</f>
        <v>0</v>
      </c>
      <c r="AV58" s="84">
        <f>'VON - Vedlejší a ostatní ...'!J33</f>
        <v>0</v>
      </c>
      <c r="AW58" s="84">
        <f>'VON - Vedlejší a ostatní ...'!J34</f>
        <v>0</v>
      </c>
      <c r="AX58" s="84">
        <f>'VON - Vedlejší a ostatní ...'!J35</f>
        <v>0</v>
      </c>
      <c r="AY58" s="84">
        <f>'VON - Vedlejší a ostatní ...'!J36</f>
        <v>0</v>
      </c>
      <c r="AZ58" s="84">
        <f>'VON - Vedlejší a ostatní ...'!F33</f>
        <v>0</v>
      </c>
      <c r="BA58" s="84">
        <f>'VON - Vedlejší a ostatní ...'!F34</f>
        <v>0</v>
      </c>
      <c r="BB58" s="84">
        <f>'VON - Vedlejší a ostatní ...'!F35</f>
        <v>0</v>
      </c>
      <c r="BC58" s="84">
        <f>'VON - Vedlejší a ostatní ...'!F36</f>
        <v>0</v>
      </c>
      <c r="BD58" s="86">
        <f>'VON - Vedlejší a ostatní ...'!F37</f>
        <v>0</v>
      </c>
      <c r="BT58" s="82" t="s">
        <v>86</v>
      </c>
      <c r="BV58" s="82" t="s">
        <v>80</v>
      </c>
      <c r="BW58" s="82" t="s">
        <v>97</v>
      </c>
      <c r="BX58" s="82" t="s">
        <v>5</v>
      </c>
      <c r="CL58" s="82" t="s">
        <v>20</v>
      </c>
      <c r="CM58" s="82" t="s">
        <v>88</v>
      </c>
    </row>
    <row r="59" spans="1:91" s="2" customFormat="1" ht="30" customHeight="1" x14ac:dyDescent="0.2">
      <c r="A59" s="31"/>
      <c r="B59" s="32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2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</row>
    <row r="60" spans="1:91" s="2" customFormat="1" ht="6.95" customHeight="1" x14ac:dyDescent="0.2">
      <c r="A60" s="31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2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</row>
  </sheetData>
  <mergeCells count="54">
    <mergeCell ref="AS49:AT51"/>
    <mergeCell ref="AM50:AP50"/>
    <mergeCell ref="C52:G52"/>
    <mergeCell ref="AG52:AM52"/>
    <mergeCell ref="I52:AF52"/>
    <mergeCell ref="AN52:AP52"/>
    <mergeCell ref="D58:H58"/>
    <mergeCell ref="J58:AF58"/>
    <mergeCell ref="AN57:AP57"/>
    <mergeCell ref="D57:H57"/>
    <mergeCell ref="J57:AF57"/>
    <mergeCell ref="AG57:AM57"/>
    <mergeCell ref="D56:H56"/>
    <mergeCell ref="AG56:AM56"/>
    <mergeCell ref="AN56:AP56"/>
    <mergeCell ref="D55:H55"/>
    <mergeCell ref="AG55:AM55"/>
    <mergeCell ref="J55:AF55"/>
    <mergeCell ref="AN55:AP55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G54:AM54"/>
    <mergeCell ref="AN54:AP54"/>
    <mergeCell ref="J56:AF5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PS01_LJP - PS01 - levé je...'!C2" display="/"/>
    <hyperlink ref="A56" location="'PS01_SJP - PS01 - střední...'!C2" display="/"/>
    <hyperlink ref="A57" location="'PS01_PJP - PS01 - pravé j...'!C2" display="/"/>
    <hyperlink ref="A5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7"/>
  <sheetViews>
    <sheetView showGridLines="0" topLeftCell="A199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87" t="s">
        <v>6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87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1:46" s="1" customFormat="1" ht="24.95" customHeight="1" x14ac:dyDescent="0.2">
      <c r="B4" s="19"/>
      <c r="D4" s="20" t="s">
        <v>98</v>
      </c>
      <c r="L4" s="19"/>
      <c r="M4" s="87" t="s">
        <v>11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6" t="s">
        <v>17</v>
      </c>
      <c r="L6" s="19"/>
    </row>
    <row r="7" spans="1:46" s="1" customFormat="1" ht="16.5" customHeight="1" x14ac:dyDescent="0.2">
      <c r="B7" s="19"/>
      <c r="E7" s="226" t="str">
        <f>'Rekapitulace stavby'!K6</f>
        <v>VD Kolín, oprava protikorozní ochrany hradící konstrukce jezu</v>
      </c>
      <c r="F7" s="227"/>
      <c r="G7" s="227"/>
      <c r="H7" s="227"/>
      <c r="L7" s="19"/>
    </row>
    <row r="8" spans="1:46" s="2" customFormat="1" ht="12" customHeight="1" x14ac:dyDescent="0.2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8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 x14ac:dyDescent="0.2">
      <c r="A9" s="31"/>
      <c r="B9" s="32"/>
      <c r="C9" s="31"/>
      <c r="D9" s="31"/>
      <c r="E9" s="209" t="s">
        <v>100</v>
      </c>
      <c r="F9" s="225"/>
      <c r="G9" s="225"/>
      <c r="H9" s="225"/>
      <c r="I9" s="31"/>
      <c r="J9" s="31"/>
      <c r="K9" s="31"/>
      <c r="L9" s="8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x14ac:dyDescent="0.2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8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 x14ac:dyDescent="0.2">
      <c r="A11" s="31"/>
      <c r="B11" s="32"/>
      <c r="C11" s="31"/>
      <c r="D11" s="26" t="s">
        <v>19</v>
      </c>
      <c r="E11" s="31"/>
      <c r="F11" s="24" t="s">
        <v>20</v>
      </c>
      <c r="G11" s="31"/>
      <c r="H11" s="31"/>
      <c r="I11" s="26" t="s">
        <v>21</v>
      </c>
      <c r="J11" s="24" t="s">
        <v>3</v>
      </c>
      <c r="K11" s="31"/>
      <c r="L11" s="8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23</v>
      </c>
      <c r="E12" s="31"/>
      <c r="F12" s="24" t="s">
        <v>24</v>
      </c>
      <c r="G12" s="31"/>
      <c r="H12" s="31"/>
      <c r="I12" s="26" t="s">
        <v>25</v>
      </c>
      <c r="J12" s="49" t="str">
        <f>'Rekapitulace stavby'!AN8</f>
        <v>19. 3. 2021</v>
      </c>
      <c r="K12" s="31"/>
      <c r="L12" s="8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 x14ac:dyDescent="0.2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8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2"/>
      <c r="C14" s="31"/>
      <c r="D14" s="26" t="s">
        <v>27</v>
      </c>
      <c r="E14" s="31"/>
      <c r="F14" s="31"/>
      <c r="G14" s="31"/>
      <c r="H14" s="31"/>
      <c r="I14" s="26" t="s">
        <v>28</v>
      </c>
      <c r="J14" s="24" t="s">
        <v>29</v>
      </c>
      <c r="K14" s="31"/>
      <c r="L14" s="8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 x14ac:dyDescent="0.2">
      <c r="A15" s="31"/>
      <c r="B15" s="32"/>
      <c r="C15" s="31"/>
      <c r="D15" s="31"/>
      <c r="E15" s="24" t="s">
        <v>30</v>
      </c>
      <c r="F15" s="31"/>
      <c r="G15" s="31"/>
      <c r="H15" s="31"/>
      <c r="I15" s="26" t="s">
        <v>31</v>
      </c>
      <c r="J15" s="24" t="s">
        <v>32</v>
      </c>
      <c r="K15" s="31"/>
      <c r="L15" s="8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 x14ac:dyDescent="0.2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8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 x14ac:dyDescent="0.2">
      <c r="A17" s="31"/>
      <c r="B17" s="32"/>
      <c r="C17" s="31"/>
      <c r="D17" s="26" t="s">
        <v>33</v>
      </c>
      <c r="E17" s="31"/>
      <c r="F17" s="31"/>
      <c r="G17" s="31"/>
      <c r="H17" s="31"/>
      <c r="I17" s="26" t="s">
        <v>28</v>
      </c>
      <c r="J17" s="27" t="str">
        <f>'Rekapitulace stavby'!AN13</f>
        <v>Vyplň údaj</v>
      </c>
      <c r="K17" s="31"/>
      <c r="L17" s="8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 x14ac:dyDescent="0.2">
      <c r="A18" s="31"/>
      <c r="B18" s="32"/>
      <c r="C18" s="31"/>
      <c r="D18" s="31"/>
      <c r="E18" s="228" t="str">
        <f>'Rekapitulace stavby'!E14</f>
        <v>Vyplň údaj</v>
      </c>
      <c r="F18" s="199"/>
      <c r="G18" s="199"/>
      <c r="H18" s="199"/>
      <c r="I18" s="26" t="s">
        <v>31</v>
      </c>
      <c r="J18" s="27" t="str">
        <f>'Rekapitulace stavby'!AN14</f>
        <v>Vyplň údaj</v>
      </c>
      <c r="K18" s="31"/>
      <c r="L18" s="8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 x14ac:dyDescent="0.2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8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 x14ac:dyDescent="0.2">
      <c r="A20" s="31"/>
      <c r="B20" s="32"/>
      <c r="C20" s="31"/>
      <c r="D20" s="26" t="s">
        <v>35</v>
      </c>
      <c r="E20" s="31"/>
      <c r="F20" s="31"/>
      <c r="G20" s="31"/>
      <c r="H20" s="31"/>
      <c r="I20" s="26" t="s">
        <v>28</v>
      </c>
      <c r="J20" s="24" t="s">
        <v>36</v>
      </c>
      <c r="K20" s="31"/>
      <c r="L20" s="8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 x14ac:dyDescent="0.2">
      <c r="A21" s="31"/>
      <c r="B21" s="32"/>
      <c r="C21" s="31"/>
      <c r="D21" s="31"/>
      <c r="E21" s="24" t="s">
        <v>37</v>
      </c>
      <c r="F21" s="31"/>
      <c r="G21" s="31"/>
      <c r="H21" s="31"/>
      <c r="I21" s="26" t="s">
        <v>31</v>
      </c>
      <c r="J21" s="24" t="s">
        <v>38</v>
      </c>
      <c r="K21" s="31"/>
      <c r="L21" s="8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 x14ac:dyDescent="0.2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8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 x14ac:dyDescent="0.2">
      <c r="A23" s="31"/>
      <c r="B23" s="32"/>
      <c r="C23" s="31"/>
      <c r="D23" s="26" t="s">
        <v>40</v>
      </c>
      <c r="E23" s="31"/>
      <c r="F23" s="31"/>
      <c r="G23" s="31"/>
      <c r="H23" s="31"/>
      <c r="I23" s="26" t="s">
        <v>28</v>
      </c>
      <c r="J23" s="24" t="s">
        <v>3</v>
      </c>
      <c r="K23" s="31"/>
      <c r="L23" s="8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 x14ac:dyDescent="0.2">
      <c r="A24" s="31"/>
      <c r="B24" s="32"/>
      <c r="C24" s="31"/>
      <c r="D24" s="31"/>
      <c r="E24" s="24" t="s">
        <v>41</v>
      </c>
      <c r="F24" s="31"/>
      <c r="G24" s="31"/>
      <c r="H24" s="31"/>
      <c r="I24" s="26" t="s">
        <v>31</v>
      </c>
      <c r="J24" s="24" t="s">
        <v>3</v>
      </c>
      <c r="K24" s="31"/>
      <c r="L24" s="8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 x14ac:dyDescent="0.2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8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 x14ac:dyDescent="0.2">
      <c r="A26" s="31"/>
      <c r="B26" s="32"/>
      <c r="C26" s="31"/>
      <c r="D26" s="26" t="s">
        <v>42</v>
      </c>
      <c r="E26" s="31"/>
      <c r="F26" s="31"/>
      <c r="G26" s="31"/>
      <c r="H26" s="31"/>
      <c r="I26" s="31"/>
      <c r="J26" s="31"/>
      <c r="K26" s="31"/>
      <c r="L26" s="8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 x14ac:dyDescent="0.2">
      <c r="A27" s="89"/>
      <c r="B27" s="90"/>
      <c r="C27" s="89"/>
      <c r="D27" s="89"/>
      <c r="E27" s="203" t="s">
        <v>3</v>
      </c>
      <c r="F27" s="203"/>
      <c r="G27" s="203"/>
      <c r="H27" s="203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8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 x14ac:dyDescent="0.2">
      <c r="A30" s="31"/>
      <c r="B30" s="32"/>
      <c r="C30" s="31"/>
      <c r="D30" s="92" t="s">
        <v>44</v>
      </c>
      <c r="E30" s="31"/>
      <c r="F30" s="31"/>
      <c r="G30" s="31"/>
      <c r="H30" s="31"/>
      <c r="I30" s="31"/>
      <c r="J30" s="65">
        <f>ROUND(J90, 2)</f>
        <v>0</v>
      </c>
      <c r="K30" s="31"/>
      <c r="L30" s="8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8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2"/>
      <c r="C32" s="31"/>
      <c r="D32" s="31"/>
      <c r="E32" s="31"/>
      <c r="F32" s="35" t="s">
        <v>46</v>
      </c>
      <c r="G32" s="31"/>
      <c r="H32" s="31"/>
      <c r="I32" s="35" t="s">
        <v>45</v>
      </c>
      <c r="J32" s="35" t="s">
        <v>47</v>
      </c>
      <c r="K32" s="31"/>
      <c r="L32" s="8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2"/>
      <c r="C33" s="31"/>
      <c r="D33" s="93" t="s">
        <v>48</v>
      </c>
      <c r="E33" s="26" t="s">
        <v>49</v>
      </c>
      <c r="F33" s="94">
        <f>ROUND((SUM(BE90:BE226)),  2)</f>
        <v>0</v>
      </c>
      <c r="G33" s="31"/>
      <c r="H33" s="31"/>
      <c r="I33" s="95">
        <v>0.21</v>
      </c>
      <c r="J33" s="94">
        <f>ROUND(((SUM(BE90:BE226))*I33),  2)</f>
        <v>0</v>
      </c>
      <c r="K33" s="31"/>
      <c r="L33" s="8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26" t="s">
        <v>50</v>
      </c>
      <c r="F34" s="94">
        <f>ROUND((SUM(BF90:BF226)),  2)</f>
        <v>0</v>
      </c>
      <c r="G34" s="31"/>
      <c r="H34" s="31"/>
      <c r="I34" s="95">
        <v>0.15</v>
      </c>
      <c r="J34" s="94">
        <f>ROUND(((SUM(BF90:BF226))*I34),  2)</f>
        <v>0</v>
      </c>
      <c r="K34" s="31"/>
      <c r="L34" s="8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 x14ac:dyDescent="0.2">
      <c r="A35" s="31"/>
      <c r="B35" s="32"/>
      <c r="C35" s="31"/>
      <c r="D35" s="31"/>
      <c r="E35" s="26" t="s">
        <v>51</v>
      </c>
      <c r="F35" s="94">
        <f>ROUND((SUM(BG90:BG226)),  2)</f>
        <v>0</v>
      </c>
      <c r="G35" s="31"/>
      <c r="H35" s="31"/>
      <c r="I35" s="95">
        <v>0.21</v>
      </c>
      <c r="J35" s="94">
        <f>0</f>
        <v>0</v>
      </c>
      <c r="K35" s="31"/>
      <c r="L35" s="8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 x14ac:dyDescent="0.2">
      <c r="A36" s="31"/>
      <c r="B36" s="32"/>
      <c r="C36" s="31"/>
      <c r="D36" s="31"/>
      <c r="E36" s="26" t="s">
        <v>52</v>
      </c>
      <c r="F36" s="94">
        <f>ROUND((SUM(BH90:BH226)),  2)</f>
        <v>0</v>
      </c>
      <c r="G36" s="31"/>
      <c r="H36" s="31"/>
      <c r="I36" s="95">
        <v>0.15</v>
      </c>
      <c r="J36" s="94">
        <f>0</f>
        <v>0</v>
      </c>
      <c r="K36" s="31"/>
      <c r="L36" s="8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6" t="s">
        <v>53</v>
      </c>
      <c r="F37" s="94">
        <f>ROUND((SUM(BI90:BI226)),  2)</f>
        <v>0</v>
      </c>
      <c r="G37" s="31"/>
      <c r="H37" s="31"/>
      <c r="I37" s="95">
        <v>0</v>
      </c>
      <c r="J37" s="94">
        <f>0</f>
        <v>0</v>
      </c>
      <c r="K37" s="31"/>
      <c r="L37" s="8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 x14ac:dyDescent="0.2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8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 x14ac:dyDescent="0.2">
      <c r="A39" s="31"/>
      <c r="B39" s="32"/>
      <c r="C39" s="96"/>
      <c r="D39" s="97" t="s">
        <v>54</v>
      </c>
      <c r="E39" s="54"/>
      <c r="F39" s="54"/>
      <c r="G39" s="98" t="s">
        <v>55</v>
      </c>
      <c r="H39" s="99" t="s">
        <v>56</v>
      </c>
      <c r="I39" s="54"/>
      <c r="J39" s="100">
        <f>SUM(J30:J37)</f>
        <v>0</v>
      </c>
      <c r="K39" s="101"/>
      <c r="L39" s="8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8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 x14ac:dyDescent="0.2">
      <c r="A44" s="3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8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 x14ac:dyDescent="0.2">
      <c r="A45" s="31"/>
      <c r="B45" s="32"/>
      <c r="C45" s="20" t="s">
        <v>101</v>
      </c>
      <c r="D45" s="31"/>
      <c r="E45" s="31"/>
      <c r="F45" s="31"/>
      <c r="G45" s="31"/>
      <c r="H45" s="31"/>
      <c r="I45" s="31"/>
      <c r="J45" s="31"/>
      <c r="K45" s="31"/>
      <c r="L45" s="88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8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 x14ac:dyDescent="0.2">
      <c r="A47" s="31"/>
      <c r="B47" s="32"/>
      <c r="C47" s="26" t="s">
        <v>17</v>
      </c>
      <c r="D47" s="31"/>
      <c r="E47" s="31"/>
      <c r="F47" s="31"/>
      <c r="G47" s="31"/>
      <c r="H47" s="31"/>
      <c r="I47" s="31"/>
      <c r="J47" s="31"/>
      <c r="K47" s="31"/>
      <c r="L47" s="88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 x14ac:dyDescent="0.2">
      <c r="A48" s="31"/>
      <c r="B48" s="32"/>
      <c r="C48" s="31"/>
      <c r="D48" s="31"/>
      <c r="E48" s="226" t="str">
        <f>E7</f>
        <v>VD Kolín, oprava protikorozní ochrany hradící konstrukce jezu</v>
      </c>
      <c r="F48" s="227"/>
      <c r="G48" s="227"/>
      <c r="H48" s="227"/>
      <c r="I48" s="31"/>
      <c r="J48" s="31"/>
      <c r="K48" s="31"/>
      <c r="L48" s="88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 x14ac:dyDescent="0.2">
      <c r="A49" s="31"/>
      <c r="B49" s="32"/>
      <c r="C49" s="26" t="s">
        <v>99</v>
      </c>
      <c r="D49" s="31"/>
      <c r="E49" s="31"/>
      <c r="F49" s="31"/>
      <c r="G49" s="31"/>
      <c r="H49" s="31"/>
      <c r="I49" s="31"/>
      <c r="J49" s="31"/>
      <c r="K49" s="31"/>
      <c r="L49" s="88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 x14ac:dyDescent="0.2">
      <c r="A50" s="31"/>
      <c r="B50" s="32"/>
      <c r="C50" s="31"/>
      <c r="D50" s="31"/>
      <c r="E50" s="209" t="str">
        <f>E9</f>
        <v>PS01_LJP - PS01 - levé jezové pole (válec)</v>
      </c>
      <c r="F50" s="225"/>
      <c r="G50" s="225"/>
      <c r="H50" s="225"/>
      <c r="I50" s="31"/>
      <c r="J50" s="31"/>
      <c r="K50" s="31"/>
      <c r="L50" s="88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88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 x14ac:dyDescent="0.2">
      <c r="A52" s="31"/>
      <c r="B52" s="32"/>
      <c r="C52" s="26" t="s">
        <v>23</v>
      </c>
      <c r="D52" s="31"/>
      <c r="E52" s="31"/>
      <c r="F52" s="24" t="str">
        <f>F12</f>
        <v>VD Kolín</v>
      </c>
      <c r="G52" s="31"/>
      <c r="H52" s="31"/>
      <c r="I52" s="26" t="s">
        <v>25</v>
      </c>
      <c r="J52" s="49" t="str">
        <f>IF(J12="","",J12)</f>
        <v>19. 3. 2021</v>
      </c>
      <c r="K52" s="31"/>
      <c r="L52" s="88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88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hidden="1" customHeight="1" x14ac:dyDescent="0.2">
      <c r="A54" s="31"/>
      <c r="B54" s="32"/>
      <c r="C54" s="26" t="s">
        <v>27</v>
      </c>
      <c r="D54" s="31"/>
      <c r="E54" s="31"/>
      <c r="F54" s="24" t="str">
        <f>E15</f>
        <v>Povodí Labe, státní podnik</v>
      </c>
      <c r="G54" s="31"/>
      <c r="H54" s="31"/>
      <c r="I54" s="26" t="s">
        <v>35</v>
      </c>
      <c r="J54" s="29" t="str">
        <f>E21</f>
        <v>PS PROFI s.r.o.</v>
      </c>
      <c r="K54" s="31"/>
      <c r="L54" s="8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hidden="1" customHeight="1" x14ac:dyDescent="0.2">
      <c r="A55" s="31"/>
      <c r="B55" s="32"/>
      <c r="C55" s="26" t="s">
        <v>33</v>
      </c>
      <c r="D55" s="31"/>
      <c r="E55" s="31"/>
      <c r="F55" s="24" t="str">
        <f>IF(E18="","",E18)</f>
        <v>Vyplň údaj</v>
      </c>
      <c r="G55" s="31"/>
      <c r="H55" s="31"/>
      <c r="I55" s="26" t="s">
        <v>40</v>
      </c>
      <c r="J55" s="29" t="str">
        <f>E24</f>
        <v>DF</v>
      </c>
      <c r="K55" s="31"/>
      <c r="L55" s="88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 x14ac:dyDescent="0.2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88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 x14ac:dyDescent="0.2">
      <c r="A57" s="31"/>
      <c r="B57" s="32"/>
      <c r="C57" s="102" t="s">
        <v>102</v>
      </c>
      <c r="D57" s="96"/>
      <c r="E57" s="96"/>
      <c r="F57" s="96"/>
      <c r="G57" s="96"/>
      <c r="H57" s="96"/>
      <c r="I57" s="96"/>
      <c r="J57" s="103" t="s">
        <v>103</v>
      </c>
      <c r="K57" s="96"/>
      <c r="L57" s="88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 x14ac:dyDescent="0.2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88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 x14ac:dyDescent="0.2">
      <c r="A59" s="31"/>
      <c r="B59" s="32"/>
      <c r="C59" s="104" t="s">
        <v>76</v>
      </c>
      <c r="D59" s="31"/>
      <c r="E59" s="31"/>
      <c r="F59" s="31"/>
      <c r="G59" s="31"/>
      <c r="H59" s="31"/>
      <c r="I59" s="31"/>
      <c r="J59" s="65">
        <f>J90</f>
        <v>0</v>
      </c>
      <c r="K59" s="31"/>
      <c r="L59" s="88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104</v>
      </c>
    </row>
    <row r="60" spans="1:47" s="9" customFormat="1" ht="24.95" hidden="1" customHeight="1" x14ac:dyDescent="0.2">
      <c r="B60" s="105"/>
      <c r="D60" s="106" t="s">
        <v>105</v>
      </c>
      <c r="E60" s="107"/>
      <c r="F60" s="107"/>
      <c r="G60" s="107"/>
      <c r="H60" s="107"/>
      <c r="I60" s="107"/>
      <c r="J60" s="108">
        <f>J91</f>
        <v>0</v>
      </c>
      <c r="L60" s="105"/>
    </row>
    <row r="61" spans="1:47" s="10" customFormat="1" ht="19.899999999999999" hidden="1" customHeight="1" x14ac:dyDescent="0.2">
      <c r="B61" s="109"/>
      <c r="D61" s="110" t="s">
        <v>106</v>
      </c>
      <c r="E61" s="111"/>
      <c r="F61" s="111"/>
      <c r="G61" s="111"/>
      <c r="H61" s="111"/>
      <c r="I61" s="111"/>
      <c r="J61" s="112">
        <f>J92</f>
        <v>0</v>
      </c>
      <c r="L61" s="109"/>
    </row>
    <row r="62" spans="1:47" s="10" customFormat="1" ht="19.899999999999999" hidden="1" customHeight="1" x14ac:dyDescent="0.2">
      <c r="B62" s="109"/>
      <c r="D62" s="110" t="s">
        <v>107</v>
      </c>
      <c r="E62" s="111"/>
      <c r="F62" s="111"/>
      <c r="G62" s="111"/>
      <c r="H62" s="111"/>
      <c r="I62" s="111"/>
      <c r="J62" s="112">
        <f>J95</f>
        <v>0</v>
      </c>
      <c r="L62" s="109"/>
    </row>
    <row r="63" spans="1:47" s="10" customFormat="1" ht="19.899999999999999" hidden="1" customHeight="1" x14ac:dyDescent="0.2">
      <c r="B63" s="109"/>
      <c r="D63" s="110" t="s">
        <v>108</v>
      </c>
      <c r="E63" s="111"/>
      <c r="F63" s="111"/>
      <c r="G63" s="111"/>
      <c r="H63" s="111"/>
      <c r="I63" s="111"/>
      <c r="J63" s="112">
        <f>J128</f>
        <v>0</v>
      </c>
      <c r="L63" s="109"/>
    </row>
    <row r="64" spans="1:47" s="9" customFormat="1" ht="24.95" hidden="1" customHeight="1" x14ac:dyDescent="0.2">
      <c r="B64" s="105"/>
      <c r="D64" s="106" t="s">
        <v>109</v>
      </c>
      <c r="E64" s="107"/>
      <c r="F64" s="107"/>
      <c r="G64" s="107"/>
      <c r="H64" s="107"/>
      <c r="I64" s="107"/>
      <c r="J64" s="108">
        <f>J144</f>
        <v>0</v>
      </c>
      <c r="L64" s="105"/>
    </row>
    <row r="65" spans="1:31" s="10" customFormat="1" ht="19.899999999999999" hidden="1" customHeight="1" x14ac:dyDescent="0.2">
      <c r="B65" s="109"/>
      <c r="D65" s="110" t="s">
        <v>110</v>
      </c>
      <c r="E65" s="111"/>
      <c r="F65" s="111"/>
      <c r="G65" s="111"/>
      <c r="H65" s="111"/>
      <c r="I65" s="111"/>
      <c r="J65" s="112">
        <f>J145</f>
        <v>0</v>
      </c>
      <c r="L65" s="109"/>
    </row>
    <row r="66" spans="1:31" s="10" customFormat="1" ht="19.899999999999999" hidden="1" customHeight="1" x14ac:dyDescent="0.2">
      <c r="B66" s="109"/>
      <c r="D66" s="110" t="s">
        <v>111</v>
      </c>
      <c r="E66" s="111"/>
      <c r="F66" s="111"/>
      <c r="G66" s="111"/>
      <c r="H66" s="111"/>
      <c r="I66" s="111"/>
      <c r="J66" s="112">
        <f>J172</f>
        <v>0</v>
      </c>
      <c r="L66" s="109"/>
    </row>
    <row r="67" spans="1:31" s="9" customFormat="1" ht="24.95" hidden="1" customHeight="1" x14ac:dyDescent="0.2">
      <c r="B67" s="105"/>
      <c r="D67" s="106" t="s">
        <v>112</v>
      </c>
      <c r="E67" s="107"/>
      <c r="F67" s="107"/>
      <c r="G67" s="107"/>
      <c r="H67" s="107"/>
      <c r="I67" s="107"/>
      <c r="J67" s="108">
        <f>J199</f>
        <v>0</v>
      </c>
      <c r="L67" s="105"/>
    </row>
    <row r="68" spans="1:31" s="10" customFormat="1" ht="19.899999999999999" hidden="1" customHeight="1" x14ac:dyDescent="0.2">
      <c r="B68" s="109"/>
      <c r="D68" s="110" t="s">
        <v>113</v>
      </c>
      <c r="E68" s="111"/>
      <c r="F68" s="111"/>
      <c r="G68" s="111"/>
      <c r="H68" s="111"/>
      <c r="I68" s="111"/>
      <c r="J68" s="112">
        <f>J200</f>
        <v>0</v>
      </c>
      <c r="L68" s="109"/>
    </row>
    <row r="69" spans="1:31" s="10" customFormat="1" ht="19.899999999999999" hidden="1" customHeight="1" x14ac:dyDescent="0.2">
      <c r="B69" s="109"/>
      <c r="D69" s="110" t="s">
        <v>114</v>
      </c>
      <c r="E69" s="111"/>
      <c r="F69" s="111"/>
      <c r="G69" s="111"/>
      <c r="H69" s="111"/>
      <c r="I69" s="111"/>
      <c r="J69" s="112">
        <f>J221</f>
        <v>0</v>
      </c>
      <c r="L69" s="109"/>
    </row>
    <row r="70" spans="1:31" s="10" customFormat="1" ht="19.899999999999999" hidden="1" customHeight="1" x14ac:dyDescent="0.2">
      <c r="B70" s="109"/>
      <c r="D70" s="110" t="s">
        <v>115</v>
      </c>
      <c r="E70" s="111"/>
      <c r="F70" s="111"/>
      <c r="G70" s="111"/>
      <c r="H70" s="111"/>
      <c r="I70" s="111"/>
      <c r="J70" s="112">
        <f>J224</f>
        <v>0</v>
      </c>
      <c r="L70" s="109"/>
    </row>
    <row r="71" spans="1:31" s="2" customFormat="1" ht="21.75" hidden="1" customHeight="1" x14ac:dyDescent="0.2">
      <c r="A71" s="31"/>
      <c r="B71" s="32"/>
      <c r="C71" s="31"/>
      <c r="D71" s="31"/>
      <c r="E71" s="31"/>
      <c r="F71" s="31"/>
      <c r="G71" s="31"/>
      <c r="H71" s="31"/>
      <c r="I71" s="31"/>
      <c r="J71" s="31"/>
      <c r="K71" s="31"/>
      <c r="L71" s="88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6.95" hidden="1" customHeight="1" x14ac:dyDescent="0.2">
      <c r="A72" s="31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88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hidden="1" x14ac:dyDescent="0.2"/>
    <row r="74" spans="1:31" hidden="1" x14ac:dyDescent="0.2"/>
    <row r="75" spans="1:31" hidden="1" x14ac:dyDescent="0.2"/>
    <row r="76" spans="1:31" s="2" customFormat="1" ht="6.95" customHeight="1" x14ac:dyDescent="0.2">
      <c r="A76" s="31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8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24.95" customHeight="1" x14ac:dyDescent="0.2">
      <c r="A77" s="31"/>
      <c r="B77" s="32"/>
      <c r="C77" s="20" t="s">
        <v>116</v>
      </c>
      <c r="D77" s="31"/>
      <c r="E77" s="31"/>
      <c r="F77" s="31"/>
      <c r="G77" s="31"/>
      <c r="H77" s="31"/>
      <c r="I77" s="31"/>
      <c r="J77" s="31"/>
      <c r="K77" s="31"/>
      <c r="L77" s="8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6.95" customHeight="1" x14ac:dyDescent="0.2">
      <c r="A78" s="31"/>
      <c r="B78" s="32"/>
      <c r="C78" s="31"/>
      <c r="D78" s="31"/>
      <c r="E78" s="31"/>
      <c r="F78" s="31"/>
      <c r="G78" s="31"/>
      <c r="H78" s="31"/>
      <c r="I78" s="31"/>
      <c r="J78" s="31"/>
      <c r="K78" s="31"/>
      <c r="L78" s="88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2" customHeight="1" x14ac:dyDescent="0.2">
      <c r="A79" s="31"/>
      <c r="B79" s="32"/>
      <c r="C79" s="26" t="s">
        <v>17</v>
      </c>
      <c r="D79" s="31"/>
      <c r="E79" s="31"/>
      <c r="F79" s="31"/>
      <c r="G79" s="31"/>
      <c r="H79" s="31"/>
      <c r="I79" s="31"/>
      <c r="J79" s="31"/>
      <c r="K79" s="31"/>
      <c r="L79" s="88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6.5" customHeight="1" x14ac:dyDescent="0.2">
      <c r="A80" s="31"/>
      <c r="B80" s="32"/>
      <c r="C80" s="31"/>
      <c r="D80" s="31"/>
      <c r="E80" s="226" t="str">
        <f>E7</f>
        <v>VD Kolín, oprava protikorozní ochrany hradící konstrukce jezu</v>
      </c>
      <c r="F80" s="227"/>
      <c r="G80" s="227"/>
      <c r="H80" s="227"/>
      <c r="I80" s="31"/>
      <c r="J80" s="31"/>
      <c r="K80" s="31"/>
      <c r="L80" s="8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2" customHeight="1" x14ac:dyDescent="0.2">
      <c r="A81" s="31"/>
      <c r="B81" s="32"/>
      <c r="C81" s="26" t="s">
        <v>99</v>
      </c>
      <c r="D81" s="31"/>
      <c r="E81" s="31"/>
      <c r="F81" s="31"/>
      <c r="G81" s="31"/>
      <c r="H81" s="31"/>
      <c r="I81" s="31"/>
      <c r="J81" s="31"/>
      <c r="K81" s="31"/>
      <c r="L81" s="8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16.5" customHeight="1" x14ac:dyDescent="0.2">
      <c r="A82" s="31"/>
      <c r="B82" s="32"/>
      <c r="C82" s="31"/>
      <c r="D82" s="31"/>
      <c r="E82" s="209" t="str">
        <f>E9</f>
        <v>PS01_LJP - PS01 - levé jezové pole (válec)</v>
      </c>
      <c r="F82" s="225"/>
      <c r="G82" s="225"/>
      <c r="H82" s="225"/>
      <c r="I82" s="31"/>
      <c r="J82" s="31"/>
      <c r="K82" s="31"/>
      <c r="L82" s="8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8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12" customHeight="1" x14ac:dyDescent="0.2">
      <c r="A84" s="31"/>
      <c r="B84" s="32"/>
      <c r="C84" s="26" t="s">
        <v>23</v>
      </c>
      <c r="D84" s="31"/>
      <c r="E84" s="31"/>
      <c r="F84" s="24" t="str">
        <f>F12</f>
        <v>VD Kolín</v>
      </c>
      <c r="G84" s="31"/>
      <c r="H84" s="31"/>
      <c r="I84" s="26" t="s">
        <v>25</v>
      </c>
      <c r="J84" s="49" t="str">
        <f>IF(J12="","",J12)</f>
        <v>19. 3. 2021</v>
      </c>
      <c r="K84" s="31"/>
      <c r="L84" s="8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6.95" customHeight="1" x14ac:dyDescent="0.2">
      <c r="A85" s="31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8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15.2" customHeight="1" x14ac:dyDescent="0.2">
      <c r="A86" s="31"/>
      <c r="B86" s="32"/>
      <c r="C86" s="26" t="s">
        <v>27</v>
      </c>
      <c r="D86" s="31"/>
      <c r="E86" s="31"/>
      <c r="F86" s="24" t="str">
        <f>E15</f>
        <v>Povodí Labe, státní podnik</v>
      </c>
      <c r="G86" s="31"/>
      <c r="H86" s="31"/>
      <c r="I86" s="26" t="s">
        <v>35</v>
      </c>
      <c r="J86" s="29" t="str">
        <f>E21</f>
        <v>PS PROFI s.r.o.</v>
      </c>
      <c r="K86" s="31"/>
      <c r="L86" s="8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15.2" customHeight="1" x14ac:dyDescent="0.2">
      <c r="A87" s="31"/>
      <c r="B87" s="32"/>
      <c r="C87" s="26" t="s">
        <v>33</v>
      </c>
      <c r="D87" s="31"/>
      <c r="E87" s="31"/>
      <c r="F87" s="24" t="str">
        <f>IF(E18="","",E18)</f>
        <v>Vyplň údaj</v>
      </c>
      <c r="G87" s="31"/>
      <c r="H87" s="31"/>
      <c r="I87" s="26" t="s">
        <v>40</v>
      </c>
      <c r="J87" s="29" t="str">
        <f>E24</f>
        <v>DF</v>
      </c>
      <c r="K87" s="31"/>
      <c r="L87" s="8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2" customFormat="1" ht="10.3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8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65" s="11" customFormat="1" ht="29.25" customHeight="1" x14ac:dyDescent="0.2">
      <c r="A89" s="113"/>
      <c r="B89" s="114"/>
      <c r="C89" s="115" t="s">
        <v>117</v>
      </c>
      <c r="D89" s="116" t="s">
        <v>63</v>
      </c>
      <c r="E89" s="116" t="s">
        <v>59</v>
      </c>
      <c r="F89" s="116" t="s">
        <v>60</v>
      </c>
      <c r="G89" s="116" t="s">
        <v>118</v>
      </c>
      <c r="H89" s="116" t="s">
        <v>119</v>
      </c>
      <c r="I89" s="116" t="s">
        <v>120</v>
      </c>
      <c r="J89" s="116" t="s">
        <v>103</v>
      </c>
      <c r="K89" s="117" t="s">
        <v>121</v>
      </c>
      <c r="L89" s="118"/>
      <c r="M89" s="56" t="s">
        <v>3</v>
      </c>
      <c r="N89" s="57" t="s">
        <v>48</v>
      </c>
      <c r="O89" s="57" t="s">
        <v>122</v>
      </c>
      <c r="P89" s="57" t="s">
        <v>123</v>
      </c>
      <c r="Q89" s="57" t="s">
        <v>124</v>
      </c>
      <c r="R89" s="57" t="s">
        <v>125</v>
      </c>
      <c r="S89" s="57" t="s">
        <v>126</v>
      </c>
      <c r="T89" s="58" t="s">
        <v>127</v>
      </c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</row>
    <row r="90" spans="1:65" s="2" customFormat="1" ht="22.9" customHeight="1" x14ac:dyDescent="0.25">
      <c r="A90" s="31"/>
      <c r="B90" s="32"/>
      <c r="C90" s="63" t="s">
        <v>128</v>
      </c>
      <c r="D90" s="31"/>
      <c r="E90" s="31"/>
      <c r="F90" s="31"/>
      <c r="G90" s="31"/>
      <c r="H90" s="31"/>
      <c r="I90" s="31"/>
      <c r="J90" s="119">
        <f>BK90</f>
        <v>0</v>
      </c>
      <c r="K90" s="31"/>
      <c r="L90" s="32"/>
      <c r="M90" s="59"/>
      <c r="N90" s="50"/>
      <c r="O90" s="60"/>
      <c r="P90" s="120">
        <f>P91+P144+P199</f>
        <v>0</v>
      </c>
      <c r="Q90" s="60"/>
      <c r="R90" s="120">
        <f>R91+R144+R199</f>
        <v>9.36</v>
      </c>
      <c r="S90" s="60"/>
      <c r="T90" s="121">
        <f>T91+T144+T199</f>
        <v>9.3609999999999989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77</v>
      </c>
      <c r="AU90" s="16" t="s">
        <v>104</v>
      </c>
      <c r="BK90" s="122">
        <f>BK91+BK144+BK199</f>
        <v>0</v>
      </c>
    </row>
    <row r="91" spans="1:65" s="12" customFormat="1" ht="25.9" customHeight="1" x14ac:dyDescent="0.2">
      <c r="B91" s="123"/>
      <c r="D91" s="124" t="s">
        <v>77</v>
      </c>
      <c r="E91" s="125" t="s">
        <v>129</v>
      </c>
      <c r="F91" s="125" t="s">
        <v>130</v>
      </c>
      <c r="I91" s="126"/>
      <c r="J91" s="127">
        <f>BK91</f>
        <v>0</v>
      </c>
      <c r="L91" s="123"/>
      <c r="M91" s="128"/>
      <c r="N91" s="129"/>
      <c r="O91" s="129"/>
      <c r="P91" s="130">
        <f>P92+P95+P128</f>
        <v>0</v>
      </c>
      <c r="Q91" s="129"/>
      <c r="R91" s="130">
        <f>R92+R95+R128</f>
        <v>0</v>
      </c>
      <c r="S91" s="129"/>
      <c r="T91" s="131">
        <f>T92+T95+T128</f>
        <v>0</v>
      </c>
      <c r="AR91" s="124" t="s">
        <v>86</v>
      </c>
      <c r="AT91" s="132" t="s">
        <v>77</v>
      </c>
      <c r="AU91" s="132" t="s">
        <v>78</v>
      </c>
      <c r="AY91" s="124" t="s">
        <v>131</v>
      </c>
      <c r="BK91" s="133">
        <f>BK92+BK95+BK128</f>
        <v>0</v>
      </c>
    </row>
    <row r="92" spans="1:65" s="12" customFormat="1" ht="22.9" customHeight="1" x14ac:dyDescent="0.2">
      <c r="B92" s="123"/>
      <c r="D92" s="124" t="s">
        <v>77</v>
      </c>
      <c r="E92" s="134" t="s">
        <v>86</v>
      </c>
      <c r="F92" s="134" t="s">
        <v>132</v>
      </c>
      <c r="I92" s="126"/>
      <c r="J92" s="135">
        <f>BK92</f>
        <v>0</v>
      </c>
      <c r="L92" s="123"/>
      <c r="M92" s="128"/>
      <c r="N92" s="129"/>
      <c r="O92" s="129"/>
      <c r="P92" s="130">
        <f>SUM(P93:P94)</f>
        <v>0</v>
      </c>
      <c r="Q92" s="129"/>
      <c r="R92" s="130">
        <f>SUM(R93:R94)</f>
        <v>0</v>
      </c>
      <c r="S92" s="129"/>
      <c r="T92" s="131">
        <f>SUM(T93:T94)</f>
        <v>0</v>
      </c>
      <c r="AR92" s="124" t="s">
        <v>86</v>
      </c>
      <c r="AT92" s="132" t="s">
        <v>77</v>
      </c>
      <c r="AU92" s="132" t="s">
        <v>86</v>
      </c>
      <c r="AY92" s="124" t="s">
        <v>131</v>
      </c>
      <c r="BK92" s="133">
        <f>SUM(BK93:BK94)</f>
        <v>0</v>
      </c>
    </row>
    <row r="93" spans="1:65" s="2" customFormat="1" ht="16.5" customHeight="1" x14ac:dyDescent="0.2">
      <c r="A93" s="31"/>
      <c r="B93" s="136"/>
      <c r="C93" s="137" t="s">
        <v>86</v>
      </c>
      <c r="D93" s="137" t="s">
        <v>133</v>
      </c>
      <c r="E93" s="138" t="s">
        <v>134</v>
      </c>
      <c r="F93" s="139" t="s">
        <v>135</v>
      </c>
      <c r="G93" s="140" t="s">
        <v>136</v>
      </c>
      <c r="H93" s="141">
        <v>13.4</v>
      </c>
      <c r="I93" s="142"/>
      <c r="J93" s="143">
        <f>ROUND(I93*H93,2)</f>
        <v>0</v>
      </c>
      <c r="K93" s="139" t="s">
        <v>3</v>
      </c>
      <c r="L93" s="32"/>
      <c r="M93" s="144" t="s">
        <v>3</v>
      </c>
      <c r="N93" s="145" t="s">
        <v>49</v>
      </c>
      <c r="O93" s="52"/>
      <c r="P93" s="146">
        <f>O93*H93</f>
        <v>0</v>
      </c>
      <c r="Q93" s="146">
        <v>0</v>
      </c>
      <c r="R93" s="146">
        <f>Q93*H93</f>
        <v>0</v>
      </c>
      <c r="S93" s="146">
        <v>0</v>
      </c>
      <c r="T93" s="147">
        <f>S93*H93</f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48" t="s">
        <v>137</v>
      </c>
      <c r="AT93" s="148" t="s">
        <v>133</v>
      </c>
      <c r="AU93" s="148" t="s">
        <v>88</v>
      </c>
      <c r="AY93" s="16" t="s">
        <v>131</v>
      </c>
      <c r="BE93" s="149">
        <f>IF(N93="základní",J93,0)</f>
        <v>0</v>
      </c>
      <c r="BF93" s="149">
        <f>IF(N93="snížená",J93,0)</f>
        <v>0</v>
      </c>
      <c r="BG93" s="149">
        <f>IF(N93="zákl. přenesená",J93,0)</f>
        <v>0</v>
      </c>
      <c r="BH93" s="149">
        <f>IF(N93="sníž. přenesená",J93,0)</f>
        <v>0</v>
      </c>
      <c r="BI93" s="149">
        <f>IF(N93="nulová",J93,0)</f>
        <v>0</v>
      </c>
      <c r="BJ93" s="16" t="s">
        <v>86</v>
      </c>
      <c r="BK93" s="149">
        <f>ROUND(I93*H93,2)</f>
        <v>0</v>
      </c>
      <c r="BL93" s="16" t="s">
        <v>137</v>
      </c>
      <c r="BM93" s="148" t="s">
        <v>138</v>
      </c>
    </row>
    <row r="94" spans="1:65" s="2" customFormat="1" ht="48.75" x14ac:dyDescent="0.2">
      <c r="A94" s="31"/>
      <c r="B94" s="32"/>
      <c r="C94" s="31"/>
      <c r="D94" s="150" t="s">
        <v>139</v>
      </c>
      <c r="E94" s="31"/>
      <c r="F94" s="151" t="s">
        <v>140</v>
      </c>
      <c r="G94" s="31"/>
      <c r="H94" s="31"/>
      <c r="I94" s="152"/>
      <c r="J94" s="31"/>
      <c r="K94" s="31"/>
      <c r="L94" s="32"/>
      <c r="M94" s="153"/>
      <c r="N94" s="154"/>
      <c r="O94" s="52"/>
      <c r="P94" s="52"/>
      <c r="Q94" s="52"/>
      <c r="R94" s="52"/>
      <c r="S94" s="52"/>
      <c r="T94" s="53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T94" s="16" t="s">
        <v>139</v>
      </c>
      <c r="AU94" s="16" t="s">
        <v>88</v>
      </c>
    </row>
    <row r="95" spans="1:65" s="12" customFormat="1" ht="22.9" customHeight="1" x14ac:dyDescent="0.2">
      <c r="B95" s="123"/>
      <c r="D95" s="124" t="s">
        <v>77</v>
      </c>
      <c r="E95" s="134" t="s">
        <v>141</v>
      </c>
      <c r="F95" s="134" t="s">
        <v>142</v>
      </c>
      <c r="I95" s="126"/>
      <c r="J95" s="135">
        <f>BK95</f>
        <v>0</v>
      </c>
      <c r="L95" s="123"/>
      <c r="M95" s="128"/>
      <c r="N95" s="129"/>
      <c r="O95" s="129"/>
      <c r="P95" s="130">
        <f>SUM(P96:P127)</f>
        <v>0</v>
      </c>
      <c r="Q95" s="129"/>
      <c r="R95" s="130">
        <f>SUM(R96:R127)</f>
        <v>0</v>
      </c>
      <c r="S95" s="129"/>
      <c r="T95" s="131">
        <f>SUM(T96:T127)</f>
        <v>0</v>
      </c>
      <c r="AR95" s="124" t="s">
        <v>86</v>
      </c>
      <c r="AT95" s="132" t="s">
        <v>77</v>
      </c>
      <c r="AU95" s="132" t="s">
        <v>86</v>
      </c>
      <c r="AY95" s="124" t="s">
        <v>131</v>
      </c>
      <c r="BK95" s="133">
        <f>SUM(BK96:BK127)</f>
        <v>0</v>
      </c>
    </row>
    <row r="96" spans="1:65" s="2" customFormat="1" ht="24.2" customHeight="1" x14ac:dyDescent="0.2">
      <c r="A96" s="31"/>
      <c r="B96" s="136"/>
      <c r="C96" s="137" t="s">
        <v>88</v>
      </c>
      <c r="D96" s="137" t="s">
        <v>133</v>
      </c>
      <c r="E96" s="138" t="s">
        <v>143</v>
      </c>
      <c r="F96" s="139" t="s">
        <v>144</v>
      </c>
      <c r="G96" s="140" t="s">
        <v>145</v>
      </c>
      <c r="H96" s="141">
        <v>102</v>
      </c>
      <c r="I96" s="142"/>
      <c r="J96" s="143">
        <f>ROUND(I96*H96,2)</f>
        <v>0</v>
      </c>
      <c r="K96" s="139" t="s">
        <v>146</v>
      </c>
      <c r="L96" s="32"/>
      <c r="M96" s="144" t="s">
        <v>3</v>
      </c>
      <c r="N96" s="145" t="s">
        <v>49</v>
      </c>
      <c r="O96" s="52"/>
      <c r="P96" s="146">
        <f>O96*H96</f>
        <v>0</v>
      </c>
      <c r="Q96" s="146">
        <v>0</v>
      </c>
      <c r="R96" s="146">
        <f>Q96*H96</f>
        <v>0</v>
      </c>
      <c r="S96" s="146">
        <v>0</v>
      </c>
      <c r="T96" s="147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48" t="s">
        <v>137</v>
      </c>
      <c r="AT96" s="148" t="s">
        <v>133</v>
      </c>
      <c r="AU96" s="148" t="s">
        <v>88</v>
      </c>
      <c r="AY96" s="16" t="s">
        <v>131</v>
      </c>
      <c r="BE96" s="149">
        <f>IF(N96="základní",J96,0)</f>
        <v>0</v>
      </c>
      <c r="BF96" s="149">
        <f>IF(N96="snížená",J96,0)</f>
        <v>0</v>
      </c>
      <c r="BG96" s="149">
        <f>IF(N96="zákl. přenesená",J96,0)</f>
        <v>0</v>
      </c>
      <c r="BH96" s="149">
        <f>IF(N96="sníž. přenesená",J96,0)</f>
        <v>0</v>
      </c>
      <c r="BI96" s="149">
        <f>IF(N96="nulová",J96,0)</f>
        <v>0</v>
      </c>
      <c r="BJ96" s="16" t="s">
        <v>86</v>
      </c>
      <c r="BK96" s="149">
        <f>ROUND(I96*H96,2)</f>
        <v>0</v>
      </c>
      <c r="BL96" s="16" t="s">
        <v>137</v>
      </c>
      <c r="BM96" s="148" t="s">
        <v>147</v>
      </c>
    </row>
    <row r="97" spans="1:65" s="2" customFormat="1" x14ac:dyDescent="0.2">
      <c r="A97" s="31"/>
      <c r="B97" s="32"/>
      <c r="C97" s="31"/>
      <c r="D97" s="155" t="s">
        <v>148</v>
      </c>
      <c r="E97" s="31"/>
      <c r="F97" s="156" t="s">
        <v>149</v>
      </c>
      <c r="G97" s="31"/>
      <c r="H97" s="31"/>
      <c r="I97" s="152"/>
      <c r="J97" s="31"/>
      <c r="K97" s="31"/>
      <c r="L97" s="32"/>
      <c r="M97" s="153"/>
      <c r="N97" s="154"/>
      <c r="O97" s="52"/>
      <c r="P97" s="52"/>
      <c r="Q97" s="52"/>
      <c r="R97" s="52"/>
      <c r="S97" s="52"/>
      <c r="T97" s="53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6" t="s">
        <v>148</v>
      </c>
      <c r="AU97" s="16" t="s">
        <v>88</v>
      </c>
    </row>
    <row r="98" spans="1:65" s="13" customFormat="1" x14ac:dyDescent="0.2">
      <c r="B98" s="157"/>
      <c r="D98" s="150" t="s">
        <v>150</v>
      </c>
      <c r="E98" s="158" t="s">
        <v>3</v>
      </c>
      <c r="F98" s="159" t="s">
        <v>151</v>
      </c>
      <c r="H98" s="160">
        <v>38</v>
      </c>
      <c r="I98" s="161"/>
      <c r="L98" s="157"/>
      <c r="M98" s="162"/>
      <c r="N98" s="163"/>
      <c r="O98" s="163"/>
      <c r="P98" s="163"/>
      <c r="Q98" s="163"/>
      <c r="R98" s="163"/>
      <c r="S98" s="163"/>
      <c r="T98" s="164"/>
      <c r="AT98" s="158" t="s">
        <v>150</v>
      </c>
      <c r="AU98" s="158" t="s">
        <v>88</v>
      </c>
      <c r="AV98" s="13" t="s">
        <v>88</v>
      </c>
      <c r="AW98" s="13" t="s">
        <v>39</v>
      </c>
      <c r="AX98" s="13" t="s">
        <v>78</v>
      </c>
      <c r="AY98" s="158" t="s">
        <v>131</v>
      </c>
    </row>
    <row r="99" spans="1:65" s="13" customFormat="1" x14ac:dyDescent="0.2">
      <c r="B99" s="157"/>
      <c r="D99" s="150" t="s">
        <v>150</v>
      </c>
      <c r="E99" s="158" t="s">
        <v>3</v>
      </c>
      <c r="F99" s="159" t="s">
        <v>152</v>
      </c>
      <c r="H99" s="160">
        <v>64</v>
      </c>
      <c r="I99" s="161"/>
      <c r="L99" s="157"/>
      <c r="M99" s="162"/>
      <c r="N99" s="163"/>
      <c r="O99" s="163"/>
      <c r="P99" s="163"/>
      <c r="Q99" s="163"/>
      <c r="R99" s="163"/>
      <c r="S99" s="163"/>
      <c r="T99" s="164"/>
      <c r="AT99" s="158" t="s">
        <v>150</v>
      </c>
      <c r="AU99" s="158" t="s">
        <v>88</v>
      </c>
      <c r="AV99" s="13" t="s">
        <v>88</v>
      </c>
      <c r="AW99" s="13" t="s">
        <v>39</v>
      </c>
      <c r="AX99" s="13" t="s">
        <v>78</v>
      </c>
      <c r="AY99" s="158" t="s">
        <v>131</v>
      </c>
    </row>
    <row r="100" spans="1:65" s="14" customFormat="1" x14ac:dyDescent="0.2">
      <c r="B100" s="165"/>
      <c r="D100" s="150" t="s">
        <v>150</v>
      </c>
      <c r="E100" s="166" t="s">
        <v>3</v>
      </c>
      <c r="F100" s="167" t="s">
        <v>153</v>
      </c>
      <c r="H100" s="168">
        <v>102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6" t="s">
        <v>150</v>
      </c>
      <c r="AU100" s="166" t="s">
        <v>88</v>
      </c>
      <c r="AV100" s="14" t="s">
        <v>137</v>
      </c>
      <c r="AW100" s="14" t="s">
        <v>39</v>
      </c>
      <c r="AX100" s="14" t="s">
        <v>86</v>
      </c>
      <c r="AY100" s="166" t="s">
        <v>131</v>
      </c>
    </row>
    <row r="101" spans="1:65" s="2" customFormat="1" ht="24.2" customHeight="1" x14ac:dyDescent="0.2">
      <c r="A101" s="31"/>
      <c r="B101" s="136"/>
      <c r="C101" s="137" t="s">
        <v>154</v>
      </c>
      <c r="D101" s="137" t="s">
        <v>133</v>
      </c>
      <c r="E101" s="138" t="s">
        <v>155</v>
      </c>
      <c r="F101" s="139" t="s">
        <v>156</v>
      </c>
      <c r="G101" s="140" t="s">
        <v>145</v>
      </c>
      <c r="H101" s="141">
        <v>18360</v>
      </c>
      <c r="I101" s="142"/>
      <c r="J101" s="143">
        <f>ROUND(I101*H101,2)</f>
        <v>0</v>
      </c>
      <c r="K101" s="139" t="s">
        <v>146</v>
      </c>
      <c r="L101" s="32"/>
      <c r="M101" s="144" t="s">
        <v>3</v>
      </c>
      <c r="N101" s="145" t="s">
        <v>49</v>
      </c>
      <c r="O101" s="52"/>
      <c r="P101" s="146">
        <f>O101*H101</f>
        <v>0</v>
      </c>
      <c r="Q101" s="146">
        <v>0</v>
      </c>
      <c r="R101" s="146">
        <f>Q101*H101</f>
        <v>0</v>
      </c>
      <c r="S101" s="146">
        <v>0</v>
      </c>
      <c r="T101" s="147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48" t="s">
        <v>137</v>
      </c>
      <c r="AT101" s="148" t="s">
        <v>133</v>
      </c>
      <c r="AU101" s="148" t="s">
        <v>88</v>
      </c>
      <c r="AY101" s="16" t="s">
        <v>131</v>
      </c>
      <c r="BE101" s="149">
        <f>IF(N101="základní",J101,0)</f>
        <v>0</v>
      </c>
      <c r="BF101" s="149">
        <f>IF(N101="snížená",J101,0)</f>
        <v>0</v>
      </c>
      <c r="BG101" s="149">
        <f>IF(N101="zákl. přenesená",J101,0)</f>
        <v>0</v>
      </c>
      <c r="BH101" s="149">
        <f>IF(N101="sníž. přenesená",J101,0)</f>
        <v>0</v>
      </c>
      <c r="BI101" s="149">
        <f>IF(N101="nulová",J101,0)</f>
        <v>0</v>
      </c>
      <c r="BJ101" s="16" t="s">
        <v>86</v>
      </c>
      <c r="BK101" s="149">
        <f>ROUND(I101*H101,2)</f>
        <v>0</v>
      </c>
      <c r="BL101" s="16" t="s">
        <v>137</v>
      </c>
      <c r="BM101" s="148" t="s">
        <v>157</v>
      </c>
    </row>
    <row r="102" spans="1:65" s="2" customFormat="1" x14ac:dyDescent="0.2">
      <c r="A102" s="31"/>
      <c r="B102" s="32"/>
      <c r="C102" s="31"/>
      <c r="D102" s="155" t="s">
        <v>148</v>
      </c>
      <c r="E102" s="31"/>
      <c r="F102" s="156" t="s">
        <v>158</v>
      </c>
      <c r="G102" s="31"/>
      <c r="H102" s="31"/>
      <c r="I102" s="152"/>
      <c r="J102" s="31"/>
      <c r="K102" s="31"/>
      <c r="L102" s="32"/>
      <c r="M102" s="153"/>
      <c r="N102" s="154"/>
      <c r="O102" s="52"/>
      <c r="P102" s="52"/>
      <c r="Q102" s="52"/>
      <c r="R102" s="52"/>
      <c r="S102" s="52"/>
      <c r="T102" s="53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6" t="s">
        <v>148</v>
      </c>
      <c r="AU102" s="16" t="s">
        <v>88</v>
      </c>
    </row>
    <row r="103" spans="1:65" s="13" customFormat="1" x14ac:dyDescent="0.2">
      <c r="B103" s="157"/>
      <c r="D103" s="150" t="s">
        <v>150</v>
      </c>
      <c r="F103" s="159" t="s">
        <v>159</v>
      </c>
      <c r="H103" s="160">
        <v>18360</v>
      </c>
      <c r="I103" s="161"/>
      <c r="L103" s="157"/>
      <c r="M103" s="162"/>
      <c r="N103" s="163"/>
      <c r="O103" s="163"/>
      <c r="P103" s="163"/>
      <c r="Q103" s="163"/>
      <c r="R103" s="163"/>
      <c r="S103" s="163"/>
      <c r="T103" s="164"/>
      <c r="AT103" s="158" t="s">
        <v>150</v>
      </c>
      <c r="AU103" s="158" t="s">
        <v>88</v>
      </c>
      <c r="AV103" s="13" t="s">
        <v>88</v>
      </c>
      <c r="AW103" s="13" t="s">
        <v>4</v>
      </c>
      <c r="AX103" s="13" t="s">
        <v>86</v>
      </c>
      <c r="AY103" s="158" t="s">
        <v>131</v>
      </c>
    </row>
    <row r="104" spans="1:65" s="2" customFormat="1" ht="24.2" customHeight="1" x14ac:dyDescent="0.2">
      <c r="A104" s="31"/>
      <c r="B104" s="136"/>
      <c r="C104" s="137" t="s">
        <v>137</v>
      </c>
      <c r="D104" s="137" t="s">
        <v>133</v>
      </c>
      <c r="E104" s="138" t="s">
        <v>160</v>
      </c>
      <c r="F104" s="139" t="s">
        <v>161</v>
      </c>
      <c r="G104" s="140" t="s">
        <v>145</v>
      </c>
      <c r="H104" s="141">
        <v>102</v>
      </c>
      <c r="I104" s="142"/>
      <c r="J104" s="143">
        <f>ROUND(I104*H104,2)</f>
        <v>0</v>
      </c>
      <c r="K104" s="139" t="s">
        <v>146</v>
      </c>
      <c r="L104" s="32"/>
      <c r="M104" s="144" t="s">
        <v>3</v>
      </c>
      <c r="N104" s="145" t="s">
        <v>49</v>
      </c>
      <c r="O104" s="52"/>
      <c r="P104" s="146">
        <f>O104*H104</f>
        <v>0</v>
      </c>
      <c r="Q104" s="146">
        <v>0</v>
      </c>
      <c r="R104" s="146">
        <f>Q104*H104</f>
        <v>0</v>
      </c>
      <c r="S104" s="146">
        <v>0</v>
      </c>
      <c r="T104" s="147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48" t="s">
        <v>137</v>
      </c>
      <c r="AT104" s="148" t="s">
        <v>133</v>
      </c>
      <c r="AU104" s="148" t="s">
        <v>88</v>
      </c>
      <c r="AY104" s="16" t="s">
        <v>131</v>
      </c>
      <c r="BE104" s="149">
        <f>IF(N104="základní",J104,0)</f>
        <v>0</v>
      </c>
      <c r="BF104" s="149">
        <f>IF(N104="snížená",J104,0)</f>
        <v>0</v>
      </c>
      <c r="BG104" s="149">
        <f>IF(N104="zákl. přenesená",J104,0)</f>
        <v>0</v>
      </c>
      <c r="BH104" s="149">
        <f>IF(N104="sníž. přenesená",J104,0)</f>
        <v>0</v>
      </c>
      <c r="BI104" s="149">
        <f>IF(N104="nulová",J104,0)</f>
        <v>0</v>
      </c>
      <c r="BJ104" s="16" t="s">
        <v>86</v>
      </c>
      <c r="BK104" s="149">
        <f>ROUND(I104*H104,2)</f>
        <v>0</v>
      </c>
      <c r="BL104" s="16" t="s">
        <v>137</v>
      </c>
      <c r="BM104" s="148" t="s">
        <v>162</v>
      </c>
    </row>
    <row r="105" spans="1:65" s="2" customFormat="1" x14ac:dyDescent="0.2">
      <c r="A105" s="31"/>
      <c r="B105" s="32"/>
      <c r="C105" s="31"/>
      <c r="D105" s="155" t="s">
        <v>148</v>
      </c>
      <c r="E105" s="31"/>
      <c r="F105" s="156" t="s">
        <v>163</v>
      </c>
      <c r="G105" s="31"/>
      <c r="H105" s="31"/>
      <c r="I105" s="152"/>
      <c r="J105" s="31"/>
      <c r="K105" s="31"/>
      <c r="L105" s="32"/>
      <c r="M105" s="153"/>
      <c r="N105" s="154"/>
      <c r="O105" s="52"/>
      <c r="P105" s="52"/>
      <c r="Q105" s="52"/>
      <c r="R105" s="52"/>
      <c r="S105" s="52"/>
      <c r="T105" s="53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6" t="s">
        <v>148</v>
      </c>
      <c r="AU105" s="16" t="s">
        <v>88</v>
      </c>
    </row>
    <row r="106" spans="1:65" s="2" customFormat="1" ht="24.2" customHeight="1" x14ac:dyDescent="0.2">
      <c r="A106" s="31"/>
      <c r="B106" s="136"/>
      <c r="C106" s="137" t="s">
        <v>164</v>
      </c>
      <c r="D106" s="137" t="s">
        <v>133</v>
      </c>
      <c r="E106" s="138" t="s">
        <v>165</v>
      </c>
      <c r="F106" s="139" t="s">
        <v>166</v>
      </c>
      <c r="G106" s="140" t="s">
        <v>167</v>
      </c>
      <c r="H106" s="141">
        <v>30</v>
      </c>
      <c r="I106" s="142"/>
      <c r="J106" s="143">
        <f>ROUND(I106*H106,2)</f>
        <v>0</v>
      </c>
      <c r="K106" s="139" t="s">
        <v>146</v>
      </c>
      <c r="L106" s="32"/>
      <c r="M106" s="144" t="s">
        <v>3</v>
      </c>
      <c r="N106" s="145" t="s">
        <v>49</v>
      </c>
      <c r="O106" s="52"/>
      <c r="P106" s="146">
        <f>O106*H106</f>
        <v>0</v>
      </c>
      <c r="Q106" s="146">
        <v>0</v>
      </c>
      <c r="R106" s="146">
        <f>Q106*H106</f>
        <v>0</v>
      </c>
      <c r="S106" s="146">
        <v>0</v>
      </c>
      <c r="T106" s="147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48" t="s">
        <v>137</v>
      </c>
      <c r="AT106" s="148" t="s">
        <v>133</v>
      </c>
      <c r="AU106" s="148" t="s">
        <v>88</v>
      </c>
      <c r="AY106" s="16" t="s">
        <v>131</v>
      </c>
      <c r="BE106" s="149">
        <f>IF(N106="základní",J106,0)</f>
        <v>0</v>
      </c>
      <c r="BF106" s="149">
        <f>IF(N106="snížená",J106,0)</f>
        <v>0</v>
      </c>
      <c r="BG106" s="149">
        <f>IF(N106="zákl. přenesená",J106,0)</f>
        <v>0</v>
      </c>
      <c r="BH106" s="149">
        <f>IF(N106="sníž. přenesená",J106,0)</f>
        <v>0</v>
      </c>
      <c r="BI106" s="149">
        <f>IF(N106="nulová",J106,0)</f>
        <v>0</v>
      </c>
      <c r="BJ106" s="16" t="s">
        <v>86</v>
      </c>
      <c r="BK106" s="149">
        <f>ROUND(I106*H106,2)</f>
        <v>0</v>
      </c>
      <c r="BL106" s="16" t="s">
        <v>137</v>
      </c>
      <c r="BM106" s="148" t="s">
        <v>168</v>
      </c>
    </row>
    <row r="107" spans="1:65" s="2" customFormat="1" x14ac:dyDescent="0.2">
      <c r="A107" s="31"/>
      <c r="B107" s="32"/>
      <c r="C107" s="31"/>
      <c r="D107" s="155" t="s">
        <v>148</v>
      </c>
      <c r="E107" s="31"/>
      <c r="F107" s="156" t="s">
        <v>169</v>
      </c>
      <c r="G107" s="31"/>
      <c r="H107" s="31"/>
      <c r="I107" s="152"/>
      <c r="J107" s="31"/>
      <c r="K107" s="31"/>
      <c r="L107" s="32"/>
      <c r="M107" s="153"/>
      <c r="N107" s="154"/>
      <c r="O107" s="52"/>
      <c r="P107" s="52"/>
      <c r="Q107" s="52"/>
      <c r="R107" s="52"/>
      <c r="S107" s="52"/>
      <c r="T107" s="53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6" t="s">
        <v>148</v>
      </c>
      <c r="AU107" s="16" t="s">
        <v>88</v>
      </c>
    </row>
    <row r="108" spans="1:65" s="13" customFormat="1" x14ac:dyDescent="0.2">
      <c r="B108" s="157"/>
      <c r="D108" s="150" t="s">
        <v>150</v>
      </c>
      <c r="E108" s="158" t="s">
        <v>3</v>
      </c>
      <c r="F108" s="159" t="s">
        <v>170</v>
      </c>
      <c r="H108" s="160">
        <v>30</v>
      </c>
      <c r="I108" s="161"/>
      <c r="L108" s="157"/>
      <c r="M108" s="162"/>
      <c r="N108" s="163"/>
      <c r="O108" s="163"/>
      <c r="P108" s="163"/>
      <c r="Q108" s="163"/>
      <c r="R108" s="163"/>
      <c r="S108" s="163"/>
      <c r="T108" s="164"/>
      <c r="AT108" s="158" t="s">
        <v>150</v>
      </c>
      <c r="AU108" s="158" t="s">
        <v>88</v>
      </c>
      <c r="AV108" s="13" t="s">
        <v>88</v>
      </c>
      <c r="AW108" s="13" t="s">
        <v>39</v>
      </c>
      <c r="AX108" s="13" t="s">
        <v>86</v>
      </c>
      <c r="AY108" s="158" t="s">
        <v>131</v>
      </c>
    </row>
    <row r="109" spans="1:65" s="2" customFormat="1" ht="24.2" customHeight="1" x14ac:dyDescent="0.2">
      <c r="A109" s="31"/>
      <c r="B109" s="136"/>
      <c r="C109" s="137" t="s">
        <v>171</v>
      </c>
      <c r="D109" s="137" t="s">
        <v>133</v>
      </c>
      <c r="E109" s="138" t="s">
        <v>172</v>
      </c>
      <c r="F109" s="139" t="s">
        <v>173</v>
      </c>
      <c r="G109" s="140" t="s">
        <v>167</v>
      </c>
      <c r="H109" s="141">
        <v>1800</v>
      </c>
      <c r="I109" s="142"/>
      <c r="J109" s="143">
        <f>ROUND(I109*H109,2)</f>
        <v>0</v>
      </c>
      <c r="K109" s="139" t="s">
        <v>146</v>
      </c>
      <c r="L109" s="32"/>
      <c r="M109" s="144" t="s">
        <v>3</v>
      </c>
      <c r="N109" s="145" t="s">
        <v>49</v>
      </c>
      <c r="O109" s="52"/>
      <c r="P109" s="146">
        <f>O109*H109</f>
        <v>0</v>
      </c>
      <c r="Q109" s="146">
        <v>0</v>
      </c>
      <c r="R109" s="146">
        <f>Q109*H109</f>
        <v>0</v>
      </c>
      <c r="S109" s="146">
        <v>0</v>
      </c>
      <c r="T109" s="147">
        <f>S109*H109</f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48" t="s">
        <v>137</v>
      </c>
      <c r="AT109" s="148" t="s">
        <v>133</v>
      </c>
      <c r="AU109" s="148" t="s">
        <v>88</v>
      </c>
      <c r="AY109" s="16" t="s">
        <v>131</v>
      </c>
      <c r="BE109" s="149">
        <f>IF(N109="základní",J109,0)</f>
        <v>0</v>
      </c>
      <c r="BF109" s="149">
        <f>IF(N109="snížená",J109,0)</f>
        <v>0</v>
      </c>
      <c r="BG109" s="149">
        <f>IF(N109="zákl. přenesená",J109,0)</f>
        <v>0</v>
      </c>
      <c r="BH109" s="149">
        <f>IF(N109="sníž. přenesená",J109,0)</f>
        <v>0</v>
      </c>
      <c r="BI109" s="149">
        <f>IF(N109="nulová",J109,0)</f>
        <v>0</v>
      </c>
      <c r="BJ109" s="16" t="s">
        <v>86</v>
      </c>
      <c r="BK109" s="149">
        <f>ROUND(I109*H109,2)</f>
        <v>0</v>
      </c>
      <c r="BL109" s="16" t="s">
        <v>137</v>
      </c>
      <c r="BM109" s="148" t="s">
        <v>174</v>
      </c>
    </row>
    <row r="110" spans="1:65" s="2" customFormat="1" x14ac:dyDescent="0.2">
      <c r="A110" s="31"/>
      <c r="B110" s="32"/>
      <c r="C110" s="31"/>
      <c r="D110" s="155" t="s">
        <v>148</v>
      </c>
      <c r="E110" s="31"/>
      <c r="F110" s="156" t="s">
        <v>175</v>
      </c>
      <c r="G110" s="31"/>
      <c r="H110" s="31"/>
      <c r="I110" s="152"/>
      <c r="J110" s="31"/>
      <c r="K110" s="31"/>
      <c r="L110" s="32"/>
      <c r="M110" s="153"/>
      <c r="N110" s="154"/>
      <c r="O110" s="52"/>
      <c r="P110" s="52"/>
      <c r="Q110" s="52"/>
      <c r="R110" s="52"/>
      <c r="S110" s="52"/>
      <c r="T110" s="53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T110" s="16" t="s">
        <v>148</v>
      </c>
      <c r="AU110" s="16" t="s">
        <v>88</v>
      </c>
    </row>
    <row r="111" spans="1:65" s="13" customFormat="1" x14ac:dyDescent="0.2">
      <c r="B111" s="157"/>
      <c r="D111" s="150" t="s">
        <v>150</v>
      </c>
      <c r="F111" s="159" t="s">
        <v>176</v>
      </c>
      <c r="H111" s="160">
        <v>1800</v>
      </c>
      <c r="I111" s="161"/>
      <c r="L111" s="157"/>
      <c r="M111" s="162"/>
      <c r="N111" s="163"/>
      <c r="O111" s="163"/>
      <c r="P111" s="163"/>
      <c r="Q111" s="163"/>
      <c r="R111" s="163"/>
      <c r="S111" s="163"/>
      <c r="T111" s="164"/>
      <c r="AT111" s="158" t="s">
        <v>150</v>
      </c>
      <c r="AU111" s="158" t="s">
        <v>88</v>
      </c>
      <c r="AV111" s="13" t="s">
        <v>88</v>
      </c>
      <c r="AW111" s="13" t="s">
        <v>4</v>
      </c>
      <c r="AX111" s="13" t="s">
        <v>86</v>
      </c>
      <c r="AY111" s="158" t="s">
        <v>131</v>
      </c>
    </row>
    <row r="112" spans="1:65" s="2" customFormat="1" ht="24.2" customHeight="1" x14ac:dyDescent="0.2">
      <c r="A112" s="31"/>
      <c r="B112" s="136"/>
      <c r="C112" s="137" t="s">
        <v>177</v>
      </c>
      <c r="D112" s="137" t="s">
        <v>133</v>
      </c>
      <c r="E112" s="138" t="s">
        <v>178</v>
      </c>
      <c r="F112" s="139" t="s">
        <v>179</v>
      </c>
      <c r="G112" s="140" t="s">
        <v>167</v>
      </c>
      <c r="H112" s="141">
        <v>30</v>
      </c>
      <c r="I112" s="142"/>
      <c r="J112" s="143">
        <f>ROUND(I112*H112,2)</f>
        <v>0</v>
      </c>
      <c r="K112" s="139" t="s">
        <v>146</v>
      </c>
      <c r="L112" s="32"/>
      <c r="M112" s="144" t="s">
        <v>3</v>
      </c>
      <c r="N112" s="145" t="s">
        <v>49</v>
      </c>
      <c r="O112" s="52"/>
      <c r="P112" s="146">
        <f>O112*H112</f>
        <v>0</v>
      </c>
      <c r="Q112" s="146">
        <v>0</v>
      </c>
      <c r="R112" s="146">
        <f>Q112*H112</f>
        <v>0</v>
      </c>
      <c r="S112" s="146">
        <v>0</v>
      </c>
      <c r="T112" s="147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48" t="s">
        <v>137</v>
      </c>
      <c r="AT112" s="148" t="s">
        <v>133</v>
      </c>
      <c r="AU112" s="148" t="s">
        <v>88</v>
      </c>
      <c r="AY112" s="16" t="s">
        <v>131</v>
      </c>
      <c r="BE112" s="149">
        <f>IF(N112="základní",J112,0)</f>
        <v>0</v>
      </c>
      <c r="BF112" s="149">
        <f>IF(N112="snížená",J112,0)</f>
        <v>0</v>
      </c>
      <c r="BG112" s="149">
        <f>IF(N112="zákl. přenesená",J112,0)</f>
        <v>0</v>
      </c>
      <c r="BH112" s="149">
        <f>IF(N112="sníž. přenesená",J112,0)</f>
        <v>0</v>
      </c>
      <c r="BI112" s="149">
        <f>IF(N112="nulová",J112,0)</f>
        <v>0</v>
      </c>
      <c r="BJ112" s="16" t="s">
        <v>86</v>
      </c>
      <c r="BK112" s="149">
        <f>ROUND(I112*H112,2)</f>
        <v>0</v>
      </c>
      <c r="BL112" s="16" t="s">
        <v>137</v>
      </c>
      <c r="BM112" s="148" t="s">
        <v>180</v>
      </c>
    </row>
    <row r="113" spans="1:65" s="2" customFormat="1" x14ac:dyDescent="0.2">
      <c r="A113" s="31"/>
      <c r="B113" s="32"/>
      <c r="C113" s="31"/>
      <c r="D113" s="155" t="s">
        <v>148</v>
      </c>
      <c r="E113" s="31"/>
      <c r="F113" s="156" t="s">
        <v>181</v>
      </c>
      <c r="G113" s="31"/>
      <c r="H113" s="31"/>
      <c r="I113" s="152"/>
      <c r="J113" s="31"/>
      <c r="K113" s="31"/>
      <c r="L113" s="32"/>
      <c r="M113" s="153"/>
      <c r="N113" s="154"/>
      <c r="O113" s="52"/>
      <c r="P113" s="52"/>
      <c r="Q113" s="52"/>
      <c r="R113" s="52"/>
      <c r="S113" s="52"/>
      <c r="T113" s="5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6" t="s">
        <v>148</v>
      </c>
      <c r="AU113" s="16" t="s">
        <v>88</v>
      </c>
    </row>
    <row r="114" spans="1:65" s="2" customFormat="1" ht="24.2" customHeight="1" x14ac:dyDescent="0.2">
      <c r="A114" s="31"/>
      <c r="B114" s="136"/>
      <c r="C114" s="137" t="s">
        <v>182</v>
      </c>
      <c r="D114" s="137" t="s">
        <v>133</v>
      </c>
      <c r="E114" s="138" t="s">
        <v>183</v>
      </c>
      <c r="F114" s="139" t="s">
        <v>184</v>
      </c>
      <c r="G114" s="140" t="s">
        <v>145</v>
      </c>
      <c r="H114" s="141">
        <v>18</v>
      </c>
      <c r="I114" s="142"/>
      <c r="J114" s="143">
        <f>ROUND(I114*H114,2)</f>
        <v>0</v>
      </c>
      <c r="K114" s="139" t="s">
        <v>146</v>
      </c>
      <c r="L114" s="32"/>
      <c r="M114" s="144" t="s">
        <v>3</v>
      </c>
      <c r="N114" s="145" t="s">
        <v>49</v>
      </c>
      <c r="O114" s="52"/>
      <c r="P114" s="146">
        <f>O114*H114</f>
        <v>0</v>
      </c>
      <c r="Q114" s="146">
        <v>0</v>
      </c>
      <c r="R114" s="146">
        <f>Q114*H114</f>
        <v>0</v>
      </c>
      <c r="S114" s="146">
        <v>0</v>
      </c>
      <c r="T114" s="147">
        <f>S114*H114</f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48" t="s">
        <v>137</v>
      </c>
      <c r="AT114" s="148" t="s">
        <v>133</v>
      </c>
      <c r="AU114" s="148" t="s">
        <v>88</v>
      </c>
      <c r="AY114" s="16" t="s">
        <v>131</v>
      </c>
      <c r="BE114" s="149">
        <f>IF(N114="základní",J114,0)</f>
        <v>0</v>
      </c>
      <c r="BF114" s="149">
        <f>IF(N114="snížená",J114,0)</f>
        <v>0</v>
      </c>
      <c r="BG114" s="149">
        <f>IF(N114="zákl. přenesená",J114,0)</f>
        <v>0</v>
      </c>
      <c r="BH114" s="149">
        <f>IF(N114="sníž. přenesená",J114,0)</f>
        <v>0</v>
      </c>
      <c r="BI114" s="149">
        <f>IF(N114="nulová",J114,0)</f>
        <v>0</v>
      </c>
      <c r="BJ114" s="16" t="s">
        <v>86</v>
      </c>
      <c r="BK114" s="149">
        <f>ROUND(I114*H114,2)</f>
        <v>0</v>
      </c>
      <c r="BL114" s="16" t="s">
        <v>137</v>
      </c>
      <c r="BM114" s="148" t="s">
        <v>185</v>
      </c>
    </row>
    <row r="115" spans="1:65" s="2" customFormat="1" x14ac:dyDescent="0.2">
      <c r="A115" s="31"/>
      <c r="B115" s="32"/>
      <c r="C115" s="31"/>
      <c r="D115" s="155" t="s">
        <v>148</v>
      </c>
      <c r="E115" s="31"/>
      <c r="F115" s="156" t="s">
        <v>186</v>
      </c>
      <c r="G115" s="31"/>
      <c r="H115" s="31"/>
      <c r="I115" s="152"/>
      <c r="J115" s="31"/>
      <c r="K115" s="31"/>
      <c r="L115" s="32"/>
      <c r="M115" s="153"/>
      <c r="N115" s="154"/>
      <c r="O115" s="52"/>
      <c r="P115" s="52"/>
      <c r="Q115" s="52"/>
      <c r="R115" s="52"/>
      <c r="S115" s="52"/>
      <c r="T115" s="53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T115" s="16" t="s">
        <v>148</v>
      </c>
      <c r="AU115" s="16" t="s">
        <v>88</v>
      </c>
    </row>
    <row r="116" spans="1:65" s="13" customFormat="1" x14ac:dyDescent="0.2">
      <c r="B116" s="157"/>
      <c r="D116" s="150" t="s">
        <v>150</v>
      </c>
      <c r="E116" s="158" t="s">
        <v>3</v>
      </c>
      <c r="F116" s="159" t="s">
        <v>187</v>
      </c>
      <c r="H116" s="160">
        <v>18</v>
      </c>
      <c r="I116" s="161"/>
      <c r="L116" s="157"/>
      <c r="M116" s="162"/>
      <c r="N116" s="163"/>
      <c r="O116" s="163"/>
      <c r="P116" s="163"/>
      <c r="Q116" s="163"/>
      <c r="R116" s="163"/>
      <c r="S116" s="163"/>
      <c r="T116" s="164"/>
      <c r="AT116" s="158" t="s">
        <v>150</v>
      </c>
      <c r="AU116" s="158" t="s">
        <v>88</v>
      </c>
      <c r="AV116" s="13" t="s">
        <v>88</v>
      </c>
      <c r="AW116" s="13" t="s">
        <v>39</v>
      </c>
      <c r="AX116" s="13" t="s">
        <v>86</v>
      </c>
      <c r="AY116" s="158" t="s">
        <v>131</v>
      </c>
    </row>
    <row r="117" spans="1:65" s="2" customFormat="1" ht="24.2" customHeight="1" x14ac:dyDescent="0.2">
      <c r="A117" s="31"/>
      <c r="B117" s="136"/>
      <c r="C117" s="137" t="s">
        <v>141</v>
      </c>
      <c r="D117" s="137" t="s">
        <v>133</v>
      </c>
      <c r="E117" s="138" t="s">
        <v>188</v>
      </c>
      <c r="F117" s="139" t="s">
        <v>189</v>
      </c>
      <c r="G117" s="140" t="s">
        <v>145</v>
      </c>
      <c r="H117" s="141">
        <v>1080</v>
      </c>
      <c r="I117" s="142"/>
      <c r="J117" s="143">
        <f>ROUND(I117*H117,2)</f>
        <v>0</v>
      </c>
      <c r="K117" s="139" t="s">
        <v>146</v>
      </c>
      <c r="L117" s="32"/>
      <c r="M117" s="144" t="s">
        <v>3</v>
      </c>
      <c r="N117" s="145" t="s">
        <v>49</v>
      </c>
      <c r="O117" s="52"/>
      <c r="P117" s="146">
        <f>O117*H117</f>
        <v>0</v>
      </c>
      <c r="Q117" s="146">
        <v>0</v>
      </c>
      <c r="R117" s="146">
        <f>Q117*H117</f>
        <v>0</v>
      </c>
      <c r="S117" s="146">
        <v>0</v>
      </c>
      <c r="T117" s="147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48" t="s">
        <v>137</v>
      </c>
      <c r="AT117" s="148" t="s">
        <v>133</v>
      </c>
      <c r="AU117" s="148" t="s">
        <v>88</v>
      </c>
      <c r="AY117" s="16" t="s">
        <v>131</v>
      </c>
      <c r="BE117" s="149">
        <f>IF(N117="základní",J117,0)</f>
        <v>0</v>
      </c>
      <c r="BF117" s="149">
        <f>IF(N117="snížená",J117,0)</f>
        <v>0</v>
      </c>
      <c r="BG117" s="149">
        <f>IF(N117="zákl. přenesená",J117,0)</f>
        <v>0</v>
      </c>
      <c r="BH117" s="149">
        <f>IF(N117="sníž. přenesená",J117,0)</f>
        <v>0</v>
      </c>
      <c r="BI117" s="149">
        <f>IF(N117="nulová",J117,0)</f>
        <v>0</v>
      </c>
      <c r="BJ117" s="16" t="s">
        <v>86</v>
      </c>
      <c r="BK117" s="149">
        <f>ROUND(I117*H117,2)</f>
        <v>0</v>
      </c>
      <c r="BL117" s="16" t="s">
        <v>137</v>
      </c>
      <c r="BM117" s="148" t="s">
        <v>190</v>
      </c>
    </row>
    <row r="118" spans="1:65" s="2" customFormat="1" x14ac:dyDescent="0.2">
      <c r="A118" s="31"/>
      <c r="B118" s="32"/>
      <c r="C118" s="31"/>
      <c r="D118" s="155" t="s">
        <v>148</v>
      </c>
      <c r="E118" s="31"/>
      <c r="F118" s="156" t="s">
        <v>191</v>
      </c>
      <c r="G118" s="31"/>
      <c r="H118" s="31"/>
      <c r="I118" s="152"/>
      <c r="J118" s="31"/>
      <c r="K118" s="31"/>
      <c r="L118" s="32"/>
      <c r="M118" s="153"/>
      <c r="N118" s="154"/>
      <c r="O118" s="52"/>
      <c r="P118" s="52"/>
      <c r="Q118" s="52"/>
      <c r="R118" s="52"/>
      <c r="S118" s="52"/>
      <c r="T118" s="53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148</v>
      </c>
      <c r="AU118" s="16" t="s">
        <v>88</v>
      </c>
    </row>
    <row r="119" spans="1:65" s="13" customFormat="1" x14ac:dyDescent="0.2">
      <c r="B119" s="157"/>
      <c r="D119" s="150" t="s">
        <v>150</v>
      </c>
      <c r="F119" s="159" t="s">
        <v>192</v>
      </c>
      <c r="H119" s="160">
        <v>1080</v>
      </c>
      <c r="I119" s="161"/>
      <c r="L119" s="157"/>
      <c r="M119" s="162"/>
      <c r="N119" s="163"/>
      <c r="O119" s="163"/>
      <c r="P119" s="163"/>
      <c r="Q119" s="163"/>
      <c r="R119" s="163"/>
      <c r="S119" s="163"/>
      <c r="T119" s="164"/>
      <c r="AT119" s="158" t="s">
        <v>150</v>
      </c>
      <c r="AU119" s="158" t="s">
        <v>88</v>
      </c>
      <c r="AV119" s="13" t="s">
        <v>88</v>
      </c>
      <c r="AW119" s="13" t="s">
        <v>4</v>
      </c>
      <c r="AX119" s="13" t="s">
        <v>86</v>
      </c>
      <c r="AY119" s="158" t="s">
        <v>131</v>
      </c>
    </row>
    <row r="120" spans="1:65" s="2" customFormat="1" ht="24.2" customHeight="1" x14ac:dyDescent="0.2">
      <c r="A120" s="31"/>
      <c r="B120" s="136"/>
      <c r="C120" s="137" t="s">
        <v>193</v>
      </c>
      <c r="D120" s="137" t="s">
        <v>133</v>
      </c>
      <c r="E120" s="138" t="s">
        <v>194</v>
      </c>
      <c r="F120" s="139" t="s">
        <v>195</v>
      </c>
      <c r="G120" s="140" t="s">
        <v>145</v>
      </c>
      <c r="H120" s="141">
        <v>18</v>
      </c>
      <c r="I120" s="142"/>
      <c r="J120" s="143">
        <f>ROUND(I120*H120,2)</f>
        <v>0</v>
      </c>
      <c r="K120" s="139" t="s">
        <v>146</v>
      </c>
      <c r="L120" s="32"/>
      <c r="M120" s="144" t="s">
        <v>3</v>
      </c>
      <c r="N120" s="145" t="s">
        <v>49</v>
      </c>
      <c r="O120" s="52"/>
      <c r="P120" s="146">
        <f>O120*H120</f>
        <v>0</v>
      </c>
      <c r="Q120" s="146">
        <v>0</v>
      </c>
      <c r="R120" s="146">
        <f>Q120*H120</f>
        <v>0</v>
      </c>
      <c r="S120" s="146">
        <v>0</v>
      </c>
      <c r="T120" s="147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48" t="s">
        <v>137</v>
      </c>
      <c r="AT120" s="148" t="s">
        <v>133</v>
      </c>
      <c r="AU120" s="148" t="s">
        <v>88</v>
      </c>
      <c r="AY120" s="16" t="s">
        <v>131</v>
      </c>
      <c r="BE120" s="149">
        <f>IF(N120="základní",J120,0)</f>
        <v>0</v>
      </c>
      <c r="BF120" s="149">
        <f>IF(N120="snížená",J120,0)</f>
        <v>0</v>
      </c>
      <c r="BG120" s="149">
        <f>IF(N120="zákl. přenesená",J120,0)</f>
        <v>0</v>
      </c>
      <c r="BH120" s="149">
        <f>IF(N120="sníž. přenesená",J120,0)</f>
        <v>0</v>
      </c>
      <c r="BI120" s="149">
        <f>IF(N120="nulová",J120,0)</f>
        <v>0</v>
      </c>
      <c r="BJ120" s="16" t="s">
        <v>86</v>
      </c>
      <c r="BK120" s="149">
        <f>ROUND(I120*H120,2)</f>
        <v>0</v>
      </c>
      <c r="BL120" s="16" t="s">
        <v>137</v>
      </c>
      <c r="BM120" s="148" t="s">
        <v>196</v>
      </c>
    </row>
    <row r="121" spans="1:65" s="2" customFormat="1" x14ac:dyDescent="0.2">
      <c r="A121" s="31"/>
      <c r="B121" s="32"/>
      <c r="C121" s="31"/>
      <c r="D121" s="155" t="s">
        <v>148</v>
      </c>
      <c r="E121" s="31"/>
      <c r="F121" s="156" t="s">
        <v>197</v>
      </c>
      <c r="G121" s="31"/>
      <c r="H121" s="31"/>
      <c r="I121" s="152"/>
      <c r="J121" s="31"/>
      <c r="K121" s="31"/>
      <c r="L121" s="32"/>
      <c r="M121" s="153"/>
      <c r="N121" s="154"/>
      <c r="O121" s="52"/>
      <c r="P121" s="52"/>
      <c r="Q121" s="52"/>
      <c r="R121" s="52"/>
      <c r="S121" s="52"/>
      <c r="T121" s="53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148</v>
      </c>
      <c r="AU121" s="16" t="s">
        <v>88</v>
      </c>
    </row>
    <row r="122" spans="1:65" s="2" customFormat="1" ht="21.75" customHeight="1" x14ac:dyDescent="0.2">
      <c r="A122" s="31"/>
      <c r="B122" s="136"/>
      <c r="C122" s="137" t="s">
        <v>198</v>
      </c>
      <c r="D122" s="137" t="s">
        <v>133</v>
      </c>
      <c r="E122" s="138" t="s">
        <v>199</v>
      </c>
      <c r="F122" s="139" t="s">
        <v>200</v>
      </c>
      <c r="G122" s="140" t="s">
        <v>145</v>
      </c>
      <c r="H122" s="141">
        <v>540</v>
      </c>
      <c r="I122" s="142"/>
      <c r="J122" s="143">
        <f>ROUND(I122*H122,2)</f>
        <v>0</v>
      </c>
      <c r="K122" s="139" t="s">
        <v>146</v>
      </c>
      <c r="L122" s="32"/>
      <c r="M122" s="144" t="s">
        <v>3</v>
      </c>
      <c r="N122" s="145" t="s">
        <v>49</v>
      </c>
      <c r="O122" s="52"/>
      <c r="P122" s="146">
        <f>O122*H122</f>
        <v>0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48" t="s">
        <v>137</v>
      </c>
      <c r="AT122" s="148" t="s">
        <v>133</v>
      </c>
      <c r="AU122" s="148" t="s">
        <v>88</v>
      </c>
      <c r="AY122" s="16" t="s">
        <v>131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6" t="s">
        <v>86</v>
      </c>
      <c r="BK122" s="149">
        <f>ROUND(I122*H122,2)</f>
        <v>0</v>
      </c>
      <c r="BL122" s="16" t="s">
        <v>137</v>
      </c>
      <c r="BM122" s="148" t="s">
        <v>201</v>
      </c>
    </row>
    <row r="123" spans="1:65" s="2" customFormat="1" x14ac:dyDescent="0.2">
      <c r="A123" s="31"/>
      <c r="B123" s="32"/>
      <c r="C123" s="31"/>
      <c r="D123" s="155" t="s">
        <v>148</v>
      </c>
      <c r="E123" s="31"/>
      <c r="F123" s="156" t="s">
        <v>202</v>
      </c>
      <c r="G123" s="31"/>
      <c r="H123" s="31"/>
      <c r="I123" s="152"/>
      <c r="J123" s="31"/>
      <c r="K123" s="31"/>
      <c r="L123" s="32"/>
      <c r="M123" s="153"/>
      <c r="N123" s="154"/>
      <c r="O123" s="52"/>
      <c r="P123" s="52"/>
      <c r="Q123" s="52"/>
      <c r="R123" s="52"/>
      <c r="S123" s="52"/>
      <c r="T123" s="53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148</v>
      </c>
      <c r="AU123" s="16" t="s">
        <v>88</v>
      </c>
    </row>
    <row r="124" spans="1:65" s="2" customFormat="1" ht="48.75" x14ac:dyDescent="0.2">
      <c r="A124" s="31"/>
      <c r="B124" s="32"/>
      <c r="C124" s="31"/>
      <c r="D124" s="150" t="s">
        <v>139</v>
      </c>
      <c r="E124" s="31"/>
      <c r="F124" s="151" t="s">
        <v>203</v>
      </c>
      <c r="G124" s="31"/>
      <c r="H124" s="31"/>
      <c r="I124" s="152"/>
      <c r="J124" s="31"/>
      <c r="K124" s="31"/>
      <c r="L124" s="32"/>
      <c r="M124" s="153"/>
      <c r="N124" s="154"/>
      <c r="O124" s="52"/>
      <c r="P124" s="52"/>
      <c r="Q124" s="52"/>
      <c r="R124" s="52"/>
      <c r="S124" s="52"/>
      <c r="T124" s="53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139</v>
      </c>
      <c r="AU124" s="16" t="s">
        <v>88</v>
      </c>
    </row>
    <row r="125" spans="1:65" s="13" customFormat="1" x14ac:dyDescent="0.2">
      <c r="B125" s="157"/>
      <c r="D125" s="150" t="s">
        <v>150</v>
      </c>
      <c r="E125" s="158" t="s">
        <v>3</v>
      </c>
      <c r="F125" s="159" t="s">
        <v>204</v>
      </c>
      <c r="H125" s="160">
        <v>187.5</v>
      </c>
      <c r="I125" s="161"/>
      <c r="L125" s="157"/>
      <c r="M125" s="162"/>
      <c r="N125" s="163"/>
      <c r="O125" s="163"/>
      <c r="P125" s="163"/>
      <c r="Q125" s="163"/>
      <c r="R125" s="163"/>
      <c r="S125" s="163"/>
      <c r="T125" s="164"/>
      <c r="AT125" s="158" t="s">
        <v>150</v>
      </c>
      <c r="AU125" s="158" t="s">
        <v>88</v>
      </c>
      <c r="AV125" s="13" t="s">
        <v>88</v>
      </c>
      <c r="AW125" s="13" t="s">
        <v>39</v>
      </c>
      <c r="AX125" s="13" t="s">
        <v>78</v>
      </c>
      <c r="AY125" s="158" t="s">
        <v>131</v>
      </c>
    </row>
    <row r="126" spans="1:65" s="13" customFormat="1" x14ac:dyDescent="0.2">
      <c r="B126" s="157"/>
      <c r="D126" s="150" t="s">
        <v>150</v>
      </c>
      <c r="E126" s="158" t="s">
        <v>3</v>
      </c>
      <c r="F126" s="159" t="s">
        <v>205</v>
      </c>
      <c r="H126" s="160">
        <v>352.5</v>
      </c>
      <c r="I126" s="161"/>
      <c r="L126" s="157"/>
      <c r="M126" s="162"/>
      <c r="N126" s="163"/>
      <c r="O126" s="163"/>
      <c r="P126" s="163"/>
      <c r="Q126" s="163"/>
      <c r="R126" s="163"/>
      <c r="S126" s="163"/>
      <c r="T126" s="164"/>
      <c r="AT126" s="158" t="s">
        <v>150</v>
      </c>
      <c r="AU126" s="158" t="s">
        <v>88</v>
      </c>
      <c r="AV126" s="13" t="s">
        <v>88</v>
      </c>
      <c r="AW126" s="13" t="s">
        <v>39</v>
      </c>
      <c r="AX126" s="13" t="s">
        <v>78</v>
      </c>
      <c r="AY126" s="158" t="s">
        <v>131</v>
      </c>
    </row>
    <row r="127" spans="1:65" s="14" customFormat="1" x14ac:dyDescent="0.2">
      <c r="B127" s="165"/>
      <c r="D127" s="150" t="s">
        <v>150</v>
      </c>
      <c r="E127" s="166" t="s">
        <v>3</v>
      </c>
      <c r="F127" s="167" t="s">
        <v>153</v>
      </c>
      <c r="H127" s="168">
        <v>540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6" t="s">
        <v>150</v>
      </c>
      <c r="AU127" s="166" t="s">
        <v>88</v>
      </c>
      <c r="AV127" s="14" t="s">
        <v>137</v>
      </c>
      <c r="AW127" s="14" t="s">
        <v>39</v>
      </c>
      <c r="AX127" s="14" t="s">
        <v>86</v>
      </c>
      <c r="AY127" s="166" t="s">
        <v>131</v>
      </c>
    </row>
    <row r="128" spans="1:65" s="12" customFormat="1" ht="22.9" customHeight="1" x14ac:dyDescent="0.2">
      <c r="B128" s="123"/>
      <c r="D128" s="124" t="s">
        <v>77</v>
      </c>
      <c r="E128" s="134" t="s">
        <v>206</v>
      </c>
      <c r="F128" s="134" t="s">
        <v>207</v>
      </c>
      <c r="I128" s="126"/>
      <c r="J128" s="135">
        <f>BK128</f>
        <v>0</v>
      </c>
      <c r="L128" s="123"/>
      <c r="M128" s="128"/>
      <c r="N128" s="129"/>
      <c r="O128" s="129"/>
      <c r="P128" s="130">
        <f>SUM(P129:P143)</f>
        <v>0</v>
      </c>
      <c r="Q128" s="129"/>
      <c r="R128" s="130">
        <f>SUM(R129:R143)</f>
        <v>0</v>
      </c>
      <c r="S128" s="129"/>
      <c r="T128" s="131">
        <f>SUM(T129:T143)</f>
        <v>0</v>
      </c>
      <c r="AR128" s="124" t="s">
        <v>86</v>
      </c>
      <c r="AT128" s="132" t="s">
        <v>77</v>
      </c>
      <c r="AU128" s="132" t="s">
        <v>86</v>
      </c>
      <c r="AY128" s="124" t="s">
        <v>131</v>
      </c>
      <c r="BK128" s="133">
        <f>SUM(BK129:BK143)</f>
        <v>0</v>
      </c>
    </row>
    <row r="129" spans="1:65" s="2" customFormat="1" ht="24.2" customHeight="1" x14ac:dyDescent="0.2">
      <c r="A129" s="31"/>
      <c r="B129" s="136"/>
      <c r="C129" s="137" t="s">
        <v>208</v>
      </c>
      <c r="D129" s="137" t="s">
        <v>133</v>
      </c>
      <c r="E129" s="138" t="s">
        <v>209</v>
      </c>
      <c r="F129" s="139" t="s">
        <v>210</v>
      </c>
      <c r="G129" s="140" t="s">
        <v>136</v>
      </c>
      <c r="H129" s="141">
        <v>13.4</v>
      </c>
      <c r="I129" s="142"/>
      <c r="J129" s="143">
        <f>ROUND(I129*H129,2)</f>
        <v>0</v>
      </c>
      <c r="K129" s="139" t="s">
        <v>146</v>
      </c>
      <c r="L129" s="32"/>
      <c r="M129" s="144" t="s">
        <v>3</v>
      </c>
      <c r="N129" s="145" t="s">
        <v>49</v>
      </c>
      <c r="O129" s="52"/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48" t="s">
        <v>137</v>
      </c>
      <c r="AT129" s="148" t="s">
        <v>133</v>
      </c>
      <c r="AU129" s="148" t="s">
        <v>88</v>
      </c>
      <c r="AY129" s="16" t="s">
        <v>131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6" t="s">
        <v>86</v>
      </c>
      <c r="BK129" s="149">
        <f>ROUND(I129*H129,2)</f>
        <v>0</v>
      </c>
      <c r="BL129" s="16" t="s">
        <v>137</v>
      </c>
      <c r="BM129" s="148" t="s">
        <v>211</v>
      </c>
    </row>
    <row r="130" spans="1:65" s="2" customFormat="1" x14ac:dyDescent="0.2">
      <c r="A130" s="31"/>
      <c r="B130" s="32"/>
      <c r="C130" s="31"/>
      <c r="D130" s="155" t="s">
        <v>148</v>
      </c>
      <c r="E130" s="31"/>
      <c r="F130" s="156" t="s">
        <v>212</v>
      </c>
      <c r="G130" s="31"/>
      <c r="H130" s="31"/>
      <c r="I130" s="152"/>
      <c r="J130" s="31"/>
      <c r="K130" s="31"/>
      <c r="L130" s="32"/>
      <c r="M130" s="153"/>
      <c r="N130" s="154"/>
      <c r="O130" s="52"/>
      <c r="P130" s="52"/>
      <c r="Q130" s="52"/>
      <c r="R130" s="52"/>
      <c r="S130" s="52"/>
      <c r="T130" s="53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148</v>
      </c>
      <c r="AU130" s="16" t="s">
        <v>88</v>
      </c>
    </row>
    <row r="131" spans="1:65" s="13" customFormat="1" x14ac:dyDescent="0.2">
      <c r="B131" s="157"/>
      <c r="D131" s="150" t="s">
        <v>150</v>
      </c>
      <c r="E131" s="158" t="s">
        <v>3</v>
      </c>
      <c r="F131" s="159" t="s">
        <v>213</v>
      </c>
      <c r="H131" s="160">
        <v>12</v>
      </c>
      <c r="I131" s="161"/>
      <c r="L131" s="157"/>
      <c r="M131" s="162"/>
      <c r="N131" s="163"/>
      <c r="O131" s="163"/>
      <c r="P131" s="163"/>
      <c r="Q131" s="163"/>
      <c r="R131" s="163"/>
      <c r="S131" s="163"/>
      <c r="T131" s="164"/>
      <c r="AT131" s="158" t="s">
        <v>150</v>
      </c>
      <c r="AU131" s="158" t="s">
        <v>88</v>
      </c>
      <c r="AV131" s="13" t="s">
        <v>88</v>
      </c>
      <c r="AW131" s="13" t="s">
        <v>39</v>
      </c>
      <c r="AX131" s="13" t="s">
        <v>78</v>
      </c>
      <c r="AY131" s="158" t="s">
        <v>131</v>
      </c>
    </row>
    <row r="132" spans="1:65" s="13" customFormat="1" x14ac:dyDescent="0.2">
      <c r="B132" s="157"/>
      <c r="D132" s="150" t="s">
        <v>150</v>
      </c>
      <c r="E132" s="158" t="s">
        <v>3</v>
      </c>
      <c r="F132" s="159" t="s">
        <v>214</v>
      </c>
      <c r="H132" s="160">
        <v>0.9</v>
      </c>
      <c r="I132" s="161"/>
      <c r="L132" s="157"/>
      <c r="M132" s="162"/>
      <c r="N132" s="163"/>
      <c r="O132" s="163"/>
      <c r="P132" s="163"/>
      <c r="Q132" s="163"/>
      <c r="R132" s="163"/>
      <c r="S132" s="163"/>
      <c r="T132" s="164"/>
      <c r="AT132" s="158" t="s">
        <v>150</v>
      </c>
      <c r="AU132" s="158" t="s">
        <v>88</v>
      </c>
      <c r="AV132" s="13" t="s">
        <v>88</v>
      </c>
      <c r="AW132" s="13" t="s">
        <v>39</v>
      </c>
      <c r="AX132" s="13" t="s">
        <v>78</v>
      </c>
      <c r="AY132" s="158" t="s">
        <v>131</v>
      </c>
    </row>
    <row r="133" spans="1:65" s="13" customFormat="1" x14ac:dyDescent="0.2">
      <c r="B133" s="157"/>
      <c r="D133" s="150" t="s">
        <v>150</v>
      </c>
      <c r="E133" s="158" t="s">
        <v>3</v>
      </c>
      <c r="F133" s="159" t="s">
        <v>215</v>
      </c>
      <c r="H133" s="160">
        <v>0.5</v>
      </c>
      <c r="I133" s="161"/>
      <c r="L133" s="157"/>
      <c r="M133" s="162"/>
      <c r="N133" s="163"/>
      <c r="O133" s="163"/>
      <c r="P133" s="163"/>
      <c r="Q133" s="163"/>
      <c r="R133" s="163"/>
      <c r="S133" s="163"/>
      <c r="T133" s="164"/>
      <c r="AT133" s="158" t="s">
        <v>150</v>
      </c>
      <c r="AU133" s="158" t="s">
        <v>88</v>
      </c>
      <c r="AV133" s="13" t="s">
        <v>88</v>
      </c>
      <c r="AW133" s="13" t="s">
        <v>39</v>
      </c>
      <c r="AX133" s="13" t="s">
        <v>78</v>
      </c>
      <c r="AY133" s="158" t="s">
        <v>131</v>
      </c>
    </row>
    <row r="134" spans="1:65" s="14" customFormat="1" x14ac:dyDescent="0.2">
      <c r="B134" s="165"/>
      <c r="D134" s="150" t="s">
        <v>150</v>
      </c>
      <c r="E134" s="166" t="s">
        <v>3</v>
      </c>
      <c r="F134" s="167" t="s">
        <v>153</v>
      </c>
      <c r="H134" s="168">
        <v>13.4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6" t="s">
        <v>150</v>
      </c>
      <c r="AU134" s="166" t="s">
        <v>88</v>
      </c>
      <c r="AV134" s="14" t="s">
        <v>137</v>
      </c>
      <c r="AW134" s="14" t="s">
        <v>39</v>
      </c>
      <c r="AX134" s="14" t="s">
        <v>86</v>
      </c>
      <c r="AY134" s="166" t="s">
        <v>131</v>
      </c>
    </row>
    <row r="135" spans="1:65" s="2" customFormat="1" ht="24.2" customHeight="1" x14ac:dyDescent="0.2">
      <c r="A135" s="31"/>
      <c r="B135" s="136"/>
      <c r="C135" s="137" t="s">
        <v>216</v>
      </c>
      <c r="D135" s="137" t="s">
        <v>133</v>
      </c>
      <c r="E135" s="138" t="s">
        <v>217</v>
      </c>
      <c r="F135" s="139" t="s">
        <v>218</v>
      </c>
      <c r="G135" s="140" t="s">
        <v>136</v>
      </c>
      <c r="H135" s="141">
        <v>13.4</v>
      </c>
      <c r="I135" s="142"/>
      <c r="J135" s="143">
        <f>ROUND(I135*H135,2)</f>
        <v>0</v>
      </c>
      <c r="K135" s="139" t="s">
        <v>146</v>
      </c>
      <c r="L135" s="32"/>
      <c r="M135" s="144" t="s">
        <v>3</v>
      </c>
      <c r="N135" s="145" t="s">
        <v>49</v>
      </c>
      <c r="O135" s="52"/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8" t="s">
        <v>137</v>
      </c>
      <c r="AT135" s="148" t="s">
        <v>133</v>
      </c>
      <c r="AU135" s="148" t="s">
        <v>88</v>
      </c>
      <c r="AY135" s="16" t="s">
        <v>131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6" t="s">
        <v>86</v>
      </c>
      <c r="BK135" s="149">
        <f>ROUND(I135*H135,2)</f>
        <v>0</v>
      </c>
      <c r="BL135" s="16" t="s">
        <v>137</v>
      </c>
      <c r="BM135" s="148" t="s">
        <v>219</v>
      </c>
    </row>
    <row r="136" spans="1:65" s="2" customFormat="1" x14ac:dyDescent="0.2">
      <c r="A136" s="31"/>
      <c r="B136" s="32"/>
      <c r="C136" s="31"/>
      <c r="D136" s="155" t="s">
        <v>148</v>
      </c>
      <c r="E136" s="31"/>
      <c r="F136" s="156" t="s">
        <v>220</v>
      </c>
      <c r="G136" s="31"/>
      <c r="H136" s="31"/>
      <c r="I136" s="152"/>
      <c r="J136" s="31"/>
      <c r="K136" s="31"/>
      <c r="L136" s="32"/>
      <c r="M136" s="153"/>
      <c r="N136" s="154"/>
      <c r="O136" s="52"/>
      <c r="P136" s="52"/>
      <c r="Q136" s="52"/>
      <c r="R136" s="52"/>
      <c r="S136" s="52"/>
      <c r="T136" s="53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148</v>
      </c>
      <c r="AU136" s="16" t="s">
        <v>88</v>
      </c>
    </row>
    <row r="137" spans="1:65" s="2" customFormat="1" ht="24.2" customHeight="1" x14ac:dyDescent="0.2">
      <c r="A137" s="31"/>
      <c r="B137" s="136"/>
      <c r="C137" s="137" t="s">
        <v>221</v>
      </c>
      <c r="D137" s="137" t="s">
        <v>133</v>
      </c>
      <c r="E137" s="138" t="s">
        <v>222</v>
      </c>
      <c r="F137" s="139" t="s">
        <v>223</v>
      </c>
      <c r="G137" s="140" t="s">
        <v>136</v>
      </c>
      <c r="H137" s="141">
        <v>254.6</v>
      </c>
      <c r="I137" s="142"/>
      <c r="J137" s="143">
        <f>ROUND(I137*H137,2)</f>
        <v>0</v>
      </c>
      <c r="K137" s="139" t="s">
        <v>146</v>
      </c>
      <c r="L137" s="32"/>
      <c r="M137" s="144" t="s">
        <v>3</v>
      </c>
      <c r="N137" s="145" t="s">
        <v>49</v>
      </c>
      <c r="O137" s="52"/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8" t="s">
        <v>137</v>
      </c>
      <c r="AT137" s="148" t="s">
        <v>133</v>
      </c>
      <c r="AU137" s="148" t="s">
        <v>88</v>
      </c>
      <c r="AY137" s="16" t="s">
        <v>131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6" t="s">
        <v>86</v>
      </c>
      <c r="BK137" s="149">
        <f>ROUND(I137*H137,2)</f>
        <v>0</v>
      </c>
      <c r="BL137" s="16" t="s">
        <v>137</v>
      </c>
      <c r="BM137" s="148" t="s">
        <v>224</v>
      </c>
    </row>
    <row r="138" spans="1:65" s="2" customFormat="1" x14ac:dyDescent="0.2">
      <c r="A138" s="31"/>
      <c r="B138" s="32"/>
      <c r="C138" s="31"/>
      <c r="D138" s="155" t="s">
        <v>148</v>
      </c>
      <c r="E138" s="31"/>
      <c r="F138" s="156" t="s">
        <v>225</v>
      </c>
      <c r="G138" s="31"/>
      <c r="H138" s="31"/>
      <c r="I138" s="152"/>
      <c r="J138" s="31"/>
      <c r="K138" s="31"/>
      <c r="L138" s="32"/>
      <c r="M138" s="153"/>
      <c r="N138" s="154"/>
      <c r="O138" s="52"/>
      <c r="P138" s="52"/>
      <c r="Q138" s="52"/>
      <c r="R138" s="52"/>
      <c r="S138" s="52"/>
      <c r="T138" s="53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148</v>
      </c>
      <c r="AU138" s="16" t="s">
        <v>88</v>
      </c>
    </row>
    <row r="139" spans="1:65" s="13" customFormat="1" x14ac:dyDescent="0.2">
      <c r="B139" s="157"/>
      <c r="D139" s="150" t="s">
        <v>150</v>
      </c>
      <c r="F139" s="159" t="s">
        <v>226</v>
      </c>
      <c r="H139" s="160">
        <v>254.6</v>
      </c>
      <c r="I139" s="161"/>
      <c r="L139" s="157"/>
      <c r="M139" s="162"/>
      <c r="N139" s="163"/>
      <c r="O139" s="163"/>
      <c r="P139" s="163"/>
      <c r="Q139" s="163"/>
      <c r="R139" s="163"/>
      <c r="S139" s="163"/>
      <c r="T139" s="164"/>
      <c r="AT139" s="158" t="s">
        <v>150</v>
      </c>
      <c r="AU139" s="158" t="s">
        <v>88</v>
      </c>
      <c r="AV139" s="13" t="s">
        <v>88</v>
      </c>
      <c r="AW139" s="13" t="s">
        <v>4</v>
      </c>
      <c r="AX139" s="13" t="s">
        <v>86</v>
      </c>
      <c r="AY139" s="158" t="s">
        <v>131</v>
      </c>
    </row>
    <row r="140" spans="1:65" s="2" customFormat="1" ht="24.2" customHeight="1" x14ac:dyDescent="0.2">
      <c r="A140" s="31"/>
      <c r="B140" s="136"/>
      <c r="C140" s="137" t="s">
        <v>9</v>
      </c>
      <c r="D140" s="137" t="s">
        <v>133</v>
      </c>
      <c r="E140" s="138" t="s">
        <v>227</v>
      </c>
      <c r="F140" s="139" t="s">
        <v>228</v>
      </c>
      <c r="G140" s="140" t="s">
        <v>136</v>
      </c>
      <c r="H140" s="141">
        <v>13.4</v>
      </c>
      <c r="I140" s="142"/>
      <c r="J140" s="143">
        <f>ROUND(I140*H140,2)</f>
        <v>0</v>
      </c>
      <c r="K140" s="139" t="s">
        <v>146</v>
      </c>
      <c r="L140" s="32"/>
      <c r="M140" s="144" t="s">
        <v>3</v>
      </c>
      <c r="N140" s="145" t="s">
        <v>49</v>
      </c>
      <c r="O140" s="52"/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48" t="s">
        <v>137</v>
      </c>
      <c r="AT140" s="148" t="s">
        <v>133</v>
      </c>
      <c r="AU140" s="148" t="s">
        <v>88</v>
      </c>
      <c r="AY140" s="16" t="s">
        <v>131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6" t="s">
        <v>86</v>
      </c>
      <c r="BK140" s="149">
        <f>ROUND(I140*H140,2)</f>
        <v>0</v>
      </c>
      <c r="BL140" s="16" t="s">
        <v>137</v>
      </c>
      <c r="BM140" s="148" t="s">
        <v>229</v>
      </c>
    </row>
    <row r="141" spans="1:65" s="2" customFormat="1" x14ac:dyDescent="0.2">
      <c r="A141" s="31"/>
      <c r="B141" s="32"/>
      <c r="C141" s="31"/>
      <c r="D141" s="155" t="s">
        <v>148</v>
      </c>
      <c r="E141" s="31"/>
      <c r="F141" s="156" t="s">
        <v>230</v>
      </c>
      <c r="G141" s="31"/>
      <c r="H141" s="31"/>
      <c r="I141" s="152"/>
      <c r="J141" s="31"/>
      <c r="K141" s="31"/>
      <c r="L141" s="32"/>
      <c r="M141" s="153"/>
      <c r="N141" s="154"/>
      <c r="O141" s="52"/>
      <c r="P141" s="52"/>
      <c r="Q141" s="52"/>
      <c r="R141" s="52"/>
      <c r="S141" s="52"/>
      <c r="T141" s="53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148</v>
      </c>
      <c r="AU141" s="16" t="s">
        <v>88</v>
      </c>
    </row>
    <row r="142" spans="1:65" s="2" customFormat="1" ht="33" customHeight="1" x14ac:dyDescent="0.2">
      <c r="A142" s="31"/>
      <c r="B142" s="136"/>
      <c r="C142" s="137" t="s">
        <v>231</v>
      </c>
      <c r="D142" s="137" t="s">
        <v>133</v>
      </c>
      <c r="E142" s="138" t="s">
        <v>232</v>
      </c>
      <c r="F142" s="139" t="s">
        <v>233</v>
      </c>
      <c r="G142" s="140" t="s">
        <v>136</v>
      </c>
      <c r="H142" s="141">
        <v>13.4</v>
      </c>
      <c r="I142" s="142"/>
      <c r="J142" s="143">
        <f>ROUND(I142*H142,2)</f>
        <v>0</v>
      </c>
      <c r="K142" s="139" t="s">
        <v>146</v>
      </c>
      <c r="L142" s="32"/>
      <c r="M142" s="144" t="s">
        <v>3</v>
      </c>
      <c r="N142" s="145" t="s">
        <v>49</v>
      </c>
      <c r="O142" s="52"/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48" t="s">
        <v>137</v>
      </c>
      <c r="AT142" s="148" t="s">
        <v>133</v>
      </c>
      <c r="AU142" s="148" t="s">
        <v>88</v>
      </c>
      <c r="AY142" s="16" t="s">
        <v>131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6" t="s">
        <v>86</v>
      </c>
      <c r="BK142" s="149">
        <f>ROUND(I142*H142,2)</f>
        <v>0</v>
      </c>
      <c r="BL142" s="16" t="s">
        <v>137</v>
      </c>
      <c r="BM142" s="148" t="s">
        <v>234</v>
      </c>
    </row>
    <row r="143" spans="1:65" s="2" customFormat="1" x14ac:dyDescent="0.2">
      <c r="A143" s="31"/>
      <c r="B143" s="32"/>
      <c r="C143" s="31"/>
      <c r="D143" s="155" t="s">
        <v>148</v>
      </c>
      <c r="E143" s="31"/>
      <c r="F143" s="156" t="s">
        <v>235</v>
      </c>
      <c r="G143" s="31"/>
      <c r="H143" s="31"/>
      <c r="I143" s="152"/>
      <c r="J143" s="31"/>
      <c r="K143" s="31"/>
      <c r="L143" s="32"/>
      <c r="M143" s="153"/>
      <c r="N143" s="154"/>
      <c r="O143" s="52"/>
      <c r="P143" s="52"/>
      <c r="Q143" s="52"/>
      <c r="R143" s="52"/>
      <c r="S143" s="52"/>
      <c r="T143" s="53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148</v>
      </c>
      <c r="AU143" s="16" t="s">
        <v>88</v>
      </c>
    </row>
    <row r="144" spans="1:65" s="12" customFormat="1" ht="25.9" customHeight="1" x14ac:dyDescent="0.2">
      <c r="B144" s="123"/>
      <c r="D144" s="124" t="s">
        <v>77</v>
      </c>
      <c r="E144" s="125" t="s">
        <v>236</v>
      </c>
      <c r="F144" s="125" t="s">
        <v>237</v>
      </c>
      <c r="I144" s="126"/>
      <c r="J144" s="127">
        <f>BK144</f>
        <v>0</v>
      </c>
      <c r="L144" s="123"/>
      <c r="M144" s="128"/>
      <c r="N144" s="129"/>
      <c r="O144" s="129"/>
      <c r="P144" s="130">
        <f>P145+P172</f>
        <v>0</v>
      </c>
      <c r="Q144" s="129"/>
      <c r="R144" s="130">
        <f>R145+R172</f>
        <v>9.36</v>
      </c>
      <c r="S144" s="129"/>
      <c r="T144" s="131">
        <f>T145+T172</f>
        <v>9.3609999999999989</v>
      </c>
      <c r="AR144" s="124" t="s">
        <v>88</v>
      </c>
      <c r="AT144" s="132" t="s">
        <v>77</v>
      </c>
      <c r="AU144" s="132" t="s">
        <v>78</v>
      </c>
      <c r="AY144" s="124" t="s">
        <v>131</v>
      </c>
      <c r="BK144" s="133">
        <f>BK145+BK172</f>
        <v>0</v>
      </c>
    </row>
    <row r="145" spans="1:65" s="12" customFormat="1" ht="22.9" customHeight="1" x14ac:dyDescent="0.2">
      <c r="B145" s="123"/>
      <c r="D145" s="124" t="s">
        <v>77</v>
      </c>
      <c r="E145" s="134" t="s">
        <v>238</v>
      </c>
      <c r="F145" s="134" t="s">
        <v>239</v>
      </c>
      <c r="I145" s="126"/>
      <c r="J145" s="135">
        <f>BK145</f>
        <v>0</v>
      </c>
      <c r="L145" s="123"/>
      <c r="M145" s="128"/>
      <c r="N145" s="129"/>
      <c r="O145" s="129"/>
      <c r="P145" s="130">
        <f>SUM(P146:P171)</f>
        <v>0</v>
      </c>
      <c r="Q145" s="129"/>
      <c r="R145" s="130">
        <f>SUM(R146:R171)</f>
        <v>0</v>
      </c>
      <c r="S145" s="129"/>
      <c r="T145" s="131">
        <f>SUM(T146:T171)</f>
        <v>1E-3</v>
      </c>
      <c r="AR145" s="124" t="s">
        <v>88</v>
      </c>
      <c r="AT145" s="132" t="s">
        <v>77</v>
      </c>
      <c r="AU145" s="132" t="s">
        <v>86</v>
      </c>
      <c r="AY145" s="124" t="s">
        <v>131</v>
      </c>
      <c r="BK145" s="133">
        <f>SUM(BK146:BK171)</f>
        <v>0</v>
      </c>
    </row>
    <row r="146" spans="1:65" s="2" customFormat="1" ht="16.5" customHeight="1" x14ac:dyDescent="0.2">
      <c r="A146" s="31"/>
      <c r="B146" s="136"/>
      <c r="C146" s="137" t="s">
        <v>240</v>
      </c>
      <c r="D146" s="137" t="s">
        <v>133</v>
      </c>
      <c r="E146" s="138" t="s">
        <v>241</v>
      </c>
      <c r="F146" s="139" t="s">
        <v>242</v>
      </c>
      <c r="G146" s="140" t="s">
        <v>243</v>
      </c>
      <c r="H146" s="141">
        <v>1</v>
      </c>
      <c r="I146" s="142"/>
      <c r="J146" s="143">
        <f>ROUND(I146*H146,2)</f>
        <v>0</v>
      </c>
      <c r="K146" s="139" t="s">
        <v>3</v>
      </c>
      <c r="L146" s="32"/>
      <c r="M146" s="144" t="s">
        <v>3</v>
      </c>
      <c r="N146" s="145" t="s">
        <v>49</v>
      </c>
      <c r="O146" s="52"/>
      <c r="P146" s="146">
        <f>O146*H146</f>
        <v>0</v>
      </c>
      <c r="Q146" s="146">
        <v>0</v>
      </c>
      <c r="R146" s="146">
        <f>Q146*H146</f>
        <v>0</v>
      </c>
      <c r="S146" s="146">
        <v>1E-3</v>
      </c>
      <c r="T146" s="147">
        <f>S146*H146</f>
        <v>1E-3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8" t="s">
        <v>231</v>
      </c>
      <c r="AT146" s="148" t="s">
        <v>133</v>
      </c>
      <c r="AU146" s="148" t="s">
        <v>88</v>
      </c>
      <c r="AY146" s="16" t="s">
        <v>131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86</v>
      </c>
      <c r="BK146" s="149">
        <f>ROUND(I146*H146,2)</f>
        <v>0</v>
      </c>
      <c r="BL146" s="16" t="s">
        <v>231</v>
      </c>
      <c r="BM146" s="148" t="s">
        <v>244</v>
      </c>
    </row>
    <row r="147" spans="1:65" s="2" customFormat="1" ht="48.75" x14ac:dyDescent="0.2">
      <c r="A147" s="31"/>
      <c r="B147" s="32"/>
      <c r="C147" s="31"/>
      <c r="D147" s="150" t="s">
        <v>139</v>
      </c>
      <c r="E147" s="31"/>
      <c r="F147" s="151" t="s">
        <v>245</v>
      </c>
      <c r="G147" s="31"/>
      <c r="H147" s="31"/>
      <c r="I147" s="152"/>
      <c r="J147" s="31"/>
      <c r="K147" s="31"/>
      <c r="L147" s="32"/>
      <c r="M147" s="153"/>
      <c r="N147" s="154"/>
      <c r="O147" s="52"/>
      <c r="P147" s="52"/>
      <c r="Q147" s="52"/>
      <c r="R147" s="52"/>
      <c r="S147" s="52"/>
      <c r="T147" s="53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139</v>
      </c>
      <c r="AU147" s="16" t="s">
        <v>88</v>
      </c>
    </row>
    <row r="148" spans="1:65" s="2" customFormat="1" ht="16.5" customHeight="1" x14ac:dyDescent="0.2">
      <c r="A148" s="31"/>
      <c r="B148" s="136"/>
      <c r="C148" s="137" t="s">
        <v>246</v>
      </c>
      <c r="D148" s="137" t="s">
        <v>133</v>
      </c>
      <c r="E148" s="138" t="s">
        <v>247</v>
      </c>
      <c r="F148" s="139" t="s">
        <v>248</v>
      </c>
      <c r="G148" s="140" t="s">
        <v>243</v>
      </c>
      <c r="H148" s="141">
        <v>1</v>
      </c>
      <c r="I148" s="142"/>
      <c r="J148" s="143">
        <f>ROUND(I148*H148,2)</f>
        <v>0</v>
      </c>
      <c r="K148" s="139" t="s">
        <v>3</v>
      </c>
      <c r="L148" s="32"/>
      <c r="M148" s="144" t="s">
        <v>3</v>
      </c>
      <c r="N148" s="145" t="s">
        <v>49</v>
      </c>
      <c r="O148" s="52"/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8" t="s">
        <v>231</v>
      </c>
      <c r="AT148" s="148" t="s">
        <v>133</v>
      </c>
      <c r="AU148" s="148" t="s">
        <v>88</v>
      </c>
      <c r="AY148" s="16" t="s">
        <v>131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6" t="s">
        <v>86</v>
      </c>
      <c r="BK148" s="149">
        <f>ROUND(I148*H148,2)</f>
        <v>0</v>
      </c>
      <c r="BL148" s="16" t="s">
        <v>231</v>
      </c>
      <c r="BM148" s="148" t="s">
        <v>249</v>
      </c>
    </row>
    <row r="149" spans="1:65" s="2" customFormat="1" ht="195" x14ac:dyDescent="0.2">
      <c r="A149" s="31"/>
      <c r="B149" s="32"/>
      <c r="C149" s="31"/>
      <c r="D149" s="150" t="s">
        <v>139</v>
      </c>
      <c r="E149" s="31"/>
      <c r="F149" s="151" t="s">
        <v>250</v>
      </c>
      <c r="G149" s="31"/>
      <c r="H149" s="31"/>
      <c r="I149" s="152"/>
      <c r="J149" s="31"/>
      <c r="K149" s="31"/>
      <c r="L149" s="32"/>
      <c r="M149" s="153"/>
      <c r="N149" s="154"/>
      <c r="O149" s="52"/>
      <c r="P149" s="52"/>
      <c r="Q149" s="52"/>
      <c r="R149" s="52"/>
      <c r="S149" s="52"/>
      <c r="T149" s="53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139</v>
      </c>
      <c r="AU149" s="16" t="s">
        <v>88</v>
      </c>
    </row>
    <row r="150" spans="1:65" s="2" customFormat="1" ht="16.5" customHeight="1" x14ac:dyDescent="0.2">
      <c r="A150" s="31"/>
      <c r="B150" s="136"/>
      <c r="C150" s="173" t="s">
        <v>251</v>
      </c>
      <c r="D150" s="173" t="s">
        <v>252</v>
      </c>
      <c r="E150" s="174" t="s">
        <v>253</v>
      </c>
      <c r="F150" s="175" t="s">
        <v>254</v>
      </c>
      <c r="G150" s="176" t="s">
        <v>255</v>
      </c>
      <c r="H150" s="177">
        <v>1800</v>
      </c>
      <c r="I150" s="178"/>
      <c r="J150" s="179">
        <f>ROUND(I150*H150,2)</f>
        <v>0</v>
      </c>
      <c r="K150" s="175" t="s">
        <v>3</v>
      </c>
      <c r="L150" s="180"/>
      <c r="M150" s="181" t="s">
        <v>3</v>
      </c>
      <c r="N150" s="182" t="s">
        <v>49</v>
      </c>
      <c r="O150" s="52"/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8" t="s">
        <v>256</v>
      </c>
      <c r="AT150" s="148" t="s">
        <v>252</v>
      </c>
      <c r="AU150" s="148" t="s">
        <v>88</v>
      </c>
      <c r="AY150" s="16" t="s">
        <v>131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86</v>
      </c>
      <c r="BK150" s="149">
        <f>ROUND(I150*H150,2)</f>
        <v>0</v>
      </c>
      <c r="BL150" s="16" t="s">
        <v>231</v>
      </c>
      <c r="BM150" s="148" t="s">
        <v>257</v>
      </c>
    </row>
    <row r="151" spans="1:65" s="2" customFormat="1" ht="29.25" x14ac:dyDescent="0.2">
      <c r="A151" s="31"/>
      <c r="B151" s="32"/>
      <c r="C151" s="31"/>
      <c r="D151" s="150" t="s">
        <v>139</v>
      </c>
      <c r="E151" s="31"/>
      <c r="F151" s="151" t="s">
        <v>258</v>
      </c>
      <c r="G151" s="31"/>
      <c r="H151" s="31"/>
      <c r="I151" s="152"/>
      <c r="J151" s="31"/>
      <c r="K151" s="31"/>
      <c r="L151" s="32"/>
      <c r="M151" s="153"/>
      <c r="N151" s="154"/>
      <c r="O151" s="52"/>
      <c r="P151" s="52"/>
      <c r="Q151" s="52"/>
      <c r="R151" s="52"/>
      <c r="S151" s="52"/>
      <c r="T151" s="53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139</v>
      </c>
      <c r="AU151" s="16" t="s">
        <v>88</v>
      </c>
    </row>
    <row r="152" spans="1:65" s="2" customFormat="1" ht="16.5" customHeight="1" x14ac:dyDescent="0.2">
      <c r="A152" s="31"/>
      <c r="B152" s="136"/>
      <c r="C152" s="173" t="s">
        <v>259</v>
      </c>
      <c r="D152" s="173" t="s">
        <v>252</v>
      </c>
      <c r="E152" s="174" t="s">
        <v>260</v>
      </c>
      <c r="F152" s="175" t="s">
        <v>261</v>
      </c>
      <c r="G152" s="176" t="s">
        <v>243</v>
      </c>
      <c r="H152" s="177">
        <v>1</v>
      </c>
      <c r="I152" s="178"/>
      <c r="J152" s="179">
        <f>ROUND(I152*H152,2)</f>
        <v>0</v>
      </c>
      <c r="K152" s="175" t="s">
        <v>3</v>
      </c>
      <c r="L152" s="180"/>
      <c r="M152" s="181" t="s">
        <v>3</v>
      </c>
      <c r="N152" s="182" t="s">
        <v>49</v>
      </c>
      <c r="O152" s="52"/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8" t="s">
        <v>256</v>
      </c>
      <c r="AT152" s="148" t="s">
        <v>252</v>
      </c>
      <c r="AU152" s="148" t="s">
        <v>88</v>
      </c>
      <c r="AY152" s="16" t="s">
        <v>131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86</v>
      </c>
      <c r="BK152" s="149">
        <f>ROUND(I152*H152,2)</f>
        <v>0</v>
      </c>
      <c r="BL152" s="16" t="s">
        <v>231</v>
      </c>
      <c r="BM152" s="148" t="s">
        <v>262</v>
      </c>
    </row>
    <row r="153" spans="1:65" s="2" customFormat="1" ht="19.5" x14ac:dyDescent="0.2">
      <c r="A153" s="31"/>
      <c r="B153" s="32"/>
      <c r="C153" s="31"/>
      <c r="D153" s="150" t="s">
        <v>139</v>
      </c>
      <c r="E153" s="31"/>
      <c r="F153" s="151" t="s">
        <v>263</v>
      </c>
      <c r="G153" s="31"/>
      <c r="H153" s="31"/>
      <c r="I153" s="152"/>
      <c r="J153" s="31"/>
      <c r="K153" s="31"/>
      <c r="L153" s="32"/>
      <c r="M153" s="153"/>
      <c r="N153" s="154"/>
      <c r="O153" s="52"/>
      <c r="P153" s="52"/>
      <c r="Q153" s="52"/>
      <c r="R153" s="52"/>
      <c r="S153" s="52"/>
      <c r="T153" s="53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139</v>
      </c>
      <c r="AU153" s="16" t="s">
        <v>88</v>
      </c>
    </row>
    <row r="154" spans="1:65" s="2" customFormat="1" ht="16.5" customHeight="1" x14ac:dyDescent="0.2">
      <c r="A154" s="31"/>
      <c r="B154" s="136"/>
      <c r="C154" s="137" t="s">
        <v>8</v>
      </c>
      <c r="D154" s="137" t="s">
        <v>133</v>
      </c>
      <c r="E154" s="138" t="s">
        <v>264</v>
      </c>
      <c r="F154" s="139" t="s">
        <v>265</v>
      </c>
      <c r="G154" s="140" t="s">
        <v>243</v>
      </c>
      <c r="H154" s="141">
        <v>1</v>
      </c>
      <c r="I154" s="142"/>
      <c r="J154" s="143">
        <f>ROUND(I154*H154,2)</f>
        <v>0</v>
      </c>
      <c r="K154" s="139" t="s">
        <v>3</v>
      </c>
      <c r="L154" s="32"/>
      <c r="M154" s="144" t="s">
        <v>3</v>
      </c>
      <c r="N154" s="145" t="s">
        <v>49</v>
      </c>
      <c r="O154" s="52"/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8" t="s">
        <v>231</v>
      </c>
      <c r="AT154" s="148" t="s">
        <v>133</v>
      </c>
      <c r="AU154" s="148" t="s">
        <v>88</v>
      </c>
      <c r="AY154" s="16" t="s">
        <v>131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86</v>
      </c>
      <c r="BK154" s="149">
        <f>ROUND(I154*H154,2)</f>
        <v>0</v>
      </c>
      <c r="BL154" s="16" t="s">
        <v>231</v>
      </c>
      <c r="BM154" s="148" t="s">
        <v>266</v>
      </c>
    </row>
    <row r="155" spans="1:65" s="2" customFormat="1" ht="39" x14ac:dyDescent="0.2">
      <c r="A155" s="31"/>
      <c r="B155" s="32"/>
      <c r="C155" s="31"/>
      <c r="D155" s="150" t="s">
        <v>139</v>
      </c>
      <c r="E155" s="31"/>
      <c r="F155" s="151" t="s">
        <v>267</v>
      </c>
      <c r="G155" s="31"/>
      <c r="H155" s="31"/>
      <c r="I155" s="152"/>
      <c r="J155" s="31"/>
      <c r="K155" s="31"/>
      <c r="L155" s="32"/>
      <c r="M155" s="153"/>
      <c r="N155" s="154"/>
      <c r="O155" s="52"/>
      <c r="P155" s="52"/>
      <c r="Q155" s="52"/>
      <c r="R155" s="52"/>
      <c r="S155" s="52"/>
      <c r="T155" s="53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139</v>
      </c>
      <c r="AU155" s="16" t="s">
        <v>88</v>
      </c>
    </row>
    <row r="156" spans="1:65" s="2" customFormat="1" ht="16.5" customHeight="1" x14ac:dyDescent="0.2">
      <c r="A156" s="31"/>
      <c r="B156" s="136"/>
      <c r="C156" s="137" t="s">
        <v>268</v>
      </c>
      <c r="D156" s="137" t="s">
        <v>133</v>
      </c>
      <c r="E156" s="138" t="s">
        <v>269</v>
      </c>
      <c r="F156" s="139" t="s">
        <v>270</v>
      </c>
      <c r="G156" s="140" t="s">
        <v>243</v>
      </c>
      <c r="H156" s="141">
        <v>1</v>
      </c>
      <c r="I156" s="142"/>
      <c r="J156" s="143">
        <f>ROUND(I156*H156,2)</f>
        <v>0</v>
      </c>
      <c r="K156" s="139" t="s">
        <v>3</v>
      </c>
      <c r="L156" s="32"/>
      <c r="M156" s="144" t="s">
        <v>3</v>
      </c>
      <c r="N156" s="145" t="s">
        <v>49</v>
      </c>
      <c r="O156" s="52"/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8" t="s">
        <v>231</v>
      </c>
      <c r="AT156" s="148" t="s">
        <v>133</v>
      </c>
      <c r="AU156" s="148" t="s">
        <v>88</v>
      </c>
      <c r="AY156" s="16" t="s">
        <v>131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86</v>
      </c>
      <c r="BK156" s="149">
        <f>ROUND(I156*H156,2)</f>
        <v>0</v>
      </c>
      <c r="BL156" s="16" t="s">
        <v>231</v>
      </c>
      <c r="BM156" s="148" t="s">
        <v>271</v>
      </c>
    </row>
    <row r="157" spans="1:65" s="2" customFormat="1" ht="29.25" x14ac:dyDescent="0.2">
      <c r="A157" s="31"/>
      <c r="B157" s="32"/>
      <c r="C157" s="31"/>
      <c r="D157" s="150" t="s">
        <v>139</v>
      </c>
      <c r="E157" s="31"/>
      <c r="F157" s="151" t="s">
        <v>272</v>
      </c>
      <c r="G157" s="31"/>
      <c r="H157" s="31"/>
      <c r="I157" s="152"/>
      <c r="J157" s="31"/>
      <c r="K157" s="31"/>
      <c r="L157" s="32"/>
      <c r="M157" s="153"/>
      <c r="N157" s="154"/>
      <c r="O157" s="52"/>
      <c r="P157" s="52"/>
      <c r="Q157" s="52"/>
      <c r="R157" s="52"/>
      <c r="S157" s="52"/>
      <c r="T157" s="53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139</v>
      </c>
      <c r="AU157" s="16" t="s">
        <v>88</v>
      </c>
    </row>
    <row r="158" spans="1:65" s="2" customFormat="1" ht="16.5" customHeight="1" x14ac:dyDescent="0.2">
      <c r="A158" s="31"/>
      <c r="B158" s="136"/>
      <c r="C158" s="137" t="s">
        <v>273</v>
      </c>
      <c r="D158" s="137" t="s">
        <v>133</v>
      </c>
      <c r="E158" s="138" t="s">
        <v>274</v>
      </c>
      <c r="F158" s="139" t="s">
        <v>275</v>
      </c>
      <c r="G158" s="140" t="s">
        <v>243</v>
      </c>
      <c r="H158" s="141">
        <v>1</v>
      </c>
      <c r="I158" s="142"/>
      <c r="J158" s="143">
        <f>ROUND(I158*H158,2)</f>
        <v>0</v>
      </c>
      <c r="K158" s="139" t="s">
        <v>3</v>
      </c>
      <c r="L158" s="32"/>
      <c r="M158" s="144" t="s">
        <v>3</v>
      </c>
      <c r="N158" s="145" t="s">
        <v>49</v>
      </c>
      <c r="O158" s="52"/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8" t="s">
        <v>231</v>
      </c>
      <c r="AT158" s="148" t="s">
        <v>133</v>
      </c>
      <c r="AU158" s="148" t="s">
        <v>88</v>
      </c>
      <c r="AY158" s="16" t="s">
        <v>131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86</v>
      </c>
      <c r="BK158" s="149">
        <f>ROUND(I158*H158,2)</f>
        <v>0</v>
      </c>
      <c r="BL158" s="16" t="s">
        <v>231</v>
      </c>
      <c r="BM158" s="148" t="s">
        <v>276</v>
      </c>
    </row>
    <row r="159" spans="1:65" s="2" customFormat="1" ht="39" x14ac:dyDescent="0.2">
      <c r="A159" s="31"/>
      <c r="B159" s="32"/>
      <c r="C159" s="31"/>
      <c r="D159" s="150" t="s">
        <v>139</v>
      </c>
      <c r="E159" s="31"/>
      <c r="F159" s="151" t="s">
        <v>277</v>
      </c>
      <c r="G159" s="31"/>
      <c r="H159" s="31"/>
      <c r="I159" s="152"/>
      <c r="J159" s="31"/>
      <c r="K159" s="31"/>
      <c r="L159" s="32"/>
      <c r="M159" s="153"/>
      <c r="N159" s="154"/>
      <c r="O159" s="52"/>
      <c r="P159" s="52"/>
      <c r="Q159" s="52"/>
      <c r="R159" s="52"/>
      <c r="S159" s="52"/>
      <c r="T159" s="53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139</v>
      </c>
      <c r="AU159" s="16" t="s">
        <v>88</v>
      </c>
    </row>
    <row r="160" spans="1:65" s="2" customFormat="1" ht="16.5" customHeight="1" x14ac:dyDescent="0.2">
      <c r="A160" s="31"/>
      <c r="B160" s="136"/>
      <c r="C160" s="137" t="s">
        <v>278</v>
      </c>
      <c r="D160" s="137" t="s">
        <v>133</v>
      </c>
      <c r="E160" s="138" t="s">
        <v>279</v>
      </c>
      <c r="F160" s="139" t="s">
        <v>280</v>
      </c>
      <c r="G160" s="140" t="s">
        <v>243</v>
      </c>
      <c r="H160" s="141">
        <v>1</v>
      </c>
      <c r="I160" s="142"/>
      <c r="J160" s="143">
        <f>ROUND(I160*H160,2)</f>
        <v>0</v>
      </c>
      <c r="K160" s="139" t="s">
        <v>3</v>
      </c>
      <c r="L160" s="32"/>
      <c r="M160" s="144" t="s">
        <v>3</v>
      </c>
      <c r="N160" s="145" t="s">
        <v>49</v>
      </c>
      <c r="O160" s="52"/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8" t="s">
        <v>231</v>
      </c>
      <c r="AT160" s="148" t="s">
        <v>133</v>
      </c>
      <c r="AU160" s="148" t="s">
        <v>88</v>
      </c>
      <c r="AY160" s="16" t="s">
        <v>131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86</v>
      </c>
      <c r="BK160" s="149">
        <f>ROUND(I160*H160,2)</f>
        <v>0</v>
      </c>
      <c r="BL160" s="16" t="s">
        <v>231</v>
      </c>
      <c r="BM160" s="148" t="s">
        <v>281</v>
      </c>
    </row>
    <row r="161" spans="1:65" s="2" customFormat="1" ht="29.25" x14ac:dyDescent="0.2">
      <c r="A161" s="31"/>
      <c r="B161" s="32"/>
      <c r="C161" s="31"/>
      <c r="D161" s="150" t="s">
        <v>139</v>
      </c>
      <c r="E161" s="31"/>
      <c r="F161" s="151" t="s">
        <v>282</v>
      </c>
      <c r="G161" s="31"/>
      <c r="H161" s="31"/>
      <c r="I161" s="152"/>
      <c r="J161" s="31"/>
      <c r="K161" s="31"/>
      <c r="L161" s="32"/>
      <c r="M161" s="153"/>
      <c r="N161" s="154"/>
      <c r="O161" s="52"/>
      <c r="P161" s="52"/>
      <c r="Q161" s="52"/>
      <c r="R161" s="52"/>
      <c r="S161" s="52"/>
      <c r="T161" s="53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139</v>
      </c>
      <c r="AU161" s="16" t="s">
        <v>88</v>
      </c>
    </row>
    <row r="162" spans="1:65" s="2" customFormat="1" ht="16.5" customHeight="1" x14ac:dyDescent="0.2">
      <c r="A162" s="31"/>
      <c r="B162" s="136"/>
      <c r="C162" s="137" t="s">
        <v>283</v>
      </c>
      <c r="D162" s="137" t="s">
        <v>133</v>
      </c>
      <c r="E162" s="138" t="s">
        <v>284</v>
      </c>
      <c r="F162" s="139" t="s">
        <v>285</v>
      </c>
      <c r="G162" s="140" t="s">
        <v>243</v>
      </c>
      <c r="H162" s="141">
        <v>1</v>
      </c>
      <c r="I162" s="142"/>
      <c r="J162" s="143">
        <f>ROUND(I162*H162,2)</f>
        <v>0</v>
      </c>
      <c r="K162" s="139" t="s">
        <v>3</v>
      </c>
      <c r="L162" s="32"/>
      <c r="M162" s="144" t="s">
        <v>3</v>
      </c>
      <c r="N162" s="145" t="s">
        <v>49</v>
      </c>
      <c r="O162" s="52"/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8" t="s">
        <v>231</v>
      </c>
      <c r="AT162" s="148" t="s">
        <v>133</v>
      </c>
      <c r="AU162" s="148" t="s">
        <v>88</v>
      </c>
      <c r="AY162" s="16" t="s">
        <v>131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86</v>
      </c>
      <c r="BK162" s="149">
        <f>ROUND(I162*H162,2)</f>
        <v>0</v>
      </c>
      <c r="BL162" s="16" t="s">
        <v>231</v>
      </c>
      <c r="BM162" s="148" t="s">
        <v>286</v>
      </c>
    </row>
    <row r="163" spans="1:65" s="2" customFormat="1" ht="48.75" x14ac:dyDescent="0.2">
      <c r="A163" s="31"/>
      <c r="B163" s="32"/>
      <c r="C163" s="31"/>
      <c r="D163" s="150" t="s">
        <v>139</v>
      </c>
      <c r="E163" s="31"/>
      <c r="F163" s="151" t="s">
        <v>287</v>
      </c>
      <c r="G163" s="31"/>
      <c r="H163" s="31"/>
      <c r="I163" s="152"/>
      <c r="J163" s="31"/>
      <c r="K163" s="31"/>
      <c r="L163" s="32"/>
      <c r="M163" s="153"/>
      <c r="N163" s="154"/>
      <c r="O163" s="52"/>
      <c r="P163" s="52"/>
      <c r="Q163" s="52"/>
      <c r="R163" s="52"/>
      <c r="S163" s="52"/>
      <c r="T163" s="53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139</v>
      </c>
      <c r="AU163" s="16" t="s">
        <v>88</v>
      </c>
    </row>
    <row r="164" spans="1:65" s="2" customFormat="1" ht="16.5" customHeight="1" x14ac:dyDescent="0.2">
      <c r="A164" s="31"/>
      <c r="B164" s="136"/>
      <c r="C164" s="173" t="s">
        <v>288</v>
      </c>
      <c r="D164" s="173" t="s">
        <v>252</v>
      </c>
      <c r="E164" s="174" t="s">
        <v>289</v>
      </c>
      <c r="F164" s="175" t="s">
        <v>290</v>
      </c>
      <c r="G164" s="176" t="s">
        <v>167</v>
      </c>
      <c r="H164" s="177">
        <v>1</v>
      </c>
      <c r="I164" s="178"/>
      <c r="J164" s="179">
        <f>ROUND(I164*H164,2)</f>
        <v>0</v>
      </c>
      <c r="K164" s="175" t="s">
        <v>3</v>
      </c>
      <c r="L164" s="180"/>
      <c r="M164" s="181" t="s">
        <v>3</v>
      </c>
      <c r="N164" s="182" t="s">
        <v>49</v>
      </c>
      <c r="O164" s="52"/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8" t="s">
        <v>256</v>
      </c>
      <c r="AT164" s="148" t="s">
        <v>252</v>
      </c>
      <c r="AU164" s="148" t="s">
        <v>88</v>
      </c>
      <c r="AY164" s="16" t="s">
        <v>131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86</v>
      </c>
      <c r="BK164" s="149">
        <f>ROUND(I164*H164,2)</f>
        <v>0</v>
      </c>
      <c r="BL164" s="16" t="s">
        <v>231</v>
      </c>
      <c r="BM164" s="148" t="s">
        <v>291</v>
      </c>
    </row>
    <row r="165" spans="1:65" s="2" customFormat="1" ht="29.25" x14ac:dyDescent="0.2">
      <c r="A165" s="31"/>
      <c r="B165" s="32"/>
      <c r="C165" s="31"/>
      <c r="D165" s="150" t="s">
        <v>139</v>
      </c>
      <c r="E165" s="31"/>
      <c r="F165" s="151" t="s">
        <v>292</v>
      </c>
      <c r="G165" s="31"/>
      <c r="H165" s="31"/>
      <c r="I165" s="152"/>
      <c r="J165" s="31"/>
      <c r="K165" s="31"/>
      <c r="L165" s="32"/>
      <c r="M165" s="153"/>
      <c r="N165" s="154"/>
      <c r="O165" s="52"/>
      <c r="P165" s="52"/>
      <c r="Q165" s="52"/>
      <c r="R165" s="52"/>
      <c r="S165" s="52"/>
      <c r="T165" s="53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139</v>
      </c>
      <c r="AU165" s="16" t="s">
        <v>88</v>
      </c>
    </row>
    <row r="166" spans="1:65" s="2" customFormat="1" ht="16.5" customHeight="1" x14ac:dyDescent="0.2">
      <c r="A166" s="31"/>
      <c r="B166" s="136"/>
      <c r="C166" s="173" t="s">
        <v>293</v>
      </c>
      <c r="D166" s="173" t="s">
        <v>252</v>
      </c>
      <c r="E166" s="174" t="s">
        <v>294</v>
      </c>
      <c r="F166" s="175" t="s">
        <v>295</v>
      </c>
      <c r="G166" s="176" t="s">
        <v>255</v>
      </c>
      <c r="H166" s="177">
        <v>50</v>
      </c>
      <c r="I166" s="178"/>
      <c r="J166" s="179">
        <f>ROUND(I166*H166,2)</f>
        <v>0</v>
      </c>
      <c r="K166" s="175" t="s">
        <v>3</v>
      </c>
      <c r="L166" s="180"/>
      <c r="M166" s="181" t="s">
        <v>3</v>
      </c>
      <c r="N166" s="182" t="s">
        <v>49</v>
      </c>
      <c r="O166" s="52"/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8" t="s">
        <v>256</v>
      </c>
      <c r="AT166" s="148" t="s">
        <v>252</v>
      </c>
      <c r="AU166" s="148" t="s">
        <v>88</v>
      </c>
      <c r="AY166" s="16" t="s">
        <v>131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6" t="s">
        <v>86</v>
      </c>
      <c r="BK166" s="149">
        <f>ROUND(I166*H166,2)</f>
        <v>0</v>
      </c>
      <c r="BL166" s="16" t="s">
        <v>231</v>
      </c>
      <c r="BM166" s="148" t="s">
        <v>296</v>
      </c>
    </row>
    <row r="167" spans="1:65" s="2" customFormat="1" ht="19.5" x14ac:dyDescent="0.2">
      <c r="A167" s="31"/>
      <c r="B167" s="32"/>
      <c r="C167" s="31"/>
      <c r="D167" s="150" t="s">
        <v>139</v>
      </c>
      <c r="E167" s="31"/>
      <c r="F167" s="151" t="s">
        <v>297</v>
      </c>
      <c r="G167" s="31"/>
      <c r="H167" s="31"/>
      <c r="I167" s="152"/>
      <c r="J167" s="31"/>
      <c r="K167" s="31"/>
      <c r="L167" s="32"/>
      <c r="M167" s="153"/>
      <c r="N167" s="154"/>
      <c r="O167" s="52"/>
      <c r="P167" s="52"/>
      <c r="Q167" s="52"/>
      <c r="R167" s="52"/>
      <c r="S167" s="52"/>
      <c r="T167" s="53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6" t="s">
        <v>139</v>
      </c>
      <c r="AU167" s="16" t="s">
        <v>88</v>
      </c>
    </row>
    <row r="168" spans="1:65" s="2" customFormat="1" ht="16.5" customHeight="1" x14ac:dyDescent="0.2">
      <c r="A168" s="31"/>
      <c r="B168" s="136"/>
      <c r="C168" s="173" t="s">
        <v>298</v>
      </c>
      <c r="D168" s="173" t="s">
        <v>252</v>
      </c>
      <c r="E168" s="174" t="s">
        <v>299</v>
      </c>
      <c r="F168" s="175" t="s">
        <v>300</v>
      </c>
      <c r="G168" s="176" t="s">
        <v>243</v>
      </c>
      <c r="H168" s="177">
        <v>1</v>
      </c>
      <c r="I168" s="178"/>
      <c r="J168" s="179">
        <f>ROUND(I168*H168,2)</f>
        <v>0</v>
      </c>
      <c r="K168" s="175" t="s">
        <v>3</v>
      </c>
      <c r="L168" s="180"/>
      <c r="M168" s="181" t="s">
        <v>3</v>
      </c>
      <c r="N168" s="182" t="s">
        <v>49</v>
      </c>
      <c r="O168" s="52"/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8" t="s">
        <v>256</v>
      </c>
      <c r="AT168" s="148" t="s">
        <v>252</v>
      </c>
      <c r="AU168" s="148" t="s">
        <v>88</v>
      </c>
      <c r="AY168" s="16" t="s">
        <v>131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6" t="s">
        <v>86</v>
      </c>
      <c r="BK168" s="149">
        <f>ROUND(I168*H168,2)</f>
        <v>0</v>
      </c>
      <c r="BL168" s="16" t="s">
        <v>231</v>
      </c>
      <c r="BM168" s="148" t="s">
        <v>301</v>
      </c>
    </row>
    <row r="169" spans="1:65" s="2" customFormat="1" ht="39" x14ac:dyDescent="0.2">
      <c r="A169" s="31"/>
      <c r="B169" s="32"/>
      <c r="C169" s="31"/>
      <c r="D169" s="150" t="s">
        <v>139</v>
      </c>
      <c r="E169" s="31"/>
      <c r="F169" s="151" t="s">
        <v>302</v>
      </c>
      <c r="G169" s="31"/>
      <c r="H169" s="31"/>
      <c r="I169" s="152"/>
      <c r="J169" s="31"/>
      <c r="K169" s="31"/>
      <c r="L169" s="32"/>
      <c r="M169" s="153"/>
      <c r="N169" s="154"/>
      <c r="O169" s="52"/>
      <c r="P169" s="52"/>
      <c r="Q169" s="52"/>
      <c r="R169" s="52"/>
      <c r="S169" s="52"/>
      <c r="T169" s="5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139</v>
      </c>
      <c r="AU169" s="16" t="s">
        <v>88</v>
      </c>
    </row>
    <row r="170" spans="1:65" s="2" customFormat="1" ht="16.5" customHeight="1" x14ac:dyDescent="0.2">
      <c r="A170" s="31"/>
      <c r="B170" s="136"/>
      <c r="C170" s="137" t="s">
        <v>303</v>
      </c>
      <c r="D170" s="137" t="s">
        <v>133</v>
      </c>
      <c r="E170" s="138" t="s">
        <v>304</v>
      </c>
      <c r="F170" s="139" t="s">
        <v>305</v>
      </c>
      <c r="G170" s="140" t="s">
        <v>243</v>
      </c>
      <c r="H170" s="141">
        <v>1</v>
      </c>
      <c r="I170" s="142"/>
      <c r="J170" s="143">
        <f>ROUND(I170*H170,2)</f>
        <v>0</v>
      </c>
      <c r="K170" s="139" t="s">
        <v>3</v>
      </c>
      <c r="L170" s="32"/>
      <c r="M170" s="144" t="s">
        <v>3</v>
      </c>
      <c r="N170" s="145" t="s">
        <v>49</v>
      </c>
      <c r="O170" s="52"/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8" t="s">
        <v>231</v>
      </c>
      <c r="AT170" s="148" t="s">
        <v>133</v>
      </c>
      <c r="AU170" s="148" t="s">
        <v>88</v>
      </c>
      <c r="AY170" s="16" t="s">
        <v>131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86</v>
      </c>
      <c r="BK170" s="149">
        <f>ROUND(I170*H170,2)</f>
        <v>0</v>
      </c>
      <c r="BL170" s="16" t="s">
        <v>231</v>
      </c>
      <c r="BM170" s="148" t="s">
        <v>306</v>
      </c>
    </row>
    <row r="171" spans="1:65" s="2" customFormat="1" ht="29.25" x14ac:dyDescent="0.2">
      <c r="A171" s="31"/>
      <c r="B171" s="32"/>
      <c r="C171" s="31"/>
      <c r="D171" s="150" t="s">
        <v>139</v>
      </c>
      <c r="E171" s="31"/>
      <c r="F171" s="151" t="s">
        <v>307</v>
      </c>
      <c r="G171" s="31"/>
      <c r="H171" s="31"/>
      <c r="I171" s="152"/>
      <c r="J171" s="31"/>
      <c r="K171" s="31"/>
      <c r="L171" s="32"/>
      <c r="M171" s="153"/>
      <c r="N171" s="154"/>
      <c r="O171" s="52"/>
      <c r="P171" s="52"/>
      <c r="Q171" s="52"/>
      <c r="R171" s="52"/>
      <c r="S171" s="52"/>
      <c r="T171" s="5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139</v>
      </c>
      <c r="AU171" s="16" t="s">
        <v>88</v>
      </c>
    </row>
    <row r="172" spans="1:65" s="12" customFormat="1" ht="22.9" customHeight="1" x14ac:dyDescent="0.2">
      <c r="B172" s="123"/>
      <c r="D172" s="124" t="s">
        <v>77</v>
      </c>
      <c r="E172" s="134" t="s">
        <v>308</v>
      </c>
      <c r="F172" s="134" t="s">
        <v>309</v>
      </c>
      <c r="I172" s="126"/>
      <c r="J172" s="135">
        <f>BK172</f>
        <v>0</v>
      </c>
      <c r="L172" s="123"/>
      <c r="M172" s="128"/>
      <c r="N172" s="129"/>
      <c r="O172" s="129"/>
      <c r="P172" s="130">
        <f>SUM(P173:P198)</f>
        <v>0</v>
      </c>
      <c r="Q172" s="129"/>
      <c r="R172" s="130">
        <f>SUM(R173:R198)</f>
        <v>9.36</v>
      </c>
      <c r="S172" s="129"/>
      <c r="T172" s="131">
        <f>SUM(T173:T198)</f>
        <v>9.36</v>
      </c>
      <c r="AR172" s="124" t="s">
        <v>88</v>
      </c>
      <c r="AT172" s="132" t="s">
        <v>77</v>
      </c>
      <c r="AU172" s="132" t="s">
        <v>86</v>
      </c>
      <c r="AY172" s="124" t="s">
        <v>131</v>
      </c>
      <c r="BK172" s="133">
        <f>SUM(BK173:BK198)</f>
        <v>0</v>
      </c>
    </row>
    <row r="173" spans="1:65" s="2" customFormat="1" ht="24.2" customHeight="1" x14ac:dyDescent="0.2">
      <c r="A173" s="31"/>
      <c r="B173" s="136"/>
      <c r="C173" s="137" t="s">
        <v>310</v>
      </c>
      <c r="D173" s="137" t="s">
        <v>133</v>
      </c>
      <c r="E173" s="138" t="s">
        <v>311</v>
      </c>
      <c r="F173" s="139" t="s">
        <v>312</v>
      </c>
      <c r="G173" s="140" t="s">
        <v>145</v>
      </c>
      <c r="H173" s="141">
        <v>720</v>
      </c>
      <c r="I173" s="142"/>
      <c r="J173" s="143">
        <f>ROUND(I173*H173,2)</f>
        <v>0</v>
      </c>
      <c r="K173" s="139" t="s">
        <v>146</v>
      </c>
      <c r="L173" s="32"/>
      <c r="M173" s="144" t="s">
        <v>3</v>
      </c>
      <c r="N173" s="145" t="s">
        <v>49</v>
      </c>
      <c r="O173" s="52"/>
      <c r="P173" s="146">
        <f>O173*H173</f>
        <v>0</v>
      </c>
      <c r="Q173" s="146">
        <v>1.2999999999999999E-2</v>
      </c>
      <c r="R173" s="146">
        <f>Q173*H173</f>
        <v>9.36</v>
      </c>
      <c r="S173" s="146">
        <v>1.2999999999999999E-2</v>
      </c>
      <c r="T173" s="147">
        <f>S173*H173</f>
        <v>9.36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8" t="s">
        <v>231</v>
      </c>
      <c r="AT173" s="148" t="s">
        <v>133</v>
      </c>
      <c r="AU173" s="148" t="s">
        <v>88</v>
      </c>
      <c r="AY173" s="16" t="s">
        <v>131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6" t="s">
        <v>86</v>
      </c>
      <c r="BK173" s="149">
        <f>ROUND(I173*H173,2)</f>
        <v>0</v>
      </c>
      <c r="BL173" s="16" t="s">
        <v>231</v>
      </c>
      <c r="BM173" s="148" t="s">
        <v>313</v>
      </c>
    </row>
    <row r="174" spans="1:65" s="2" customFormat="1" x14ac:dyDescent="0.2">
      <c r="A174" s="31"/>
      <c r="B174" s="32"/>
      <c r="C174" s="31"/>
      <c r="D174" s="155" t="s">
        <v>148</v>
      </c>
      <c r="E174" s="31"/>
      <c r="F174" s="156" t="s">
        <v>314</v>
      </c>
      <c r="G174" s="31"/>
      <c r="H174" s="31"/>
      <c r="I174" s="152"/>
      <c r="J174" s="31"/>
      <c r="K174" s="31"/>
      <c r="L174" s="32"/>
      <c r="M174" s="153"/>
      <c r="N174" s="154"/>
      <c r="O174" s="52"/>
      <c r="P174" s="52"/>
      <c r="Q174" s="52"/>
      <c r="R174" s="52"/>
      <c r="S174" s="52"/>
      <c r="T174" s="53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148</v>
      </c>
      <c r="AU174" s="16" t="s">
        <v>88</v>
      </c>
    </row>
    <row r="175" spans="1:65" s="2" customFormat="1" ht="117" x14ac:dyDescent="0.2">
      <c r="A175" s="31"/>
      <c r="B175" s="32"/>
      <c r="C175" s="31"/>
      <c r="D175" s="150" t="s">
        <v>139</v>
      </c>
      <c r="E175" s="31"/>
      <c r="F175" s="151" t="s">
        <v>315</v>
      </c>
      <c r="G175" s="31"/>
      <c r="H175" s="31"/>
      <c r="I175" s="152"/>
      <c r="J175" s="31"/>
      <c r="K175" s="31"/>
      <c r="L175" s="32"/>
      <c r="M175" s="153"/>
      <c r="N175" s="154"/>
      <c r="O175" s="52"/>
      <c r="P175" s="52"/>
      <c r="Q175" s="52"/>
      <c r="R175" s="52"/>
      <c r="S175" s="52"/>
      <c r="T175" s="53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139</v>
      </c>
      <c r="AU175" s="16" t="s">
        <v>88</v>
      </c>
    </row>
    <row r="176" spans="1:65" s="13" customFormat="1" x14ac:dyDescent="0.2">
      <c r="B176" s="157"/>
      <c r="D176" s="150" t="s">
        <v>150</v>
      </c>
      <c r="E176" s="158" t="s">
        <v>3</v>
      </c>
      <c r="F176" s="159" t="s">
        <v>316</v>
      </c>
      <c r="H176" s="160">
        <v>190</v>
      </c>
      <c r="I176" s="161"/>
      <c r="L176" s="157"/>
      <c r="M176" s="162"/>
      <c r="N176" s="163"/>
      <c r="O176" s="163"/>
      <c r="P176" s="163"/>
      <c r="Q176" s="163"/>
      <c r="R176" s="163"/>
      <c r="S176" s="163"/>
      <c r="T176" s="164"/>
      <c r="AT176" s="158" t="s">
        <v>150</v>
      </c>
      <c r="AU176" s="158" t="s">
        <v>88</v>
      </c>
      <c r="AV176" s="13" t="s">
        <v>88</v>
      </c>
      <c r="AW176" s="13" t="s">
        <v>39</v>
      </c>
      <c r="AX176" s="13" t="s">
        <v>78</v>
      </c>
      <c r="AY176" s="158" t="s">
        <v>131</v>
      </c>
    </row>
    <row r="177" spans="1:65" s="13" customFormat="1" x14ac:dyDescent="0.2">
      <c r="B177" s="157"/>
      <c r="D177" s="150" t="s">
        <v>150</v>
      </c>
      <c r="E177" s="158" t="s">
        <v>3</v>
      </c>
      <c r="F177" s="159" t="s">
        <v>317</v>
      </c>
      <c r="H177" s="160">
        <v>50</v>
      </c>
      <c r="I177" s="161"/>
      <c r="L177" s="157"/>
      <c r="M177" s="162"/>
      <c r="N177" s="163"/>
      <c r="O177" s="163"/>
      <c r="P177" s="163"/>
      <c r="Q177" s="163"/>
      <c r="R177" s="163"/>
      <c r="S177" s="163"/>
      <c r="T177" s="164"/>
      <c r="AT177" s="158" t="s">
        <v>150</v>
      </c>
      <c r="AU177" s="158" t="s">
        <v>88</v>
      </c>
      <c r="AV177" s="13" t="s">
        <v>88</v>
      </c>
      <c r="AW177" s="13" t="s">
        <v>39</v>
      </c>
      <c r="AX177" s="13" t="s">
        <v>78</v>
      </c>
      <c r="AY177" s="158" t="s">
        <v>131</v>
      </c>
    </row>
    <row r="178" spans="1:65" s="13" customFormat="1" x14ac:dyDescent="0.2">
      <c r="B178" s="157"/>
      <c r="D178" s="150" t="s">
        <v>150</v>
      </c>
      <c r="E178" s="158" t="s">
        <v>3</v>
      </c>
      <c r="F178" s="159" t="s">
        <v>318</v>
      </c>
      <c r="H178" s="160">
        <v>10</v>
      </c>
      <c r="I178" s="161"/>
      <c r="L178" s="157"/>
      <c r="M178" s="162"/>
      <c r="N178" s="163"/>
      <c r="O178" s="163"/>
      <c r="P178" s="163"/>
      <c r="Q178" s="163"/>
      <c r="R178" s="163"/>
      <c r="S178" s="163"/>
      <c r="T178" s="164"/>
      <c r="AT178" s="158" t="s">
        <v>150</v>
      </c>
      <c r="AU178" s="158" t="s">
        <v>88</v>
      </c>
      <c r="AV178" s="13" t="s">
        <v>88</v>
      </c>
      <c r="AW178" s="13" t="s">
        <v>39</v>
      </c>
      <c r="AX178" s="13" t="s">
        <v>78</v>
      </c>
      <c r="AY178" s="158" t="s">
        <v>131</v>
      </c>
    </row>
    <row r="179" spans="1:65" s="13" customFormat="1" x14ac:dyDescent="0.2">
      <c r="B179" s="157"/>
      <c r="D179" s="150" t="s">
        <v>150</v>
      </c>
      <c r="E179" s="158" t="s">
        <v>3</v>
      </c>
      <c r="F179" s="159" t="s">
        <v>319</v>
      </c>
      <c r="H179" s="160">
        <v>360</v>
      </c>
      <c r="I179" s="161"/>
      <c r="L179" s="157"/>
      <c r="M179" s="162"/>
      <c r="N179" s="163"/>
      <c r="O179" s="163"/>
      <c r="P179" s="163"/>
      <c r="Q179" s="163"/>
      <c r="R179" s="163"/>
      <c r="S179" s="163"/>
      <c r="T179" s="164"/>
      <c r="AT179" s="158" t="s">
        <v>150</v>
      </c>
      <c r="AU179" s="158" t="s">
        <v>88</v>
      </c>
      <c r="AV179" s="13" t="s">
        <v>88</v>
      </c>
      <c r="AW179" s="13" t="s">
        <v>39</v>
      </c>
      <c r="AX179" s="13" t="s">
        <v>78</v>
      </c>
      <c r="AY179" s="158" t="s">
        <v>131</v>
      </c>
    </row>
    <row r="180" spans="1:65" s="13" customFormat="1" x14ac:dyDescent="0.2">
      <c r="B180" s="157"/>
      <c r="D180" s="150" t="s">
        <v>150</v>
      </c>
      <c r="E180" s="158" t="s">
        <v>3</v>
      </c>
      <c r="F180" s="159" t="s">
        <v>320</v>
      </c>
      <c r="H180" s="160">
        <v>10</v>
      </c>
      <c r="I180" s="161"/>
      <c r="L180" s="157"/>
      <c r="M180" s="162"/>
      <c r="N180" s="163"/>
      <c r="O180" s="163"/>
      <c r="P180" s="163"/>
      <c r="Q180" s="163"/>
      <c r="R180" s="163"/>
      <c r="S180" s="163"/>
      <c r="T180" s="164"/>
      <c r="AT180" s="158" t="s">
        <v>150</v>
      </c>
      <c r="AU180" s="158" t="s">
        <v>88</v>
      </c>
      <c r="AV180" s="13" t="s">
        <v>88</v>
      </c>
      <c r="AW180" s="13" t="s">
        <v>39</v>
      </c>
      <c r="AX180" s="13" t="s">
        <v>78</v>
      </c>
      <c r="AY180" s="158" t="s">
        <v>131</v>
      </c>
    </row>
    <row r="181" spans="1:65" s="13" customFormat="1" x14ac:dyDescent="0.2">
      <c r="B181" s="157"/>
      <c r="D181" s="150" t="s">
        <v>150</v>
      </c>
      <c r="E181" s="158" t="s">
        <v>3</v>
      </c>
      <c r="F181" s="159" t="s">
        <v>321</v>
      </c>
      <c r="H181" s="160">
        <v>100</v>
      </c>
      <c r="I181" s="161"/>
      <c r="L181" s="157"/>
      <c r="M181" s="162"/>
      <c r="N181" s="163"/>
      <c r="O181" s="163"/>
      <c r="P181" s="163"/>
      <c r="Q181" s="163"/>
      <c r="R181" s="163"/>
      <c r="S181" s="163"/>
      <c r="T181" s="164"/>
      <c r="AT181" s="158" t="s">
        <v>150</v>
      </c>
      <c r="AU181" s="158" t="s">
        <v>88</v>
      </c>
      <c r="AV181" s="13" t="s">
        <v>88</v>
      </c>
      <c r="AW181" s="13" t="s">
        <v>39</v>
      </c>
      <c r="AX181" s="13" t="s">
        <v>78</v>
      </c>
      <c r="AY181" s="158" t="s">
        <v>131</v>
      </c>
    </row>
    <row r="182" spans="1:65" s="14" customFormat="1" x14ac:dyDescent="0.2">
      <c r="B182" s="165"/>
      <c r="D182" s="150" t="s">
        <v>150</v>
      </c>
      <c r="E182" s="166" t="s">
        <v>3</v>
      </c>
      <c r="F182" s="167" t="s">
        <v>153</v>
      </c>
      <c r="H182" s="168">
        <v>720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6" t="s">
        <v>150</v>
      </c>
      <c r="AU182" s="166" t="s">
        <v>88</v>
      </c>
      <c r="AV182" s="14" t="s">
        <v>137</v>
      </c>
      <c r="AW182" s="14" t="s">
        <v>39</v>
      </c>
      <c r="AX182" s="14" t="s">
        <v>86</v>
      </c>
      <c r="AY182" s="166" t="s">
        <v>131</v>
      </c>
    </row>
    <row r="183" spans="1:65" s="2" customFormat="1" ht="16.5" customHeight="1" x14ac:dyDescent="0.2">
      <c r="A183" s="31"/>
      <c r="B183" s="136"/>
      <c r="C183" s="137" t="s">
        <v>322</v>
      </c>
      <c r="D183" s="137" t="s">
        <v>133</v>
      </c>
      <c r="E183" s="138" t="s">
        <v>323</v>
      </c>
      <c r="F183" s="139" t="s">
        <v>324</v>
      </c>
      <c r="G183" s="140" t="s">
        <v>145</v>
      </c>
      <c r="H183" s="141">
        <v>125</v>
      </c>
      <c r="I183" s="142"/>
      <c r="J183" s="143">
        <f>ROUND(I183*H183,2)</f>
        <v>0</v>
      </c>
      <c r="K183" s="139" t="s">
        <v>3</v>
      </c>
      <c r="L183" s="32"/>
      <c r="M183" s="144" t="s">
        <v>3</v>
      </c>
      <c r="N183" s="145" t="s">
        <v>49</v>
      </c>
      <c r="O183" s="52"/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48" t="s">
        <v>137</v>
      </c>
      <c r="AT183" s="148" t="s">
        <v>133</v>
      </c>
      <c r="AU183" s="148" t="s">
        <v>88</v>
      </c>
      <c r="AY183" s="16" t="s">
        <v>131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6" t="s">
        <v>86</v>
      </c>
      <c r="BK183" s="149">
        <f>ROUND(I183*H183,2)</f>
        <v>0</v>
      </c>
      <c r="BL183" s="16" t="s">
        <v>137</v>
      </c>
      <c r="BM183" s="148" t="s">
        <v>325</v>
      </c>
    </row>
    <row r="184" spans="1:65" s="2" customFormat="1" ht="97.5" x14ac:dyDescent="0.2">
      <c r="A184" s="31"/>
      <c r="B184" s="32"/>
      <c r="C184" s="31"/>
      <c r="D184" s="150" t="s">
        <v>139</v>
      </c>
      <c r="E184" s="31"/>
      <c r="F184" s="151" t="s">
        <v>326</v>
      </c>
      <c r="G184" s="31"/>
      <c r="H184" s="31"/>
      <c r="I184" s="152"/>
      <c r="J184" s="31"/>
      <c r="K184" s="31"/>
      <c r="L184" s="32"/>
      <c r="M184" s="153"/>
      <c r="N184" s="154"/>
      <c r="O184" s="52"/>
      <c r="P184" s="52"/>
      <c r="Q184" s="52"/>
      <c r="R184" s="52"/>
      <c r="S184" s="52"/>
      <c r="T184" s="53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139</v>
      </c>
      <c r="AU184" s="16" t="s">
        <v>88</v>
      </c>
    </row>
    <row r="185" spans="1:65" s="13" customFormat="1" x14ac:dyDescent="0.2">
      <c r="B185" s="157"/>
      <c r="D185" s="150" t="s">
        <v>150</v>
      </c>
      <c r="E185" s="158" t="s">
        <v>3</v>
      </c>
      <c r="F185" s="159" t="s">
        <v>327</v>
      </c>
      <c r="H185" s="160">
        <v>95</v>
      </c>
      <c r="I185" s="161"/>
      <c r="L185" s="157"/>
      <c r="M185" s="162"/>
      <c r="N185" s="163"/>
      <c r="O185" s="163"/>
      <c r="P185" s="163"/>
      <c r="Q185" s="163"/>
      <c r="R185" s="163"/>
      <c r="S185" s="163"/>
      <c r="T185" s="164"/>
      <c r="AT185" s="158" t="s">
        <v>150</v>
      </c>
      <c r="AU185" s="158" t="s">
        <v>88</v>
      </c>
      <c r="AV185" s="13" t="s">
        <v>88</v>
      </c>
      <c r="AW185" s="13" t="s">
        <v>39</v>
      </c>
      <c r="AX185" s="13" t="s">
        <v>78</v>
      </c>
      <c r="AY185" s="158" t="s">
        <v>131</v>
      </c>
    </row>
    <row r="186" spans="1:65" s="13" customFormat="1" x14ac:dyDescent="0.2">
      <c r="B186" s="157"/>
      <c r="D186" s="150" t="s">
        <v>150</v>
      </c>
      <c r="E186" s="158" t="s">
        <v>3</v>
      </c>
      <c r="F186" s="159" t="s">
        <v>328</v>
      </c>
      <c r="H186" s="160">
        <v>25</v>
      </c>
      <c r="I186" s="161"/>
      <c r="L186" s="157"/>
      <c r="M186" s="162"/>
      <c r="N186" s="163"/>
      <c r="O186" s="163"/>
      <c r="P186" s="163"/>
      <c r="Q186" s="163"/>
      <c r="R186" s="163"/>
      <c r="S186" s="163"/>
      <c r="T186" s="164"/>
      <c r="AT186" s="158" t="s">
        <v>150</v>
      </c>
      <c r="AU186" s="158" t="s">
        <v>88</v>
      </c>
      <c r="AV186" s="13" t="s">
        <v>88</v>
      </c>
      <c r="AW186" s="13" t="s">
        <v>39</v>
      </c>
      <c r="AX186" s="13" t="s">
        <v>78</v>
      </c>
      <c r="AY186" s="158" t="s">
        <v>131</v>
      </c>
    </row>
    <row r="187" spans="1:65" s="13" customFormat="1" x14ac:dyDescent="0.2">
      <c r="B187" s="157"/>
      <c r="D187" s="150" t="s">
        <v>150</v>
      </c>
      <c r="E187" s="158" t="s">
        <v>3</v>
      </c>
      <c r="F187" s="159" t="s">
        <v>329</v>
      </c>
      <c r="H187" s="160">
        <v>5</v>
      </c>
      <c r="I187" s="161"/>
      <c r="L187" s="157"/>
      <c r="M187" s="162"/>
      <c r="N187" s="163"/>
      <c r="O187" s="163"/>
      <c r="P187" s="163"/>
      <c r="Q187" s="163"/>
      <c r="R187" s="163"/>
      <c r="S187" s="163"/>
      <c r="T187" s="164"/>
      <c r="AT187" s="158" t="s">
        <v>150</v>
      </c>
      <c r="AU187" s="158" t="s">
        <v>88</v>
      </c>
      <c r="AV187" s="13" t="s">
        <v>88</v>
      </c>
      <c r="AW187" s="13" t="s">
        <v>39</v>
      </c>
      <c r="AX187" s="13" t="s">
        <v>78</v>
      </c>
      <c r="AY187" s="158" t="s">
        <v>131</v>
      </c>
    </row>
    <row r="188" spans="1:65" s="14" customFormat="1" x14ac:dyDescent="0.2">
      <c r="B188" s="165"/>
      <c r="D188" s="150" t="s">
        <v>150</v>
      </c>
      <c r="E188" s="166" t="s">
        <v>3</v>
      </c>
      <c r="F188" s="167" t="s">
        <v>153</v>
      </c>
      <c r="H188" s="168">
        <v>125</v>
      </c>
      <c r="I188" s="169"/>
      <c r="L188" s="165"/>
      <c r="M188" s="170"/>
      <c r="N188" s="171"/>
      <c r="O188" s="171"/>
      <c r="P188" s="171"/>
      <c r="Q188" s="171"/>
      <c r="R188" s="171"/>
      <c r="S188" s="171"/>
      <c r="T188" s="172"/>
      <c r="AT188" s="166" t="s">
        <v>150</v>
      </c>
      <c r="AU188" s="166" t="s">
        <v>88</v>
      </c>
      <c r="AV188" s="14" t="s">
        <v>137</v>
      </c>
      <c r="AW188" s="14" t="s">
        <v>39</v>
      </c>
      <c r="AX188" s="14" t="s">
        <v>86</v>
      </c>
      <c r="AY188" s="166" t="s">
        <v>131</v>
      </c>
    </row>
    <row r="189" spans="1:65" s="2" customFormat="1" ht="16.5" customHeight="1" x14ac:dyDescent="0.2">
      <c r="A189" s="31"/>
      <c r="B189" s="136"/>
      <c r="C189" s="173" t="s">
        <v>256</v>
      </c>
      <c r="D189" s="173" t="s">
        <v>252</v>
      </c>
      <c r="E189" s="174" t="s">
        <v>330</v>
      </c>
      <c r="F189" s="175" t="s">
        <v>331</v>
      </c>
      <c r="G189" s="176" t="s">
        <v>145</v>
      </c>
      <c r="H189" s="177">
        <v>125</v>
      </c>
      <c r="I189" s="178"/>
      <c r="J189" s="179">
        <f>ROUND(I189*H189,2)</f>
        <v>0</v>
      </c>
      <c r="K189" s="175" t="s">
        <v>3</v>
      </c>
      <c r="L189" s="180"/>
      <c r="M189" s="181" t="s">
        <v>3</v>
      </c>
      <c r="N189" s="182" t="s">
        <v>49</v>
      </c>
      <c r="O189" s="52"/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48" t="s">
        <v>182</v>
      </c>
      <c r="AT189" s="148" t="s">
        <v>252</v>
      </c>
      <c r="AU189" s="148" t="s">
        <v>88</v>
      </c>
      <c r="AY189" s="16" t="s">
        <v>131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6" t="s">
        <v>86</v>
      </c>
      <c r="BK189" s="149">
        <f>ROUND(I189*H189,2)</f>
        <v>0</v>
      </c>
      <c r="BL189" s="16" t="s">
        <v>137</v>
      </c>
      <c r="BM189" s="148" t="s">
        <v>332</v>
      </c>
    </row>
    <row r="190" spans="1:65" s="2" customFormat="1" ht="117" x14ac:dyDescent="0.2">
      <c r="A190" s="31"/>
      <c r="B190" s="32"/>
      <c r="C190" s="31"/>
      <c r="D190" s="150" t="s">
        <v>139</v>
      </c>
      <c r="E190" s="31"/>
      <c r="F190" s="151" t="s">
        <v>333</v>
      </c>
      <c r="G190" s="31"/>
      <c r="H190" s="31"/>
      <c r="I190" s="152"/>
      <c r="J190" s="31"/>
      <c r="K190" s="31"/>
      <c r="L190" s="32"/>
      <c r="M190" s="153"/>
      <c r="N190" s="154"/>
      <c r="O190" s="52"/>
      <c r="P190" s="52"/>
      <c r="Q190" s="52"/>
      <c r="R190" s="52"/>
      <c r="S190" s="52"/>
      <c r="T190" s="53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6" t="s">
        <v>139</v>
      </c>
      <c r="AU190" s="16" t="s">
        <v>88</v>
      </c>
    </row>
    <row r="191" spans="1:65" s="2" customFormat="1" ht="21.75" customHeight="1" x14ac:dyDescent="0.2">
      <c r="A191" s="31"/>
      <c r="B191" s="136"/>
      <c r="C191" s="137" t="s">
        <v>334</v>
      </c>
      <c r="D191" s="137" t="s">
        <v>133</v>
      </c>
      <c r="E191" s="138" t="s">
        <v>335</v>
      </c>
      <c r="F191" s="139" t="s">
        <v>336</v>
      </c>
      <c r="G191" s="140" t="s">
        <v>145</v>
      </c>
      <c r="H191" s="141">
        <v>235</v>
      </c>
      <c r="I191" s="142"/>
      <c r="J191" s="143">
        <f>ROUND(I191*H191,2)</f>
        <v>0</v>
      </c>
      <c r="K191" s="139" t="s">
        <v>3</v>
      </c>
      <c r="L191" s="32"/>
      <c r="M191" s="144" t="s">
        <v>3</v>
      </c>
      <c r="N191" s="145" t="s">
        <v>49</v>
      </c>
      <c r="O191" s="52"/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8" t="s">
        <v>137</v>
      </c>
      <c r="AT191" s="148" t="s">
        <v>133</v>
      </c>
      <c r="AU191" s="148" t="s">
        <v>88</v>
      </c>
      <c r="AY191" s="16" t="s">
        <v>131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6" t="s">
        <v>86</v>
      </c>
      <c r="BK191" s="149">
        <f>ROUND(I191*H191,2)</f>
        <v>0</v>
      </c>
      <c r="BL191" s="16" t="s">
        <v>137</v>
      </c>
      <c r="BM191" s="148" t="s">
        <v>337</v>
      </c>
    </row>
    <row r="192" spans="1:65" s="2" customFormat="1" ht="136.5" x14ac:dyDescent="0.2">
      <c r="A192" s="31"/>
      <c r="B192" s="32"/>
      <c r="C192" s="31"/>
      <c r="D192" s="150" t="s">
        <v>139</v>
      </c>
      <c r="E192" s="31"/>
      <c r="F192" s="151" t="s">
        <v>338</v>
      </c>
      <c r="G192" s="31"/>
      <c r="H192" s="31"/>
      <c r="I192" s="152"/>
      <c r="J192" s="31"/>
      <c r="K192" s="31"/>
      <c r="L192" s="32"/>
      <c r="M192" s="153"/>
      <c r="N192" s="154"/>
      <c r="O192" s="52"/>
      <c r="P192" s="52"/>
      <c r="Q192" s="52"/>
      <c r="R192" s="52"/>
      <c r="S192" s="52"/>
      <c r="T192" s="53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139</v>
      </c>
      <c r="AU192" s="16" t="s">
        <v>88</v>
      </c>
    </row>
    <row r="193" spans="1:65" s="13" customFormat="1" x14ac:dyDescent="0.2">
      <c r="B193" s="157"/>
      <c r="D193" s="150" t="s">
        <v>150</v>
      </c>
      <c r="E193" s="158" t="s">
        <v>3</v>
      </c>
      <c r="F193" s="159" t="s">
        <v>339</v>
      </c>
      <c r="H193" s="160">
        <v>180</v>
      </c>
      <c r="I193" s="161"/>
      <c r="L193" s="157"/>
      <c r="M193" s="162"/>
      <c r="N193" s="163"/>
      <c r="O193" s="163"/>
      <c r="P193" s="163"/>
      <c r="Q193" s="163"/>
      <c r="R193" s="163"/>
      <c r="S193" s="163"/>
      <c r="T193" s="164"/>
      <c r="AT193" s="158" t="s">
        <v>150</v>
      </c>
      <c r="AU193" s="158" t="s">
        <v>88</v>
      </c>
      <c r="AV193" s="13" t="s">
        <v>88</v>
      </c>
      <c r="AW193" s="13" t="s">
        <v>39</v>
      </c>
      <c r="AX193" s="13" t="s">
        <v>78</v>
      </c>
      <c r="AY193" s="158" t="s">
        <v>131</v>
      </c>
    </row>
    <row r="194" spans="1:65" s="13" customFormat="1" x14ac:dyDescent="0.2">
      <c r="B194" s="157"/>
      <c r="D194" s="150" t="s">
        <v>150</v>
      </c>
      <c r="E194" s="158" t="s">
        <v>3</v>
      </c>
      <c r="F194" s="159" t="s">
        <v>340</v>
      </c>
      <c r="H194" s="160">
        <v>5</v>
      </c>
      <c r="I194" s="161"/>
      <c r="L194" s="157"/>
      <c r="M194" s="162"/>
      <c r="N194" s="163"/>
      <c r="O194" s="163"/>
      <c r="P194" s="163"/>
      <c r="Q194" s="163"/>
      <c r="R194" s="163"/>
      <c r="S194" s="163"/>
      <c r="T194" s="164"/>
      <c r="AT194" s="158" t="s">
        <v>150</v>
      </c>
      <c r="AU194" s="158" t="s">
        <v>88</v>
      </c>
      <c r="AV194" s="13" t="s">
        <v>88</v>
      </c>
      <c r="AW194" s="13" t="s">
        <v>39</v>
      </c>
      <c r="AX194" s="13" t="s">
        <v>78</v>
      </c>
      <c r="AY194" s="158" t="s">
        <v>131</v>
      </c>
    </row>
    <row r="195" spans="1:65" s="13" customFormat="1" x14ac:dyDescent="0.2">
      <c r="B195" s="157"/>
      <c r="D195" s="150" t="s">
        <v>150</v>
      </c>
      <c r="E195" s="158" t="s">
        <v>3</v>
      </c>
      <c r="F195" s="159" t="s">
        <v>341</v>
      </c>
      <c r="H195" s="160">
        <v>50</v>
      </c>
      <c r="I195" s="161"/>
      <c r="L195" s="157"/>
      <c r="M195" s="162"/>
      <c r="N195" s="163"/>
      <c r="O195" s="163"/>
      <c r="P195" s="163"/>
      <c r="Q195" s="163"/>
      <c r="R195" s="163"/>
      <c r="S195" s="163"/>
      <c r="T195" s="164"/>
      <c r="AT195" s="158" t="s">
        <v>150</v>
      </c>
      <c r="AU195" s="158" t="s">
        <v>88</v>
      </c>
      <c r="AV195" s="13" t="s">
        <v>88</v>
      </c>
      <c r="AW195" s="13" t="s">
        <v>39</v>
      </c>
      <c r="AX195" s="13" t="s">
        <v>78</v>
      </c>
      <c r="AY195" s="158" t="s">
        <v>131</v>
      </c>
    </row>
    <row r="196" spans="1:65" s="14" customFormat="1" x14ac:dyDescent="0.2">
      <c r="B196" s="165"/>
      <c r="D196" s="150" t="s">
        <v>150</v>
      </c>
      <c r="E196" s="166" t="s">
        <v>3</v>
      </c>
      <c r="F196" s="167" t="s">
        <v>153</v>
      </c>
      <c r="H196" s="168">
        <v>235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6" t="s">
        <v>150</v>
      </c>
      <c r="AU196" s="166" t="s">
        <v>88</v>
      </c>
      <c r="AV196" s="14" t="s">
        <v>137</v>
      </c>
      <c r="AW196" s="14" t="s">
        <v>39</v>
      </c>
      <c r="AX196" s="14" t="s">
        <v>86</v>
      </c>
      <c r="AY196" s="166" t="s">
        <v>131</v>
      </c>
    </row>
    <row r="197" spans="1:65" s="2" customFormat="1" ht="16.5" customHeight="1" x14ac:dyDescent="0.2">
      <c r="A197" s="31"/>
      <c r="B197" s="136"/>
      <c r="C197" s="173" t="s">
        <v>342</v>
      </c>
      <c r="D197" s="173" t="s">
        <v>252</v>
      </c>
      <c r="E197" s="174" t="s">
        <v>343</v>
      </c>
      <c r="F197" s="175" t="s">
        <v>344</v>
      </c>
      <c r="G197" s="176" t="s">
        <v>145</v>
      </c>
      <c r="H197" s="177">
        <v>235</v>
      </c>
      <c r="I197" s="178"/>
      <c r="J197" s="179">
        <f>ROUND(I197*H197,2)</f>
        <v>0</v>
      </c>
      <c r="K197" s="175" t="s">
        <v>3</v>
      </c>
      <c r="L197" s="180"/>
      <c r="M197" s="181" t="s">
        <v>3</v>
      </c>
      <c r="N197" s="182" t="s">
        <v>49</v>
      </c>
      <c r="O197" s="52"/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8" t="s">
        <v>182</v>
      </c>
      <c r="AT197" s="148" t="s">
        <v>252</v>
      </c>
      <c r="AU197" s="148" t="s">
        <v>88</v>
      </c>
      <c r="AY197" s="16" t="s">
        <v>131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6" t="s">
        <v>86</v>
      </c>
      <c r="BK197" s="149">
        <f>ROUND(I197*H197,2)</f>
        <v>0</v>
      </c>
      <c r="BL197" s="16" t="s">
        <v>137</v>
      </c>
      <c r="BM197" s="148" t="s">
        <v>345</v>
      </c>
    </row>
    <row r="198" spans="1:65" s="2" customFormat="1" ht="68.25" x14ac:dyDescent="0.2">
      <c r="A198" s="31"/>
      <c r="B198" s="32"/>
      <c r="C198" s="31"/>
      <c r="D198" s="150" t="s">
        <v>139</v>
      </c>
      <c r="E198" s="31"/>
      <c r="F198" s="151" t="s">
        <v>346</v>
      </c>
      <c r="G198" s="31"/>
      <c r="H198" s="31"/>
      <c r="I198" s="152"/>
      <c r="J198" s="31"/>
      <c r="K198" s="31"/>
      <c r="L198" s="32"/>
      <c r="M198" s="153"/>
      <c r="N198" s="154"/>
      <c r="O198" s="52"/>
      <c r="P198" s="52"/>
      <c r="Q198" s="52"/>
      <c r="R198" s="52"/>
      <c r="S198" s="52"/>
      <c r="T198" s="53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139</v>
      </c>
      <c r="AU198" s="16" t="s">
        <v>88</v>
      </c>
    </row>
    <row r="199" spans="1:65" s="12" customFormat="1" ht="25.9" customHeight="1" x14ac:dyDescent="0.2">
      <c r="B199" s="123"/>
      <c r="D199" s="124" t="s">
        <v>77</v>
      </c>
      <c r="E199" s="125" t="s">
        <v>347</v>
      </c>
      <c r="F199" s="125" t="s">
        <v>348</v>
      </c>
      <c r="I199" s="126"/>
      <c r="J199" s="127">
        <f>BK199</f>
        <v>0</v>
      </c>
      <c r="L199" s="123"/>
      <c r="M199" s="128"/>
      <c r="N199" s="129"/>
      <c r="O199" s="129"/>
      <c r="P199" s="130">
        <f>P200+P221+P224</f>
        <v>0</v>
      </c>
      <c r="Q199" s="129"/>
      <c r="R199" s="130">
        <f>R200+R221+R224</f>
        <v>0</v>
      </c>
      <c r="S199" s="129"/>
      <c r="T199" s="131">
        <f>T200+T221+T224</f>
        <v>0</v>
      </c>
      <c r="AR199" s="124" t="s">
        <v>164</v>
      </c>
      <c r="AT199" s="132" t="s">
        <v>77</v>
      </c>
      <c r="AU199" s="132" t="s">
        <v>78</v>
      </c>
      <c r="AY199" s="124" t="s">
        <v>131</v>
      </c>
      <c r="BK199" s="133">
        <f>BK200+BK221+BK224</f>
        <v>0</v>
      </c>
    </row>
    <row r="200" spans="1:65" s="12" customFormat="1" ht="22.9" customHeight="1" x14ac:dyDescent="0.2">
      <c r="B200" s="123"/>
      <c r="D200" s="124" t="s">
        <v>77</v>
      </c>
      <c r="E200" s="134" t="s">
        <v>349</v>
      </c>
      <c r="F200" s="134" t="s">
        <v>350</v>
      </c>
      <c r="I200" s="126"/>
      <c r="J200" s="135">
        <f>BK200</f>
        <v>0</v>
      </c>
      <c r="L200" s="123"/>
      <c r="M200" s="128"/>
      <c r="N200" s="129"/>
      <c r="O200" s="129"/>
      <c r="P200" s="130">
        <f>SUM(P201:P220)</f>
        <v>0</v>
      </c>
      <c r="Q200" s="129"/>
      <c r="R200" s="130">
        <f>SUM(R201:R220)</f>
        <v>0</v>
      </c>
      <c r="S200" s="129"/>
      <c r="T200" s="131">
        <f>SUM(T201:T220)</f>
        <v>0</v>
      </c>
      <c r="AR200" s="124" t="s">
        <v>164</v>
      </c>
      <c r="AT200" s="132" t="s">
        <v>77</v>
      </c>
      <c r="AU200" s="132" t="s">
        <v>86</v>
      </c>
      <c r="AY200" s="124" t="s">
        <v>131</v>
      </c>
      <c r="BK200" s="133">
        <f>SUM(BK201:BK220)</f>
        <v>0</v>
      </c>
    </row>
    <row r="201" spans="1:65" s="2" customFormat="1" ht="16.5" customHeight="1" x14ac:dyDescent="0.2">
      <c r="A201" s="31"/>
      <c r="B201" s="136"/>
      <c r="C201" s="137" t="s">
        <v>351</v>
      </c>
      <c r="D201" s="137" t="s">
        <v>133</v>
      </c>
      <c r="E201" s="138" t="s">
        <v>352</v>
      </c>
      <c r="F201" s="139" t="s">
        <v>353</v>
      </c>
      <c r="G201" s="140" t="s">
        <v>243</v>
      </c>
      <c r="H201" s="141">
        <v>1</v>
      </c>
      <c r="I201" s="142"/>
      <c r="J201" s="143">
        <f>ROUND(I201*H201,2)</f>
        <v>0</v>
      </c>
      <c r="K201" s="139" t="s">
        <v>3</v>
      </c>
      <c r="L201" s="32"/>
      <c r="M201" s="144" t="s">
        <v>3</v>
      </c>
      <c r="N201" s="145" t="s">
        <v>49</v>
      </c>
      <c r="O201" s="52"/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8" t="s">
        <v>354</v>
      </c>
      <c r="AT201" s="148" t="s">
        <v>133</v>
      </c>
      <c r="AU201" s="148" t="s">
        <v>88</v>
      </c>
      <c r="AY201" s="16" t="s">
        <v>131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6" t="s">
        <v>86</v>
      </c>
      <c r="BK201" s="149">
        <f>ROUND(I201*H201,2)</f>
        <v>0</v>
      </c>
      <c r="BL201" s="16" t="s">
        <v>354</v>
      </c>
      <c r="BM201" s="148" t="s">
        <v>355</v>
      </c>
    </row>
    <row r="202" spans="1:65" s="2" customFormat="1" ht="16.5" customHeight="1" x14ac:dyDescent="0.2">
      <c r="A202" s="31"/>
      <c r="B202" s="136"/>
      <c r="C202" s="137" t="s">
        <v>356</v>
      </c>
      <c r="D202" s="137" t="s">
        <v>133</v>
      </c>
      <c r="E202" s="138" t="s">
        <v>357</v>
      </c>
      <c r="F202" s="139" t="s">
        <v>358</v>
      </c>
      <c r="G202" s="140" t="s">
        <v>243</v>
      </c>
      <c r="H202" s="141">
        <v>1</v>
      </c>
      <c r="I202" s="142"/>
      <c r="J202" s="143">
        <f>ROUND(I202*H202,2)</f>
        <v>0</v>
      </c>
      <c r="K202" s="139" t="s">
        <v>3</v>
      </c>
      <c r="L202" s="32"/>
      <c r="M202" s="144" t="s">
        <v>3</v>
      </c>
      <c r="N202" s="145" t="s">
        <v>49</v>
      </c>
      <c r="O202" s="52"/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8" t="s">
        <v>354</v>
      </c>
      <c r="AT202" s="148" t="s">
        <v>133</v>
      </c>
      <c r="AU202" s="148" t="s">
        <v>88</v>
      </c>
      <c r="AY202" s="16" t="s">
        <v>131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6" t="s">
        <v>86</v>
      </c>
      <c r="BK202" s="149">
        <f>ROUND(I202*H202,2)</f>
        <v>0</v>
      </c>
      <c r="BL202" s="16" t="s">
        <v>354</v>
      </c>
      <c r="BM202" s="148" t="s">
        <v>359</v>
      </c>
    </row>
    <row r="203" spans="1:65" s="2" customFormat="1" ht="16.5" customHeight="1" x14ac:dyDescent="0.2">
      <c r="A203" s="31"/>
      <c r="B203" s="136"/>
      <c r="C203" s="137" t="s">
        <v>360</v>
      </c>
      <c r="D203" s="137" t="s">
        <v>133</v>
      </c>
      <c r="E203" s="138" t="s">
        <v>361</v>
      </c>
      <c r="F203" s="139" t="s">
        <v>362</v>
      </c>
      <c r="G203" s="140" t="s">
        <v>243</v>
      </c>
      <c r="H203" s="141">
        <v>1</v>
      </c>
      <c r="I203" s="142"/>
      <c r="J203" s="143">
        <f>ROUND(I203*H203,2)</f>
        <v>0</v>
      </c>
      <c r="K203" s="139" t="s">
        <v>3</v>
      </c>
      <c r="L203" s="32"/>
      <c r="M203" s="144" t="s">
        <v>3</v>
      </c>
      <c r="N203" s="145" t="s">
        <v>49</v>
      </c>
      <c r="O203" s="52"/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8" t="s">
        <v>354</v>
      </c>
      <c r="AT203" s="148" t="s">
        <v>133</v>
      </c>
      <c r="AU203" s="148" t="s">
        <v>88</v>
      </c>
      <c r="AY203" s="16" t="s">
        <v>131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86</v>
      </c>
      <c r="BK203" s="149">
        <f>ROUND(I203*H203,2)</f>
        <v>0</v>
      </c>
      <c r="BL203" s="16" t="s">
        <v>354</v>
      </c>
      <c r="BM203" s="148" t="s">
        <v>363</v>
      </c>
    </row>
    <row r="204" spans="1:65" s="2" customFormat="1" ht="39" x14ac:dyDescent="0.2">
      <c r="A204" s="31"/>
      <c r="B204" s="32"/>
      <c r="C204" s="31"/>
      <c r="D204" s="150" t="s">
        <v>139</v>
      </c>
      <c r="E204" s="31"/>
      <c r="F204" s="151" t="s">
        <v>364</v>
      </c>
      <c r="G204" s="31"/>
      <c r="H204" s="31"/>
      <c r="I204" s="152"/>
      <c r="J204" s="31"/>
      <c r="K204" s="31"/>
      <c r="L204" s="32"/>
      <c r="M204" s="153"/>
      <c r="N204" s="154"/>
      <c r="O204" s="52"/>
      <c r="P204" s="52"/>
      <c r="Q204" s="52"/>
      <c r="R204" s="52"/>
      <c r="S204" s="52"/>
      <c r="T204" s="53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139</v>
      </c>
      <c r="AU204" s="16" t="s">
        <v>88</v>
      </c>
    </row>
    <row r="205" spans="1:65" s="2" customFormat="1" ht="16.5" customHeight="1" x14ac:dyDescent="0.2">
      <c r="A205" s="31"/>
      <c r="B205" s="136"/>
      <c r="C205" s="137" t="s">
        <v>365</v>
      </c>
      <c r="D205" s="137" t="s">
        <v>133</v>
      </c>
      <c r="E205" s="138" t="s">
        <v>366</v>
      </c>
      <c r="F205" s="139" t="s">
        <v>367</v>
      </c>
      <c r="G205" s="140" t="s">
        <v>368</v>
      </c>
      <c r="H205" s="141">
        <v>1</v>
      </c>
      <c r="I205" s="142"/>
      <c r="J205" s="143">
        <f>ROUND(I205*H205,2)</f>
        <v>0</v>
      </c>
      <c r="K205" s="139" t="s">
        <v>146</v>
      </c>
      <c r="L205" s="32"/>
      <c r="M205" s="144" t="s">
        <v>3</v>
      </c>
      <c r="N205" s="145" t="s">
        <v>49</v>
      </c>
      <c r="O205" s="52"/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8" t="s">
        <v>354</v>
      </c>
      <c r="AT205" s="148" t="s">
        <v>133</v>
      </c>
      <c r="AU205" s="148" t="s">
        <v>88</v>
      </c>
      <c r="AY205" s="16" t="s">
        <v>131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86</v>
      </c>
      <c r="BK205" s="149">
        <f>ROUND(I205*H205,2)</f>
        <v>0</v>
      </c>
      <c r="BL205" s="16" t="s">
        <v>354</v>
      </c>
      <c r="BM205" s="148" t="s">
        <v>369</v>
      </c>
    </row>
    <row r="206" spans="1:65" s="2" customFormat="1" x14ac:dyDescent="0.2">
      <c r="A206" s="31"/>
      <c r="B206" s="32"/>
      <c r="C206" s="31"/>
      <c r="D206" s="155" t="s">
        <v>148</v>
      </c>
      <c r="E206" s="31"/>
      <c r="F206" s="156" t="s">
        <v>370</v>
      </c>
      <c r="G206" s="31"/>
      <c r="H206" s="31"/>
      <c r="I206" s="152"/>
      <c r="J206" s="31"/>
      <c r="K206" s="31"/>
      <c r="L206" s="32"/>
      <c r="M206" s="153"/>
      <c r="N206" s="154"/>
      <c r="O206" s="52"/>
      <c r="P206" s="52"/>
      <c r="Q206" s="52"/>
      <c r="R206" s="52"/>
      <c r="S206" s="52"/>
      <c r="T206" s="53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148</v>
      </c>
      <c r="AU206" s="16" t="s">
        <v>88</v>
      </c>
    </row>
    <row r="207" spans="1:65" s="2" customFormat="1" ht="19.5" x14ac:dyDescent="0.2">
      <c r="A207" s="31"/>
      <c r="B207" s="32"/>
      <c r="C207" s="31"/>
      <c r="D207" s="150" t="s">
        <v>139</v>
      </c>
      <c r="E207" s="31"/>
      <c r="F207" s="151" t="s">
        <v>371</v>
      </c>
      <c r="G207" s="31"/>
      <c r="H207" s="31"/>
      <c r="I207" s="152"/>
      <c r="J207" s="31"/>
      <c r="K207" s="31"/>
      <c r="L207" s="32"/>
      <c r="M207" s="153"/>
      <c r="N207" s="154"/>
      <c r="O207" s="52"/>
      <c r="P207" s="52"/>
      <c r="Q207" s="52"/>
      <c r="R207" s="52"/>
      <c r="S207" s="52"/>
      <c r="T207" s="53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139</v>
      </c>
      <c r="AU207" s="16" t="s">
        <v>88</v>
      </c>
    </row>
    <row r="208" spans="1:65" s="2" customFormat="1" ht="16.5" customHeight="1" x14ac:dyDescent="0.2">
      <c r="A208" s="31"/>
      <c r="B208" s="136"/>
      <c r="C208" s="137" t="s">
        <v>372</v>
      </c>
      <c r="D208" s="137" t="s">
        <v>133</v>
      </c>
      <c r="E208" s="138" t="s">
        <v>373</v>
      </c>
      <c r="F208" s="139" t="s">
        <v>374</v>
      </c>
      <c r="G208" s="140" t="s">
        <v>375</v>
      </c>
      <c r="H208" s="141">
        <v>36</v>
      </c>
      <c r="I208" s="142"/>
      <c r="J208" s="143">
        <f>ROUND(I208*H208,2)</f>
        <v>0</v>
      </c>
      <c r="K208" s="139" t="s">
        <v>146</v>
      </c>
      <c r="L208" s="32"/>
      <c r="M208" s="144" t="s">
        <v>3</v>
      </c>
      <c r="N208" s="145" t="s">
        <v>49</v>
      </c>
      <c r="O208" s="52"/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8" t="s">
        <v>354</v>
      </c>
      <c r="AT208" s="148" t="s">
        <v>133</v>
      </c>
      <c r="AU208" s="148" t="s">
        <v>88</v>
      </c>
      <c r="AY208" s="16" t="s">
        <v>131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86</v>
      </c>
      <c r="BK208" s="149">
        <f>ROUND(I208*H208,2)</f>
        <v>0</v>
      </c>
      <c r="BL208" s="16" t="s">
        <v>354</v>
      </c>
      <c r="BM208" s="148" t="s">
        <v>376</v>
      </c>
    </row>
    <row r="209" spans="1:65" s="2" customFormat="1" x14ac:dyDescent="0.2">
      <c r="A209" s="31"/>
      <c r="B209" s="32"/>
      <c r="C209" s="31"/>
      <c r="D209" s="155" t="s">
        <v>148</v>
      </c>
      <c r="E209" s="31"/>
      <c r="F209" s="156" t="s">
        <v>377</v>
      </c>
      <c r="G209" s="31"/>
      <c r="H209" s="31"/>
      <c r="I209" s="152"/>
      <c r="J209" s="31"/>
      <c r="K209" s="31"/>
      <c r="L209" s="32"/>
      <c r="M209" s="153"/>
      <c r="N209" s="154"/>
      <c r="O209" s="52"/>
      <c r="P209" s="52"/>
      <c r="Q209" s="52"/>
      <c r="R209" s="52"/>
      <c r="S209" s="52"/>
      <c r="T209" s="53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148</v>
      </c>
      <c r="AU209" s="16" t="s">
        <v>88</v>
      </c>
    </row>
    <row r="210" spans="1:65" s="2" customFormat="1" ht="68.25" x14ac:dyDescent="0.2">
      <c r="A210" s="31"/>
      <c r="B210" s="32"/>
      <c r="C210" s="31"/>
      <c r="D210" s="150" t="s">
        <v>139</v>
      </c>
      <c r="E210" s="31"/>
      <c r="F210" s="151" t="s">
        <v>378</v>
      </c>
      <c r="G210" s="31"/>
      <c r="H210" s="31"/>
      <c r="I210" s="152"/>
      <c r="J210" s="31"/>
      <c r="K210" s="31"/>
      <c r="L210" s="32"/>
      <c r="M210" s="153"/>
      <c r="N210" s="154"/>
      <c r="O210" s="52"/>
      <c r="P210" s="52"/>
      <c r="Q210" s="52"/>
      <c r="R210" s="52"/>
      <c r="S210" s="52"/>
      <c r="T210" s="53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139</v>
      </c>
      <c r="AU210" s="16" t="s">
        <v>88</v>
      </c>
    </row>
    <row r="211" spans="1:65" s="13" customFormat="1" x14ac:dyDescent="0.2">
      <c r="B211" s="157"/>
      <c r="D211" s="150" t="s">
        <v>150</v>
      </c>
      <c r="E211" s="158" t="s">
        <v>3</v>
      </c>
      <c r="F211" s="159" t="s">
        <v>379</v>
      </c>
      <c r="H211" s="160">
        <v>18</v>
      </c>
      <c r="I211" s="161"/>
      <c r="L211" s="157"/>
      <c r="M211" s="162"/>
      <c r="N211" s="163"/>
      <c r="O211" s="163"/>
      <c r="P211" s="163"/>
      <c r="Q211" s="163"/>
      <c r="R211" s="163"/>
      <c r="S211" s="163"/>
      <c r="T211" s="164"/>
      <c r="AT211" s="158" t="s">
        <v>150</v>
      </c>
      <c r="AU211" s="158" t="s">
        <v>88</v>
      </c>
      <c r="AV211" s="13" t="s">
        <v>88</v>
      </c>
      <c r="AW211" s="13" t="s">
        <v>39</v>
      </c>
      <c r="AX211" s="13" t="s">
        <v>78</v>
      </c>
      <c r="AY211" s="158" t="s">
        <v>131</v>
      </c>
    </row>
    <row r="212" spans="1:65" s="13" customFormat="1" x14ac:dyDescent="0.2">
      <c r="B212" s="157"/>
      <c r="D212" s="150" t="s">
        <v>150</v>
      </c>
      <c r="E212" s="158" t="s">
        <v>3</v>
      </c>
      <c r="F212" s="159" t="s">
        <v>380</v>
      </c>
      <c r="H212" s="160">
        <v>18</v>
      </c>
      <c r="I212" s="161"/>
      <c r="L212" s="157"/>
      <c r="M212" s="162"/>
      <c r="N212" s="163"/>
      <c r="O212" s="163"/>
      <c r="P212" s="163"/>
      <c r="Q212" s="163"/>
      <c r="R212" s="163"/>
      <c r="S212" s="163"/>
      <c r="T212" s="164"/>
      <c r="AT212" s="158" t="s">
        <v>150</v>
      </c>
      <c r="AU212" s="158" t="s">
        <v>88</v>
      </c>
      <c r="AV212" s="13" t="s">
        <v>88</v>
      </c>
      <c r="AW212" s="13" t="s">
        <v>39</v>
      </c>
      <c r="AX212" s="13" t="s">
        <v>78</v>
      </c>
      <c r="AY212" s="158" t="s">
        <v>131</v>
      </c>
    </row>
    <row r="213" spans="1:65" s="14" customFormat="1" x14ac:dyDescent="0.2">
      <c r="B213" s="165"/>
      <c r="D213" s="150" t="s">
        <v>150</v>
      </c>
      <c r="E213" s="166" t="s">
        <v>3</v>
      </c>
      <c r="F213" s="167" t="s">
        <v>153</v>
      </c>
      <c r="H213" s="168">
        <v>36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6" t="s">
        <v>150</v>
      </c>
      <c r="AU213" s="166" t="s">
        <v>88</v>
      </c>
      <c r="AV213" s="14" t="s">
        <v>137</v>
      </c>
      <c r="AW213" s="14" t="s">
        <v>39</v>
      </c>
      <c r="AX213" s="14" t="s">
        <v>86</v>
      </c>
      <c r="AY213" s="166" t="s">
        <v>131</v>
      </c>
    </row>
    <row r="214" spans="1:65" s="2" customFormat="1" ht="16.5" customHeight="1" x14ac:dyDescent="0.2">
      <c r="A214" s="31"/>
      <c r="B214" s="136"/>
      <c r="C214" s="137" t="s">
        <v>381</v>
      </c>
      <c r="D214" s="137" t="s">
        <v>133</v>
      </c>
      <c r="E214" s="138" t="s">
        <v>382</v>
      </c>
      <c r="F214" s="139" t="s">
        <v>383</v>
      </c>
      <c r="G214" s="140" t="s">
        <v>375</v>
      </c>
      <c r="H214" s="141">
        <v>144</v>
      </c>
      <c r="I214" s="142"/>
      <c r="J214" s="143">
        <f>ROUND(I214*H214,2)</f>
        <v>0</v>
      </c>
      <c r="K214" s="139" t="s">
        <v>146</v>
      </c>
      <c r="L214" s="32"/>
      <c r="M214" s="144" t="s">
        <v>3</v>
      </c>
      <c r="N214" s="145" t="s">
        <v>49</v>
      </c>
      <c r="O214" s="52"/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48" t="s">
        <v>354</v>
      </c>
      <c r="AT214" s="148" t="s">
        <v>133</v>
      </c>
      <c r="AU214" s="148" t="s">
        <v>88</v>
      </c>
      <c r="AY214" s="16" t="s">
        <v>131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6" t="s">
        <v>86</v>
      </c>
      <c r="BK214" s="149">
        <f>ROUND(I214*H214,2)</f>
        <v>0</v>
      </c>
      <c r="BL214" s="16" t="s">
        <v>354</v>
      </c>
      <c r="BM214" s="148" t="s">
        <v>384</v>
      </c>
    </row>
    <row r="215" spans="1:65" s="2" customFormat="1" x14ac:dyDescent="0.2">
      <c r="A215" s="31"/>
      <c r="B215" s="32"/>
      <c r="C215" s="31"/>
      <c r="D215" s="155" t="s">
        <v>148</v>
      </c>
      <c r="E215" s="31"/>
      <c r="F215" s="156" t="s">
        <v>385</v>
      </c>
      <c r="G215" s="31"/>
      <c r="H215" s="31"/>
      <c r="I215" s="152"/>
      <c r="J215" s="31"/>
      <c r="K215" s="31"/>
      <c r="L215" s="32"/>
      <c r="M215" s="153"/>
      <c r="N215" s="154"/>
      <c r="O215" s="52"/>
      <c r="P215" s="52"/>
      <c r="Q215" s="52"/>
      <c r="R215" s="52"/>
      <c r="S215" s="52"/>
      <c r="T215" s="53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148</v>
      </c>
      <c r="AU215" s="16" t="s">
        <v>88</v>
      </c>
    </row>
    <row r="216" spans="1:65" s="2" customFormat="1" ht="58.5" x14ac:dyDescent="0.2">
      <c r="A216" s="31"/>
      <c r="B216" s="32"/>
      <c r="C216" s="31"/>
      <c r="D216" s="150" t="s">
        <v>139</v>
      </c>
      <c r="E216" s="31"/>
      <c r="F216" s="151" t="s">
        <v>386</v>
      </c>
      <c r="G216" s="31"/>
      <c r="H216" s="31"/>
      <c r="I216" s="152"/>
      <c r="J216" s="31"/>
      <c r="K216" s="31"/>
      <c r="L216" s="32"/>
      <c r="M216" s="153"/>
      <c r="N216" s="154"/>
      <c r="O216" s="52"/>
      <c r="P216" s="52"/>
      <c r="Q216" s="52"/>
      <c r="R216" s="52"/>
      <c r="S216" s="52"/>
      <c r="T216" s="53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6" t="s">
        <v>139</v>
      </c>
      <c r="AU216" s="16" t="s">
        <v>88</v>
      </c>
    </row>
    <row r="217" spans="1:65" s="2" customFormat="1" ht="16.5" customHeight="1" x14ac:dyDescent="0.2">
      <c r="A217" s="31"/>
      <c r="B217" s="136"/>
      <c r="C217" s="137" t="s">
        <v>387</v>
      </c>
      <c r="D217" s="137" t="s">
        <v>133</v>
      </c>
      <c r="E217" s="138" t="s">
        <v>388</v>
      </c>
      <c r="F217" s="139" t="s">
        <v>389</v>
      </c>
      <c r="G217" s="140" t="s">
        <v>243</v>
      </c>
      <c r="H217" s="141">
        <v>1</v>
      </c>
      <c r="I217" s="142"/>
      <c r="J217" s="143">
        <f>ROUND(I217*H217,2)</f>
        <v>0</v>
      </c>
      <c r="K217" s="139" t="s">
        <v>3</v>
      </c>
      <c r="L217" s="32"/>
      <c r="M217" s="144" t="s">
        <v>3</v>
      </c>
      <c r="N217" s="145" t="s">
        <v>49</v>
      </c>
      <c r="O217" s="52"/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8" t="s">
        <v>354</v>
      </c>
      <c r="AT217" s="148" t="s">
        <v>133</v>
      </c>
      <c r="AU217" s="148" t="s">
        <v>88</v>
      </c>
      <c r="AY217" s="16" t="s">
        <v>131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86</v>
      </c>
      <c r="BK217" s="149">
        <f>ROUND(I217*H217,2)</f>
        <v>0</v>
      </c>
      <c r="BL217" s="16" t="s">
        <v>354</v>
      </c>
      <c r="BM217" s="148" t="s">
        <v>390</v>
      </c>
    </row>
    <row r="218" spans="1:65" s="2" customFormat="1" ht="19.5" x14ac:dyDescent="0.2">
      <c r="A218" s="31"/>
      <c r="B218" s="32"/>
      <c r="C218" s="31"/>
      <c r="D218" s="150" t="s">
        <v>139</v>
      </c>
      <c r="E218" s="31"/>
      <c r="F218" s="151" t="s">
        <v>391</v>
      </c>
      <c r="G218" s="31"/>
      <c r="H218" s="31"/>
      <c r="I218" s="152"/>
      <c r="J218" s="31"/>
      <c r="K218" s="31"/>
      <c r="L218" s="32"/>
      <c r="M218" s="153"/>
      <c r="N218" s="154"/>
      <c r="O218" s="52"/>
      <c r="P218" s="52"/>
      <c r="Q218" s="52"/>
      <c r="R218" s="52"/>
      <c r="S218" s="52"/>
      <c r="T218" s="53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139</v>
      </c>
      <c r="AU218" s="16" t="s">
        <v>88</v>
      </c>
    </row>
    <row r="219" spans="1:65" s="2" customFormat="1" ht="16.5" customHeight="1" x14ac:dyDescent="0.2">
      <c r="A219" s="31"/>
      <c r="B219" s="136"/>
      <c r="C219" s="137" t="s">
        <v>392</v>
      </c>
      <c r="D219" s="137" t="s">
        <v>133</v>
      </c>
      <c r="E219" s="138" t="s">
        <v>393</v>
      </c>
      <c r="F219" s="139" t="s">
        <v>394</v>
      </c>
      <c r="G219" s="140" t="s">
        <v>243</v>
      </c>
      <c r="H219" s="141">
        <v>1</v>
      </c>
      <c r="I219" s="142"/>
      <c r="J219" s="143">
        <f>ROUND(I219*H219,2)</f>
        <v>0</v>
      </c>
      <c r="K219" s="139" t="s">
        <v>3</v>
      </c>
      <c r="L219" s="32"/>
      <c r="M219" s="144" t="s">
        <v>3</v>
      </c>
      <c r="N219" s="145" t="s">
        <v>49</v>
      </c>
      <c r="O219" s="52"/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48" t="s">
        <v>354</v>
      </c>
      <c r="AT219" s="148" t="s">
        <v>133</v>
      </c>
      <c r="AU219" s="148" t="s">
        <v>88</v>
      </c>
      <c r="AY219" s="16" t="s">
        <v>131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6" t="s">
        <v>86</v>
      </c>
      <c r="BK219" s="149">
        <f>ROUND(I219*H219,2)</f>
        <v>0</v>
      </c>
      <c r="BL219" s="16" t="s">
        <v>354</v>
      </c>
      <c r="BM219" s="148" t="s">
        <v>395</v>
      </c>
    </row>
    <row r="220" spans="1:65" s="2" customFormat="1" ht="48.75" x14ac:dyDescent="0.2">
      <c r="A220" s="31"/>
      <c r="B220" s="32"/>
      <c r="C220" s="31"/>
      <c r="D220" s="150" t="s">
        <v>139</v>
      </c>
      <c r="E220" s="31"/>
      <c r="F220" s="151" t="s">
        <v>396</v>
      </c>
      <c r="G220" s="31"/>
      <c r="H220" s="31"/>
      <c r="I220" s="152"/>
      <c r="J220" s="31"/>
      <c r="K220" s="31"/>
      <c r="L220" s="32"/>
      <c r="M220" s="153"/>
      <c r="N220" s="154"/>
      <c r="O220" s="52"/>
      <c r="P220" s="52"/>
      <c r="Q220" s="52"/>
      <c r="R220" s="52"/>
      <c r="S220" s="52"/>
      <c r="T220" s="53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6" t="s">
        <v>139</v>
      </c>
      <c r="AU220" s="16" t="s">
        <v>88</v>
      </c>
    </row>
    <row r="221" spans="1:65" s="12" customFormat="1" ht="22.9" customHeight="1" x14ac:dyDescent="0.2">
      <c r="B221" s="123"/>
      <c r="D221" s="124" t="s">
        <v>77</v>
      </c>
      <c r="E221" s="134" t="s">
        <v>397</v>
      </c>
      <c r="F221" s="134" t="s">
        <v>398</v>
      </c>
      <c r="I221" s="126"/>
      <c r="J221" s="135">
        <f>BK221</f>
        <v>0</v>
      </c>
      <c r="L221" s="123"/>
      <c r="M221" s="128"/>
      <c r="N221" s="129"/>
      <c r="O221" s="129"/>
      <c r="P221" s="130">
        <f>SUM(P222:P223)</f>
        <v>0</v>
      </c>
      <c r="Q221" s="129"/>
      <c r="R221" s="130">
        <f>SUM(R222:R223)</f>
        <v>0</v>
      </c>
      <c r="S221" s="129"/>
      <c r="T221" s="131">
        <f>SUM(T222:T223)</f>
        <v>0</v>
      </c>
      <c r="AR221" s="124" t="s">
        <v>164</v>
      </c>
      <c r="AT221" s="132" t="s">
        <v>77</v>
      </c>
      <c r="AU221" s="132" t="s">
        <v>86</v>
      </c>
      <c r="AY221" s="124" t="s">
        <v>131</v>
      </c>
      <c r="BK221" s="133">
        <f>SUM(BK222:BK223)</f>
        <v>0</v>
      </c>
    </row>
    <row r="222" spans="1:65" s="2" customFormat="1" ht="16.5" customHeight="1" x14ac:dyDescent="0.2">
      <c r="A222" s="31"/>
      <c r="B222" s="136"/>
      <c r="C222" s="137" t="s">
        <v>399</v>
      </c>
      <c r="D222" s="137" t="s">
        <v>133</v>
      </c>
      <c r="E222" s="138" t="s">
        <v>400</v>
      </c>
      <c r="F222" s="139" t="s">
        <v>401</v>
      </c>
      <c r="G222" s="140" t="s">
        <v>243</v>
      </c>
      <c r="H222" s="141">
        <v>1</v>
      </c>
      <c r="I222" s="142"/>
      <c r="J222" s="143">
        <f>ROUND(I222*H222,2)</f>
        <v>0</v>
      </c>
      <c r="K222" s="139" t="s">
        <v>3</v>
      </c>
      <c r="L222" s="32"/>
      <c r="M222" s="144" t="s">
        <v>3</v>
      </c>
      <c r="N222" s="145" t="s">
        <v>49</v>
      </c>
      <c r="O222" s="52"/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48" t="s">
        <v>354</v>
      </c>
      <c r="AT222" s="148" t="s">
        <v>133</v>
      </c>
      <c r="AU222" s="148" t="s">
        <v>88</v>
      </c>
      <c r="AY222" s="16" t="s">
        <v>131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86</v>
      </c>
      <c r="BK222" s="149">
        <f>ROUND(I222*H222,2)</f>
        <v>0</v>
      </c>
      <c r="BL222" s="16" t="s">
        <v>354</v>
      </c>
      <c r="BM222" s="148" t="s">
        <v>402</v>
      </c>
    </row>
    <row r="223" spans="1:65" s="2" customFormat="1" ht="29.25" x14ac:dyDescent="0.2">
      <c r="A223" s="31"/>
      <c r="B223" s="32"/>
      <c r="C223" s="31"/>
      <c r="D223" s="150" t="s">
        <v>139</v>
      </c>
      <c r="E223" s="31"/>
      <c r="F223" s="151" t="s">
        <v>403</v>
      </c>
      <c r="G223" s="31"/>
      <c r="H223" s="31"/>
      <c r="I223" s="152"/>
      <c r="J223" s="31"/>
      <c r="K223" s="31"/>
      <c r="L223" s="32"/>
      <c r="M223" s="153"/>
      <c r="N223" s="154"/>
      <c r="O223" s="52"/>
      <c r="P223" s="52"/>
      <c r="Q223" s="52"/>
      <c r="R223" s="52"/>
      <c r="S223" s="52"/>
      <c r="T223" s="53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139</v>
      </c>
      <c r="AU223" s="16" t="s">
        <v>88</v>
      </c>
    </row>
    <row r="224" spans="1:65" s="12" customFormat="1" ht="22.9" customHeight="1" x14ac:dyDescent="0.2">
      <c r="B224" s="123"/>
      <c r="D224" s="124" t="s">
        <v>77</v>
      </c>
      <c r="E224" s="134" t="s">
        <v>404</v>
      </c>
      <c r="F224" s="134" t="s">
        <v>405</v>
      </c>
      <c r="I224" s="126"/>
      <c r="J224" s="135">
        <f>BK224</f>
        <v>0</v>
      </c>
      <c r="L224" s="123"/>
      <c r="M224" s="128"/>
      <c r="N224" s="129"/>
      <c r="O224" s="129"/>
      <c r="P224" s="130">
        <f>SUM(P225:P226)</f>
        <v>0</v>
      </c>
      <c r="Q224" s="129"/>
      <c r="R224" s="130">
        <f>SUM(R225:R226)</f>
        <v>0</v>
      </c>
      <c r="S224" s="129"/>
      <c r="T224" s="131">
        <f>SUM(T225:T226)</f>
        <v>0</v>
      </c>
      <c r="AR224" s="124" t="s">
        <v>164</v>
      </c>
      <c r="AT224" s="132" t="s">
        <v>77</v>
      </c>
      <c r="AU224" s="132" t="s">
        <v>86</v>
      </c>
      <c r="AY224" s="124" t="s">
        <v>131</v>
      </c>
      <c r="BK224" s="133">
        <f>SUM(BK225:BK226)</f>
        <v>0</v>
      </c>
    </row>
    <row r="225" spans="1:65" s="2" customFormat="1" ht="16.5" customHeight="1" x14ac:dyDescent="0.2">
      <c r="A225" s="31"/>
      <c r="B225" s="136"/>
      <c r="C225" s="137" t="s">
        <v>406</v>
      </c>
      <c r="D225" s="137" t="s">
        <v>133</v>
      </c>
      <c r="E225" s="138" t="s">
        <v>407</v>
      </c>
      <c r="F225" s="139" t="s">
        <v>408</v>
      </c>
      <c r="G225" s="140" t="s">
        <v>243</v>
      </c>
      <c r="H225" s="141">
        <v>1</v>
      </c>
      <c r="I225" s="142"/>
      <c r="J225" s="143">
        <f>ROUND(I225*H225,2)</f>
        <v>0</v>
      </c>
      <c r="K225" s="139" t="s">
        <v>3</v>
      </c>
      <c r="L225" s="32"/>
      <c r="M225" s="144" t="s">
        <v>3</v>
      </c>
      <c r="N225" s="145" t="s">
        <v>49</v>
      </c>
      <c r="O225" s="52"/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48" t="s">
        <v>354</v>
      </c>
      <c r="AT225" s="148" t="s">
        <v>133</v>
      </c>
      <c r="AU225" s="148" t="s">
        <v>88</v>
      </c>
      <c r="AY225" s="16" t="s">
        <v>131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86</v>
      </c>
      <c r="BK225" s="149">
        <f>ROUND(I225*H225,2)</f>
        <v>0</v>
      </c>
      <c r="BL225" s="16" t="s">
        <v>354</v>
      </c>
      <c r="BM225" s="148" t="s">
        <v>409</v>
      </c>
    </row>
    <row r="226" spans="1:65" s="2" customFormat="1" ht="48.75" x14ac:dyDescent="0.2">
      <c r="A226" s="31"/>
      <c r="B226" s="32"/>
      <c r="C226" s="31"/>
      <c r="D226" s="150" t="s">
        <v>139</v>
      </c>
      <c r="E226" s="31"/>
      <c r="F226" s="151" t="s">
        <v>410</v>
      </c>
      <c r="G226" s="31"/>
      <c r="H226" s="31"/>
      <c r="I226" s="152"/>
      <c r="J226" s="31"/>
      <c r="K226" s="31"/>
      <c r="L226" s="32"/>
      <c r="M226" s="183"/>
      <c r="N226" s="184"/>
      <c r="O226" s="185"/>
      <c r="P226" s="185"/>
      <c r="Q226" s="185"/>
      <c r="R226" s="185"/>
      <c r="S226" s="185"/>
      <c r="T226" s="186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139</v>
      </c>
      <c r="AU226" s="16" t="s">
        <v>88</v>
      </c>
    </row>
    <row r="227" spans="1:65" s="2" customFormat="1" ht="6.95" customHeight="1" x14ac:dyDescent="0.2">
      <c r="A227" s="31"/>
      <c r="B227" s="41"/>
      <c r="C227" s="42"/>
      <c r="D227" s="42"/>
      <c r="E227" s="42"/>
      <c r="F227" s="42"/>
      <c r="G227" s="42"/>
      <c r="H227" s="42"/>
      <c r="I227" s="42"/>
      <c r="J227" s="42"/>
      <c r="K227" s="42"/>
      <c r="L227" s="32"/>
      <c r="M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</row>
  </sheetData>
  <autoFilter ref="C89:K226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7" r:id="rId1"/>
    <hyperlink ref="F102" r:id="rId2"/>
    <hyperlink ref="F105" r:id="rId3"/>
    <hyperlink ref="F107" r:id="rId4"/>
    <hyperlink ref="F110" r:id="rId5"/>
    <hyperlink ref="F113" r:id="rId6"/>
    <hyperlink ref="F115" r:id="rId7"/>
    <hyperlink ref="F118" r:id="rId8"/>
    <hyperlink ref="F121" r:id="rId9"/>
    <hyperlink ref="F123" r:id="rId10"/>
    <hyperlink ref="F130" r:id="rId11"/>
    <hyperlink ref="F136" r:id="rId12"/>
    <hyperlink ref="F138" r:id="rId13"/>
    <hyperlink ref="F141" r:id="rId14"/>
    <hyperlink ref="F143" r:id="rId15"/>
    <hyperlink ref="F174" r:id="rId16"/>
    <hyperlink ref="F206" r:id="rId17"/>
    <hyperlink ref="F209" r:id="rId18"/>
    <hyperlink ref="F215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0"/>
  <sheetViews>
    <sheetView showGridLines="0" topLeftCell="A193" workbookViewId="0">
      <selection activeCell="G211" sqref="G21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87" t="s">
        <v>6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91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1:46" s="1" customFormat="1" ht="24.95" customHeight="1" x14ac:dyDescent="0.2">
      <c r="B4" s="19"/>
      <c r="D4" s="20" t="s">
        <v>98</v>
      </c>
      <c r="L4" s="19"/>
      <c r="M4" s="87" t="s">
        <v>11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6" t="s">
        <v>17</v>
      </c>
      <c r="L6" s="19"/>
    </row>
    <row r="7" spans="1:46" s="1" customFormat="1" ht="16.5" customHeight="1" x14ac:dyDescent="0.2">
      <c r="B7" s="19"/>
      <c r="E7" s="226" t="str">
        <f>'Rekapitulace stavby'!K6</f>
        <v>VD Kolín, oprava protikorozní ochrany hradící konstrukce jezu</v>
      </c>
      <c r="F7" s="227"/>
      <c r="G7" s="227"/>
      <c r="H7" s="227"/>
      <c r="L7" s="19"/>
    </row>
    <row r="8" spans="1:46" s="2" customFormat="1" ht="12" customHeight="1" x14ac:dyDescent="0.2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8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 x14ac:dyDescent="0.2">
      <c r="A9" s="31"/>
      <c r="B9" s="32"/>
      <c r="C9" s="31"/>
      <c r="D9" s="31"/>
      <c r="E9" s="209" t="s">
        <v>411</v>
      </c>
      <c r="F9" s="225"/>
      <c r="G9" s="225"/>
      <c r="H9" s="225"/>
      <c r="I9" s="31"/>
      <c r="J9" s="31"/>
      <c r="K9" s="31"/>
      <c r="L9" s="8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x14ac:dyDescent="0.2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8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 x14ac:dyDescent="0.2">
      <c r="A11" s="31"/>
      <c r="B11" s="32"/>
      <c r="C11" s="31"/>
      <c r="D11" s="26" t="s">
        <v>19</v>
      </c>
      <c r="E11" s="31"/>
      <c r="F11" s="24" t="s">
        <v>20</v>
      </c>
      <c r="G11" s="31"/>
      <c r="H11" s="31"/>
      <c r="I11" s="26" t="s">
        <v>21</v>
      </c>
      <c r="J11" s="24" t="s">
        <v>3</v>
      </c>
      <c r="K11" s="31"/>
      <c r="L11" s="8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23</v>
      </c>
      <c r="E12" s="31"/>
      <c r="F12" s="24" t="s">
        <v>24</v>
      </c>
      <c r="G12" s="31"/>
      <c r="H12" s="31"/>
      <c r="I12" s="26" t="s">
        <v>25</v>
      </c>
      <c r="J12" s="49" t="str">
        <f>'Rekapitulace stavby'!AN8</f>
        <v>19. 3. 2021</v>
      </c>
      <c r="K12" s="31"/>
      <c r="L12" s="8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 x14ac:dyDescent="0.2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8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2"/>
      <c r="C14" s="31"/>
      <c r="D14" s="26" t="s">
        <v>27</v>
      </c>
      <c r="E14" s="31"/>
      <c r="F14" s="31"/>
      <c r="G14" s="31"/>
      <c r="H14" s="31"/>
      <c r="I14" s="26" t="s">
        <v>28</v>
      </c>
      <c r="J14" s="24" t="s">
        <v>29</v>
      </c>
      <c r="K14" s="31"/>
      <c r="L14" s="8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 x14ac:dyDescent="0.2">
      <c r="A15" s="31"/>
      <c r="B15" s="32"/>
      <c r="C15" s="31"/>
      <c r="D15" s="31"/>
      <c r="E15" s="24" t="s">
        <v>30</v>
      </c>
      <c r="F15" s="31"/>
      <c r="G15" s="31"/>
      <c r="H15" s="31"/>
      <c r="I15" s="26" t="s">
        <v>31</v>
      </c>
      <c r="J15" s="24" t="s">
        <v>32</v>
      </c>
      <c r="K15" s="31"/>
      <c r="L15" s="8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 x14ac:dyDescent="0.2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8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 x14ac:dyDescent="0.2">
      <c r="A17" s="31"/>
      <c r="B17" s="32"/>
      <c r="C17" s="31"/>
      <c r="D17" s="26" t="s">
        <v>33</v>
      </c>
      <c r="E17" s="31"/>
      <c r="F17" s="31"/>
      <c r="G17" s="31"/>
      <c r="H17" s="31"/>
      <c r="I17" s="26" t="s">
        <v>28</v>
      </c>
      <c r="J17" s="27" t="str">
        <f>'Rekapitulace stavby'!AN13</f>
        <v>Vyplň údaj</v>
      </c>
      <c r="K17" s="31"/>
      <c r="L17" s="8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 x14ac:dyDescent="0.2">
      <c r="A18" s="31"/>
      <c r="B18" s="32"/>
      <c r="C18" s="31"/>
      <c r="D18" s="31"/>
      <c r="E18" s="228" t="str">
        <f>'Rekapitulace stavby'!E14</f>
        <v>Vyplň údaj</v>
      </c>
      <c r="F18" s="199"/>
      <c r="G18" s="199"/>
      <c r="H18" s="199"/>
      <c r="I18" s="26" t="s">
        <v>31</v>
      </c>
      <c r="J18" s="27" t="str">
        <f>'Rekapitulace stavby'!AN14</f>
        <v>Vyplň údaj</v>
      </c>
      <c r="K18" s="31"/>
      <c r="L18" s="8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 x14ac:dyDescent="0.2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8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 x14ac:dyDescent="0.2">
      <c r="A20" s="31"/>
      <c r="B20" s="32"/>
      <c r="C20" s="31"/>
      <c r="D20" s="26" t="s">
        <v>35</v>
      </c>
      <c r="E20" s="31"/>
      <c r="F20" s="31"/>
      <c r="G20" s="31"/>
      <c r="H20" s="31"/>
      <c r="I20" s="26" t="s">
        <v>28</v>
      </c>
      <c r="J20" s="24" t="s">
        <v>36</v>
      </c>
      <c r="K20" s="31"/>
      <c r="L20" s="8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 x14ac:dyDescent="0.2">
      <c r="A21" s="31"/>
      <c r="B21" s="32"/>
      <c r="C21" s="31"/>
      <c r="D21" s="31"/>
      <c r="E21" s="24" t="s">
        <v>37</v>
      </c>
      <c r="F21" s="31"/>
      <c r="G21" s="31"/>
      <c r="H21" s="31"/>
      <c r="I21" s="26" t="s">
        <v>31</v>
      </c>
      <c r="J21" s="24" t="s">
        <v>38</v>
      </c>
      <c r="K21" s="31"/>
      <c r="L21" s="8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 x14ac:dyDescent="0.2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8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 x14ac:dyDescent="0.2">
      <c r="A23" s="31"/>
      <c r="B23" s="32"/>
      <c r="C23" s="31"/>
      <c r="D23" s="26" t="s">
        <v>40</v>
      </c>
      <c r="E23" s="31"/>
      <c r="F23" s="31"/>
      <c r="G23" s="31"/>
      <c r="H23" s="31"/>
      <c r="I23" s="26" t="s">
        <v>28</v>
      </c>
      <c r="J23" s="24" t="s">
        <v>3</v>
      </c>
      <c r="K23" s="31"/>
      <c r="L23" s="8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 x14ac:dyDescent="0.2">
      <c r="A24" s="31"/>
      <c r="B24" s="32"/>
      <c r="C24" s="31"/>
      <c r="D24" s="31"/>
      <c r="E24" s="24" t="s">
        <v>41</v>
      </c>
      <c r="F24" s="31"/>
      <c r="G24" s="31"/>
      <c r="H24" s="31"/>
      <c r="I24" s="26" t="s">
        <v>31</v>
      </c>
      <c r="J24" s="24" t="s">
        <v>3</v>
      </c>
      <c r="K24" s="31"/>
      <c r="L24" s="8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 x14ac:dyDescent="0.2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8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 x14ac:dyDescent="0.2">
      <c r="A26" s="31"/>
      <c r="B26" s="32"/>
      <c r="C26" s="31"/>
      <c r="D26" s="26" t="s">
        <v>42</v>
      </c>
      <c r="E26" s="31"/>
      <c r="F26" s="31"/>
      <c r="G26" s="31"/>
      <c r="H26" s="31"/>
      <c r="I26" s="31"/>
      <c r="J26" s="31"/>
      <c r="K26" s="31"/>
      <c r="L26" s="8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 x14ac:dyDescent="0.2">
      <c r="A27" s="89"/>
      <c r="B27" s="90"/>
      <c r="C27" s="89"/>
      <c r="D27" s="89"/>
      <c r="E27" s="203" t="s">
        <v>3</v>
      </c>
      <c r="F27" s="203"/>
      <c r="G27" s="203"/>
      <c r="H27" s="203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8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 x14ac:dyDescent="0.2">
      <c r="A30" s="31"/>
      <c r="B30" s="32"/>
      <c r="C30" s="31"/>
      <c r="D30" s="92" t="s">
        <v>44</v>
      </c>
      <c r="E30" s="31"/>
      <c r="F30" s="31"/>
      <c r="G30" s="31"/>
      <c r="H30" s="31"/>
      <c r="I30" s="31"/>
      <c r="J30" s="65">
        <f>ROUND(J90, 2)</f>
        <v>0</v>
      </c>
      <c r="K30" s="31"/>
      <c r="L30" s="8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8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2"/>
      <c r="C32" s="31"/>
      <c r="D32" s="31"/>
      <c r="E32" s="31"/>
      <c r="F32" s="35" t="s">
        <v>46</v>
      </c>
      <c r="G32" s="31"/>
      <c r="H32" s="31"/>
      <c r="I32" s="35" t="s">
        <v>45</v>
      </c>
      <c r="J32" s="35" t="s">
        <v>47</v>
      </c>
      <c r="K32" s="31"/>
      <c r="L32" s="8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2"/>
      <c r="C33" s="31"/>
      <c r="D33" s="93" t="s">
        <v>48</v>
      </c>
      <c r="E33" s="26" t="s">
        <v>49</v>
      </c>
      <c r="F33" s="94">
        <f>ROUND((SUM(BE90:BE229)),  2)</f>
        <v>0</v>
      </c>
      <c r="G33" s="31"/>
      <c r="H33" s="31"/>
      <c r="I33" s="95">
        <v>0.21</v>
      </c>
      <c r="J33" s="94">
        <f>ROUND(((SUM(BE90:BE229))*I33),  2)</f>
        <v>0</v>
      </c>
      <c r="K33" s="31"/>
      <c r="L33" s="8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26" t="s">
        <v>50</v>
      </c>
      <c r="F34" s="94">
        <f>ROUND((SUM(BF90:BF229)),  2)</f>
        <v>0</v>
      </c>
      <c r="G34" s="31"/>
      <c r="H34" s="31"/>
      <c r="I34" s="95">
        <v>0.15</v>
      </c>
      <c r="J34" s="94">
        <f>ROUND(((SUM(BF90:BF229))*I34),  2)</f>
        <v>0</v>
      </c>
      <c r="K34" s="31"/>
      <c r="L34" s="8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 x14ac:dyDescent="0.2">
      <c r="A35" s="31"/>
      <c r="B35" s="32"/>
      <c r="C35" s="31"/>
      <c r="D35" s="31"/>
      <c r="E35" s="26" t="s">
        <v>51</v>
      </c>
      <c r="F35" s="94">
        <f>ROUND((SUM(BG90:BG229)),  2)</f>
        <v>0</v>
      </c>
      <c r="G35" s="31"/>
      <c r="H35" s="31"/>
      <c r="I35" s="95">
        <v>0.21</v>
      </c>
      <c r="J35" s="94">
        <f>0</f>
        <v>0</v>
      </c>
      <c r="K35" s="31"/>
      <c r="L35" s="8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 x14ac:dyDescent="0.2">
      <c r="A36" s="31"/>
      <c r="B36" s="32"/>
      <c r="C36" s="31"/>
      <c r="D36" s="31"/>
      <c r="E36" s="26" t="s">
        <v>52</v>
      </c>
      <c r="F36" s="94">
        <f>ROUND((SUM(BH90:BH229)),  2)</f>
        <v>0</v>
      </c>
      <c r="G36" s="31"/>
      <c r="H36" s="31"/>
      <c r="I36" s="95">
        <v>0.15</v>
      </c>
      <c r="J36" s="94">
        <f>0</f>
        <v>0</v>
      </c>
      <c r="K36" s="31"/>
      <c r="L36" s="8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6" t="s">
        <v>53</v>
      </c>
      <c r="F37" s="94">
        <f>ROUND((SUM(BI90:BI229)),  2)</f>
        <v>0</v>
      </c>
      <c r="G37" s="31"/>
      <c r="H37" s="31"/>
      <c r="I37" s="95">
        <v>0</v>
      </c>
      <c r="J37" s="94">
        <f>0</f>
        <v>0</v>
      </c>
      <c r="K37" s="31"/>
      <c r="L37" s="8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 x14ac:dyDescent="0.2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8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 x14ac:dyDescent="0.2">
      <c r="A39" s="31"/>
      <c r="B39" s="32"/>
      <c r="C39" s="96"/>
      <c r="D39" s="97" t="s">
        <v>54</v>
      </c>
      <c r="E39" s="54"/>
      <c r="F39" s="54"/>
      <c r="G39" s="98" t="s">
        <v>55</v>
      </c>
      <c r="H39" s="99" t="s">
        <v>56</v>
      </c>
      <c r="I39" s="54"/>
      <c r="J39" s="100">
        <f>SUM(J30:J37)</f>
        <v>0</v>
      </c>
      <c r="K39" s="101"/>
      <c r="L39" s="8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8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 x14ac:dyDescent="0.2">
      <c r="A44" s="3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8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 x14ac:dyDescent="0.2">
      <c r="A45" s="31"/>
      <c r="B45" s="32"/>
      <c r="C45" s="20" t="s">
        <v>101</v>
      </c>
      <c r="D45" s="31"/>
      <c r="E45" s="31"/>
      <c r="F45" s="31"/>
      <c r="G45" s="31"/>
      <c r="H45" s="31"/>
      <c r="I45" s="31"/>
      <c r="J45" s="31"/>
      <c r="K45" s="31"/>
      <c r="L45" s="88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8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 x14ac:dyDescent="0.2">
      <c r="A47" s="31"/>
      <c r="B47" s="32"/>
      <c r="C47" s="26" t="s">
        <v>17</v>
      </c>
      <c r="D47" s="31"/>
      <c r="E47" s="31"/>
      <c r="F47" s="31"/>
      <c r="G47" s="31"/>
      <c r="H47" s="31"/>
      <c r="I47" s="31"/>
      <c r="J47" s="31"/>
      <c r="K47" s="31"/>
      <c r="L47" s="88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 x14ac:dyDescent="0.2">
      <c r="A48" s="31"/>
      <c r="B48" s="32"/>
      <c r="C48" s="31"/>
      <c r="D48" s="31"/>
      <c r="E48" s="226" t="str">
        <f>E7</f>
        <v>VD Kolín, oprava protikorozní ochrany hradící konstrukce jezu</v>
      </c>
      <c r="F48" s="227"/>
      <c r="G48" s="227"/>
      <c r="H48" s="227"/>
      <c r="I48" s="31"/>
      <c r="J48" s="31"/>
      <c r="K48" s="31"/>
      <c r="L48" s="88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 x14ac:dyDescent="0.2">
      <c r="A49" s="31"/>
      <c r="B49" s="32"/>
      <c r="C49" s="26" t="s">
        <v>99</v>
      </c>
      <c r="D49" s="31"/>
      <c r="E49" s="31"/>
      <c r="F49" s="31"/>
      <c r="G49" s="31"/>
      <c r="H49" s="31"/>
      <c r="I49" s="31"/>
      <c r="J49" s="31"/>
      <c r="K49" s="31"/>
      <c r="L49" s="88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 x14ac:dyDescent="0.2">
      <c r="A50" s="31"/>
      <c r="B50" s="32"/>
      <c r="C50" s="31"/>
      <c r="D50" s="31"/>
      <c r="E50" s="209" t="str">
        <f>E9</f>
        <v>PS01_SJP - PS01 - střední jezové pole (válec)</v>
      </c>
      <c r="F50" s="225"/>
      <c r="G50" s="225"/>
      <c r="H50" s="225"/>
      <c r="I50" s="31"/>
      <c r="J50" s="31"/>
      <c r="K50" s="31"/>
      <c r="L50" s="88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88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 x14ac:dyDescent="0.2">
      <c r="A52" s="31"/>
      <c r="B52" s="32"/>
      <c r="C52" s="26" t="s">
        <v>23</v>
      </c>
      <c r="D52" s="31"/>
      <c r="E52" s="31"/>
      <c r="F52" s="24" t="str">
        <f>F12</f>
        <v>VD Kolín</v>
      </c>
      <c r="G52" s="31"/>
      <c r="H52" s="31"/>
      <c r="I52" s="26" t="s">
        <v>25</v>
      </c>
      <c r="J52" s="49" t="str">
        <f>IF(J12="","",J12)</f>
        <v>19. 3. 2021</v>
      </c>
      <c r="K52" s="31"/>
      <c r="L52" s="88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88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hidden="1" customHeight="1" x14ac:dyDescent="0.2">
      <c r="A54" s="31"/>
      <c r="B54" s="32"/>
      <c r="C54" s="26" t="s">
        <v>27</v>
      </c>
      <c r="D54" s="31"/>
      <c r="E54" s="31"/>
      <c r="F54" s="24" t="str">
        <f>E15</f>
        <v>Povodí Labe, státní podnik</v>
      </c>
      <c r="G54" s="31"/>
      <c r="H54" s="31"/>
      <c r="I54" s="26" t="s">
        <v>35</v>
      </c>
      <c r="J54" s="29" t="str">
        <f>E21</f>
        <v>PS PROFI s.r.o.</v>
      </c>
      <c r="K54" s="31"/>
      <c r="L54" s="8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hidden="1" customHeight="1" x14ac:dyDescent="0.2">
      <c r="A55" s="31"/>
      <c r="B55" s="32"/>
      <c r="C55" s="26" t="s">
        <v>33</v>
      </c>
      <c r="D55" s="31"/>
      <c r="E55" s="31"/>
      <c r="F55" s="24" t="str">
        <f>IF(E18="","",E18)</f>
        <v>Vyplň údaj</v>
      </c>
      <c r="G55" s="31"/>
      <c r="H55" s="31"/>
      <c r="I55" s="26" t="s">
        <v>40</v>
      </c>
      <c r="J55" s="29" t="str">
        <f>E24</f>
        <v>DF</v>
      </c>
      <c r="K55" s="31"/>
      <c r="L55" s="88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 x14ac:dyDescent="0.2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88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 x14ac:dyDescent="0.2">
      <c r="A57" s="31"/>
      <c r="B57" s="32"/>
      <c r="C57" s="102" t="s">
        <v>102</v>
      </c>
      <c r="D57" s="96"/>
      <c r="E57" s="96"/>
      <c r="F57" s="96"/>
      <c r="G57" s="96"/>
      <c r="H57" s="96"/>
      <c r="I57" s="96"/>
      <c r="J57" s="103" t="s">
        <v>103</v>
      </c>
      <c r="K57" s="96"/>
      <c r="L57" s="88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 x14ac:dyDescent="0.2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88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 x14ac:dyDescent="0.2">
      <c r="A59" s="31"/>
      <c r="B59" s="32"/>
      <c r="C59" s="104" t="s">
        <v>76</v>
      </c>
      <c r="D59" s="31"/>
      <c r="E59" s="31"/>
      <c r="F59" s="31"/>
      <c r="G59" s="31"/>
      <c r="H59" s="31"/>
      <c r="I59" s="31"/>
      <c r="J59" s="65">
        <f>J90</f>
        <v>0</v>
      </c>
      <c r="K59" s="31"/>
      <c r="L59" s="88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104</v>
      </c>
    </row>
    <row r="60" spans="1:47" s="9" customFormat="1" ht="24.95" hidden="1" customHeight="1" x14ac:dyDescent="0.2">
      <c r="B60" s="105"/>
      <c r="D60" s="106" t="s">
        <v>105</v>
      </c>
      <c r="E60" s="107"/>
      <c r="F60" s="107"/>
      <c r="G60" s="107"/>
      <c r="H60" s="107"/>
      <c r="I60" s="107"/>
      <c r="J60" s="108">
        <f>J91</f>
        <v>0</v>
      </c>
      <c r="L60" s="105"/>
    </row>
    <row r="61" spans="1:47" s="10" customFormat="1" ht="19.899999999999999" hidden="1" customHeight="1" x14ac:dyDescent="0.2">
      <c r="B61" s="109"/>
      <c r="D61" s="110" t="s">
        <v>106</v>
      </c>
      <c r="E61" s="111"/>
      <c r="F61" s="111"/>
      <c r="G61" s="111"/>
      <c r="H61" s="111"/>
      <c r="I61" s="111"/>
      <c r="J61" s="112">
        <f>J92</f>
        <v>0</v>
      </c>
      <c r="L61" s="109"/>
    </row>
    <row r="62" spans="1:47" s="10" customFormat="1" ht="19.899999999999999" hidden="1" customHeight="1" x14ac:dyDescent="0.2">
      <c r="B62" s="109"/>
      <c r="D62" s="110" t="s">
        <v>107</v>
      </c>
      <c r="E62" s="111"/>
      <c r="F62" s="111"/>
      <c r="G62" s="111"/>
      <c r="H62" s="111"/>
      <c r="I62" s="111"/>
      <c r="J62" s="112">
        <f>J95</f>
        <v>0</v>
      </c>
      <c r="L62" s="109"/>
    </row>
    <row r="63" spans="1:47" s="10" customFormat="1" ht="19.899999999999999" hidden="1" customHeight="1" x14ac:dyDescent="0.2">
      <c r="B63" s="109"/>
      <c r="D63" s="110" t="s">
        <v>108</v>
      </c>
      <c r="E63" s="111"/>
      <c r="F63" s="111"/>
      <c r="G63" s="111"/>
      <c r="H63" s="111"/>
      <c r="I63" s="111"/>
      <c r="J63" s="112">
        <f>J128</f>
        <v>0</v>
      </c>
      <c r="L63" s="109"/>
    </row>
    <row r="64" spans="1:47" s="9" customFormat="1" ht="24.95" hidden="1" customHeight="1" x14ac:dyDescent="0.2">
      <c r="B64" s="105"/>
      <c r="D64" s="106" t="s">
        <v>109</v>
      </c>
      <c r="E64" s="107"/>
      <c r="F64" s="107"/>
      <c r="G64" s="107"/>
      <c r="H64" s="107"/>
      <c r="I64" s="107"/>
      <c r="J64" s="108">
        <f>J145</f>
        <v>0</v>
      </c>
      <c r="L64" s="105"/>
    </row>
    <row r="65" spans="1:31" s="10" customFormat="1" ht="19.899999999999999" hidden="1" customHeight="1" x14ac:dyDescent="0.2">
      <c r="B65" s="109"/>
      <c r="D65" s="110" t="s">
        <v>110</v>
      </c>
      <c r="E65" s="111"/>
      <c r="F65" s="111"/>
      <c r="G65" s="111"/>
      <c r="H65" s="111"/>
      <c r="I65" s="111"/>
      <c r="J65" s="112">
        <f>J146</f>
        <v>0</v>
      </c>
      <c r="L65" s="109"/>
    </row>
    <row r="66" spans="1:31" s="10" customFormat="1" ht="19.899999999999999" hidden="1" customHeight="1" x14ac:dyDescent="0.2">
      <c r="B66" s="109"/>
      <c r="D66" s="110" t="s">
        <v>111</v>
      </c>
      <c r="E66" s="111"/>
      <c r="F66" s="111"/>
      <c r="G66" s="111"/>
      <c r="H66" s="111"/>
      <c r="I66" s="111"/>
      <c r="J66" s="112">
        <f>J173</f>
        <v>0</v>
      </c>
      <c r="L66" s="109"/>
    </row>
    <row r="67" spans="1:31" s="9" customFormat="1" ht="24.95" hidden="1" customHeight="1" x14ac:dyDescent="0.2">
      <c r="B67" s="105"/>
      <c r="D67" s="106" t="s">
        <v>112</v>
      </c>
      <c r="E67" s="107"/>
      <c r="F67" s="107"/>
      <c r="G67" s="107"/>
      <c r="H67" s="107"/>
      <c r="I67" s="107"/>
      <c r="J67" s="108">
        <f>J202</f>
        <v>0</v>
      </c>
      <c r="L67" s="105"/>
    </row>
    <row r="68" spans="1:31" s="10" customFormat="1" ht="19.899999999999999" hidden="1" customHeight="1" x14ac:dyDescent="0.2">
      <c r="B68" s="109"/>
      <c r="D68" s="110" t="s">
        <v>113</v>
      </c>
      <c r="E68" s="111"/>
      <c r="F68" s="111"/>
      <c r="G68" s="111"/>
      <c r="H68" s="111"/>
      <c r="I68" s="111"/>
      <c r="J68" s="112">
        <f>J203</f>
        <v>0</v>
      </c>
      <c r="L68" s="109"/>
    </row>
    <row r="69" spans="1:31" s="10" customFormat="1" ht="19.899999999999999" hidden="1" customHeight="1" x14ac:dyDescent="0.2">
      <c r="B69" s="109"/>
      <c r="D69" s="110" t="s">
        <v>114</v>
      </c>
      <c r="E69" s="111"/>
      <c r="F69" s="111"/>
      <c r="G69" s="111"/>
      <c r="H69" s="111"/>
      <c r="I69" s="111"/>
      <c r="J69" s="112">
        <f>J224</f>
        <v>0</v>
      </c>
      <c r="L69" s="109"/>
    </row>
    <row r="70" spans="1:31" s="10" customFormat="1" ht="19.899999999999999" hidden="1" customHeight="1" x14ac:dyDescent="0.2">
      <c r="B70" s="109"/>
      <c r="D70" s="110" t="s">
        <v>115</v>
      </c>
      <c r="E70" s="111"/>
      <c r="F70" s="111"/>
      <c r="G70" s="111"/>
      <c r="H70" s="111"/>
      <c r="I70" s="111"/>
      <c r="J70" s="112">
        <f>J227</f>
        <v>0</v>
      </c>
      <c r="L70" s="109"/>
    </row>
    <row r="71" spans="1:31" s="2" customFormat="1" ht="21.75" hidden="1" customHeight="1" x14ac:dyDescent="0.2">
      <c r="A71" s="31"/>
      <c r="B71" s="32"/>
      <c r="C71" s="31"/>
      <c r="D71" s="31"/>
      <c r="E71" s="31"/>
      <c r="F71" s="31"/>
      <c r="G71" s="31"/>
      <c r="H71" s="31"/>
      <c r="I71" s="31"/>
      <c r="J71" s="31"/>
      <c r="K71" s="31"/>
      <c r="L71" s="88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6.95" hidden="1" customHeight="1" x14ac:dyDescent="0.2">
      <c r="A72" s="31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88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hidden="1" x14ac:dyDescent="0.2"/>
    <row r="74" spans="1:31" hidden="1" x14ac:dyDescent="0.2"/>
    <row r="75" spans="1:31" hidden="1" x14ac:dyDescent="0.2"/>
    <row r="76" spans="1:31" s="2" customFormat="1" ht="6.95" customHeight="1" x14ac:dyDescent="0.2">
      <c r="A76" s="31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8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24.95" customHeight="1" x14ac:dyDescent="0.2">
      <c r="A77" s="31"/>
      <c r="B77" s="32"/>
      <c r="C77" s="20" t="s">
        <v>116</v>
      </c>
      <c r="D77" s="31"/>
      <c r="E77" s="31"/>
      <c r="F77" s="31"/>
      <c r="G77" s="31"/>
      <c r="H77" s="31"/>
      <c r="I77" s="31"/>
      <c r="J77" s="31"/>
      <c r="K77" s="31"/>
      <c r="L77" s="8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6.95" customHeight="1" x14ac:dyDescent="0.2">
      <c r="A78" s="31"/>
      <c r="B78" s="32"/>
      <c r="C78" s="31"/>
      <c r="D78" s="31"/>
      <c r="E78" s="31"/>
      <c r="F78" s="31"/>
      <c r="G78" s="31"/>
      <c r="H78" s="31"/>
      <c r="I78" s="31"/>
      <c r="J78" s="31"/>
      <c r="K78" s="31"/>
      <c r="L78" s="88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2" customHeight="1" x14ac:dyDescent="0.2">
      <c r="A79" s="31"/>
      <c r="B79" s="32"/>
      <c r="C79" s="26" t="s">
        <v>17</v>
      </c>
      <c r="D79" s="31"/>
      <c r="E79" s="31"/>
      <c r="F79" s="31"/>
      <c r="G79" s="31"/>
      <c r="H79" s="31"/>
      <c r="I79" s="31"/>
      <c r="J79" s="31"/>
      <c r="K79" s="31"/>
      <c r="L79" s="88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6.5" customHeight="1" x14ac:dyDescent="0.2">
      <c r="A80" s="31"/>
      <c r="B80" s="32"/>
      <c r="C80" s="31"/>
      <c r="D80" s="31"/>
      <c r="E80" s="226" t="str">
        <f>E7</f>
        <v>VD Kolín, oprava protikorozní ochrany hradící konstrukce jezu</v>
      </c>
      <c r="F80" s="227"/>
      <c r="G80" s="227"/>
      <c r="H80" s="227"/>
      <c r="I80" s="31"/>
      <c r="J80" s="31"/>
      <c r="K80" s="31"/>
      <c r="L80" s="8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2" customHeight="1" x14ac:dyDescent="0.2">
      <c r="A81" s="31"/>
      <c r="B81" s="32"/>
      <c r="C81" s="26" t="s">
        <v>99</v>
      </c>
      <c r="D81" s="31"/>
      <c r="E81" s="31"/>
      <c r="F81" s="31"/>
      <c r="G81" s="31"/>
      <c r="H81" s="31"/>
      <c r="I81" s="31"/>
      <c r="J81" s="31"/>
      <c r="K81" s="31"/>
      <c r="L81" s="8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16.5" customHeight="1" x14ac:dyDescent="0.2">
      <c r="A82" s="31"/>
      <c r="B82" s="32"/>
      <c r="C82" s="31"/>
      <c r="D82" s="31"/>
      <c r="E82" s="209" t="str">
        <f>E9</f>
        <v>PS01_SJP - PS01 - střední jezové pole (válec)</v>
      </c>
      <c r="F82" s="225"/>
      <c r="G82" s="225"/>
      <c r="H82" s="225"/>
      <c r="I82" s="31"/>
      <c r="J82" s="31"/>
      <c r="K82" s="31"/>
      <c r="L82" s="8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8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12" customHeight="1" x14ac:dyDescent="0.2">
      <c r="A84" s="31"/>
      <c r="B84" s="32"/>
      <c r="C84" s="26" t="s">
        <v>23</v>
      </c>
      <c r="D84" s="31"/>
      <c r="E84" s="31"/>
      <c r="F84" s="24" t="str">
        <f>F12</f>
        <v>VD Kolín</v>
      </c>
      <c r="G84" s="31"/>
      <c r="H84" s="31"/>
      <c r="I84" s="26" t="s">
        <v>25</v>
      </c>
      <c r="J84" s="49" t="str">
        <f>IF(J12="","",J12)</f>
        <v>19. 3. 2021</v>
      </c>
      <c r="K84" s="31"/>
      <c r="L84" s="8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6.95" customHeight="1" x14ac:dyDescent="0.2">
      <c r="A85" s="31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8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15.2" customHeight="1" x14ac:dyDescent="0.2">
      <c r="A86" s="31"/>
      <c r="B86" s="32"/>
      <c r="C86" s="26" t="s">
        <v>27</v>
      </c>
      <c r="D86" s="31"/>
      <c r="E86" s="31"/>
      <c r="F86" s="24" t="str">
        <f>E15</f>
        <v>Povodí Labe, státní podnik</v>
      </c>
      <c r="G86" s="31"/>
      <c r="H86" s="31"/>
      <c r="I86" s="26" t="s">
        <v>35</v>
      </c>
      <c r="J86" s="29" t="str">
        <f>E21</f>
        <v>PS PROFI s.r.o.</v>
      </c>
      <c r="K86" s="31"/>
      <c r="L86" s="8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15.2" customHeight="1" x14ac:dyDescent="0.2">
      <c r="A87" s="31"/>
      <c r="B87" s="32"/>
      <c r="C87" s="26" t="s">
        <v>33</v>
      </c>
      <c r="D87" s="31"/>
      <c r="E87" s="31"/>
      <c r="F87" s="24" t="str">
        <f>IF(E18="","",E18)</f>
        <v>Vyplň údaj</v>
      </c>
      <c r="G87" s="31"/>
      <c r="H87" s="31"/>
      <c r="I87" s="26" t="s">
        <v>40</v>
      </c>
      <c r="J87" s="29" t="str">
        <f>E24</f>
        <v>DF</v>
      </c>
      <c r="K87" s="31"/>
      <c r="L87" s="8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2" customFormat="1" ht="10.3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8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65" s="11" customFormat="1" ht="29.25" customHeight="1" x14ac:dyDescent="0.2">
      <c r="A89" s="113"/>
      <c r="B89" s="114"/>
      <c r="C89" s="115" t="s">
        <v>117</v>
      </c>
      <c r="D89" s="116" t="s">
        <v>63</v>
      </c>
      <c r="E89" s="116" t="s">
        <v>59</v>
      </c>
      <c r="F89" s="116" t="s">
        <v>60</v>
      </c>
      <c r="G89" s="116" t="s">
        <v>118</v>
      </c>
      <c r="H89" s="116" t="s">
        <v>119</v>
      </c>
      <c r="I89" s="116" t="s">
        <v>120</v>
      </c>
      <c r="J89" s="116" t="s">
        <v>103</v>
      </c>
      <c r="K89" s="117" t="s">
        <v>121</v>
      </c>
      <c r="L89" s="118"/>
      <c r="M89" s="56" t="s">
        <v>3</v>
      </c>
      <c r="N89" s="57" t="s">
        <v>48</v>
      </c>
      <c r="O89" s="57" t="s">
        <v>122</v>
      </c>
      <c r="P89" s="57" t="s">
        <v>123</v>
      </c>
      <c r="Q89" s="57" t="s">
        <v>124</v>
      </c>
      <c r="R89" s="57" t="s">
        <v>125</v>
      </c>
      <c r="S89" s="57" t="s">
        <v>126</v>
      </c>
      <c r="T89" s="58" t="s">
        <v>127</v>
      </c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</row>
    <row r="90" spans="1:65" s="2" customFormat="1" ht="22.9" customHeight="1" x14ac:dyDescent="0.25">
      <c r="A90" s="31"/>
      <c r="B90" s="32"/>
      <c r="C90" s="63" t="s">
        <v>128</v>
      </c>
      <c r="D90" s="31"/>
      <c r="E90" s="31"/>
      <c r="F90" s="31"/>
      <c r="G90" s="31"/>
      <c r="H90" s="31"/>
      <c r="I90" s="31"/>
      <c r="J90" s="119">
        <f>BK90</f>
        <v>0</v>
      </c>
      <c r="K90" s="31"/>
      <c r="L90" s="32"/>
      <c r="M90" s="59"/>
      <c r="N90" s="50"/>
      <c r="O90" s="60"/>
      <c r="P90" s="120">
        <f>P91+P145+P202</f>
        <v>0</v>
      </c>
      <c r="Q90" s="60"/>
      <c r="R90" s="120">
        <f>R91+R145+R202</f>
        <v>21.709999999999997</v>
      </c>
      <c r="S90" s="60"/>
      <c r="T90" s="121">
        <f>T91+T145+T202</f>
        <v>21.710999999999999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77</v>
      </c>
      <c r="AU90" s="16" t="s">
        <v>104</v>
      </c>
      <c r="BK90" s="122">
        <f>BK91+BK145+BK202</f>
        <v>0</v>
      </c>
    </row>
    <row r="91" spans="1:65" s="12" customFormat="1" ht="25.9" customHeight="1" x14ac:dyDescent="0.2">
      <c r="B91" s="123"/>
      <c r="D91" s="124" t="s">
        <v>77</v>
      </c>
      <c r="E91" s="125" t="s">
        <v>129</v>
      </c>
      <c r="F91" s="125" t="s">
        <v>130</v>
      </c>
      <c r="I91" s="126"/>
      <c r="J91" s="127">
        <f>BK91</f>
        <v>0</v>
      </c>
      <c r="L91" s="123"/>
      <c r="M91" s="128"/>
      <c r="N91" s="129"/>
      <c r="O91" s="129"/>
      <c r="P91" s="130">
        <f>P92+P95+P128</f>
        <v>0</v>
      </c>
      <c r="Q91" s="129"/>
      <c r="R91" s="130">
        <f>R92+R95+R128</f>
        <v>0</v>
      </c>
      <c r="S91" s="129"/>
      <c r="T91" s="131">
        <f>T92+T95+T128</f>
        <v>0</v>
      </c>
      <c r="AR91" s="124" t="s">
        <v>86</v>
      </c>
      <c r="AT91" s="132" t="s">
        <v>77</v>
      </c>
      <c r="AU91" s="132" t="s">
        <v>78</v>
      </c>
      <c r="AY91" s="124" t="s">
        <v>131</v>
      </c>
      <c r="BK91" s="133">
        <f>BK92+BK95+BK128</f>
        <v>0</v>
      </c>
    </row>
    <row r="92" spans="1:65" s="12" customFormat="1" ht="22.9" customHeight="1" x14ac:dyDescent="0.2">
      <c r="B92" s="123"/>
      <c r="D92" s="124" t="s">
        <v>77</v>
      </c>
      <c r="E92" s="134" t="s">
        <v>86</v>
      </c>
      <c r="F92" s="134" t="s">
        <v>132</v>
      </c>
      <c r="I92" s="126"/>
      <c r="J92" s="135">
        <f>BK92</f>
        <v>0</v>
      </c>
      <c r="L92" s="123"/>
      <c r="M92" s="128"/>
      <c r="N92" s="129"/>
      <c r="O92" s="129"/>
      <c r="P92" s="130">
        <f>SUM(P93:P94)</f>
        <v>0</v>
      </c>
      <c r="Q92" s="129"/>
      <c r="R92" s="130">
        <f>SUM(R93:R94)</f>
        <v>0</v>
      </c>
      <c r="S92" s="129"/>
      <c r="T92" s="131">
        <f>SUM(T93:T94)</f>
        <v>0</v>
      </c>
      <c r="AR92" s="124" t="s">
        <v>86</v>
      </c>
      <c r="AT92" s="132" t="s">
        <v>77</v>
      </c>
      <c r="AU92" s="132" t="s">
        <v>86</v>
      </c>
      <c r="AY92" s="124" t="s">
        <v>131</v>
      </c>
      <c r="BK92" s="133">
        <f>SUM(BK93:BK94)</f>
        <v>0</v>
      </c>
    </row>
    <row r="93" spans="1:65" s="2" customFormat="1" ht="16.5" customHeight="1" x14ac:dyDescent="0.2">
      <c r="A93" s="31"/>
      <c r="B93" s="136"/>
      <c r="C93" s="137" t="s">
        <v>86</v>
      </c>
      <c r="D93" s="137" t="s">
        <v>133</v>
      </c>
      <c r="E93" s="138" t="s">
        <v>134</v>
      </c>
      <c r="F93" s="139" t="s">
        <v>135</v>
      </c>
      <c r="G93" s="140" t="s">
        <v>136</v>
      </c>
      <c r="H93" s="141">
        <v>26.7</v>
      </c>
      <c r="I93" s="142"/>
      <c r="J93" s="143">
        <f>ROUND(I93*H93,2)</f>
        <v>0</v>
      </c>
      <c r="K93" s="139" t="s">
        <v>3</v>
      </c>
      <c r="L93" s="32"/>
      <c r="M93" s="144" t="s">
        <v>3</v>
      </c>
      <c r="N93" s="145" t="s">
        <v>49</v>
      </c>
      <c r="O93" s="52"/>
      <c r="P93" s="146">
        <f>O93*H93</f>
        <v>0</v>
      </c>
      <c r="Q93" s="146">
        <v>0</v>
      </c>
      <c r="R93" s="146">
        <f>Q93*H93</f>
        <v>0</v>
      </c>
      <c r="S93" s="146">
        <v>0</v>
      </c>
      <c r="T93" s="147">
        <f>S93*H93</f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48" t="s">
        <v>137</v>
      </c>
      <c r="AT93" s="148" t="s">
        <v>133</v>
      </c>
      <c r="AU93" s="148" t="s">
        <v>88</v>
      </c>
      <c r="AY93" s="16" t="s">
        <v>131</v>
      </c>
      <c r="BE93" s="149">
        <f>IF(N93="základní",J93,0)</f>
        <v>0</v>
      </c>
      <c r="BF93" s="149">
        <f>IF(N93="snížená",J93,0)</f>
        <v>0</v>
      </c>
      <c r="BG93" s="149">
        <f>IF(N93="zákl. přenesená",J93,0)</f>
        <v>0</v>
      </c>
      <c r="BH93" s="149">
        <f>IF(N93="sníž. přenesená",J93,0)</f>
        <v>0</v>
      </c>
      <c r="BI93" s="149">
        <f>IF(N93="nulová",J93,0)</f>
        <v>0</v>
      </c>
      <c r="BJ93" s="16" t="s">
        <v>86</v>
      </c>
      <c r="BK93" s="149">
        <f>ROUND(I93*H93,2)</f>
        <v>0</v>
      </c>
      <c r="BL93" s="16" t="s">
        <v>137</v>
      </c>
      <c r="BM93" s="148" t="s">
        <v>138</v>
      </c>
    </row>
    <row r="94" spans="1:65" s="2" customFormat="1" ht="48.75" x14ac:dyDescent="0.2">
      <c r="A94" s="31"/>
      <c r="B94" s="32"/>
      <c r="C94" s="31"/>
      <c r="D94" s="150" t="s">
        <v>139</v>
      </c>
      <c r="E94" s="31"/>
      <c r="F94" s="151" t="s">
        <v>412</v>
      </c>
      <c r="G94" s="31"/>
      <c r="H94" s="31"/>
      <c r="I94" s="152"/>
      <c r="J94" s="31"/>
      <c r="K94" s="31"/>
      <c r="L94" s="32"/>
      <c r="M94" s="153"/>
      <c r="N94" s="154"/>
      <c r="O94" s="52"/>
      <c r="P94" s="52"/>
      <c r="Q94" s="52"/>
      <c r="R94" s="52"/>
      <c r="S94" s="52"/>
      <c r="T94" s="53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T94" s="16" t="s">
        <v>139</v>
      </c>
      <c r="AU94" s="16" t="s">
        <v>88</v>
      </c>
    </row>
    <row r="95" spans="1:65" s="12" customFormat="1" ht="22.9" customHeight="1" x14ac:dyDescent="0.2">
      <c r="B95" s="123"/>
      <c r="D95" s="124" t="s">
        <v>77</v>
      </c>
      <c r="E95" s="134" t="s">
        <v>141</v>
      </c>
      <c r="F95" s="134" t="s">
        <v>142</v>
      </c>
      <c r="I95" s="126"/>
      <c r="J95" s="135">
        <f>BK95</f>
        <v>0</v>
      </c>
      <c r="L95" s="123"/>
      <c r="M95" s="128"/>
      <c r="N95" s="129"/>
      <c r="O95" s="129"/>
      <c r="P95" s="130">
        <f>SUM(P96:P127)</f>
        <v>0</v>
      </c>
      <c r="Q95" s="129"/>
      <c r="R95" s="130">
        <f>SUM(R96:R127)</f>
        <v>0</v>
      </c>
      <c r="S95" s="129"/>
      <c r="T95" s="131">
        <f>SUM(T96:T127)</f>
        <v>0</v>
      </c>
      <c r="AR95" s="124" t="s">
        <v>86</v>
      </c>
      <c r="AT95" s="132" t="s">
        <v>77</v>
      </c>
      <c r="AU95" s="132" t="s">
        <v>86</v>
      </c>
      <c r="AY95" s="124" t="s">
        <v>131</v>
      </c>
      <c r="BK95" s="133">
        <f>SUM(BK96:BK127)</f>
        <v>0</v>
      </c>
    </row>
    <row r="96" spans="1:65" s="2" customFormat="1" ht="24.2" customHeight="1" x14ac:dyDescent="0.2">
      <c r="A96" s="31"/>
      <c r="B96" s="136"/>
      <c r="C96" s="137" t="s">
        <v>88</v>
      </c>
      <c r="D96" s="137" t="s">
        <v>133</v>
      </c>
      <c r="E96" s="138" t="s">
        <v>143</v>
      </c>
      <c r="F96" s="139" t="s">
        <v>144</v>
      </c>
      <c r="G96" s="140" t="s">
        <v>145</v>
      </c>
      <c r="H96" s="141">
        <v>113.4</v>
      </c>
      <c r="I96" s="142"/>
      <c r="J96" s="143">
        <f>ROUND(I96*H96,2)</f>
        <v>0</v>
      </c>
      <c r="K96" s="139" t="s">
        <v>146</v>
      </c>
      <c r="L96" s="32"/>
      <c r="M96" s="144" t="s">
        <v>3</v>
      </c>
      <c r="N96" s="145" t="s">
        <v>49</v>
      </c>
      <c r="O96" s="52"/>
      <c r="P96" s="146">
        <f>O96*H96</f>
        <v>0</v>
      </c>
      <c r="Q96" s="146">
        <v>0</v>
      </c>
      <c r="R96" s="146">
        <f>Q96*H96</f>
        <v>0</v>
      </c>
      <c r="S96" s="146">
        <v>0</v>
      </c>
      <c r="T96" s="147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48" t="s">
        <v>137</v>
      </c>
      <c r="AT96" s="148" t="s">
        <v>133</v>
      </c>
      <c r="AU96" s="148" t="s">
        <v>88</v>
      </c>
      <c r="AY96" s="16" t="s">
        <v>131</v>
      </c>
      <c r="BE96" s="149">
        <f>IF(N96="základní",J96,0)</f>
        <v>0</v>
      </c>
      <c r="BF96" s="149">
        <f>IF(N96="snížená",J96,0)</f>
        <v>0</v>
      </c>
      <c r="BG96" s="149">
        <f>IF(N96="zákl. přenesená",J96,0)</f>
        <v>0</v>
      </c>
      <c r="BH96" s="149">
        <f>IF(N96="sníž. přenesená",J96,0)</f>
        <v>0</v>
      </c>
      <c r="BI96" s="149">
        <f>IF(N96="nulová",J96,0)</f>
        <v>0</v>
      </c>
      <c r="BJ96" s="16" t="s">
        <v>86</v>
      </c>
      <c r="BK96" s="149">
        <f>ROUND(I96*H96,2)</f>
        <v>0</v>
      </c>
      <c r="BL96" s="16" t="s">
        <v>137</v>
      </c>
      <c r="BM96" s="148" t="s">
        <v>413</v>
      </c>
    </row>
    <row r="97" spans="1:65" s="2" customFormat="1" x14ac:dyDescent="0.2">
      <c r="A97" s="31"/>
      <c r="B97" s="32"/>
      <c r="C97" s="31"/>
      <c r="D97" s="155" t="s">
        <v>148</v>
      </c>
      <c r="E97" s="31"/>
      <c r="F97" s="156" t="s">
        <v>149</v>
      </c>
      <c r="G97" s="31"/>
      <c r="H97" s="31"/>
      <c r="I97" s="152"/>
      <c r="J97" s="31"/>
      <c r="K97" s="31"/>
      <c r="L97" s="32"/>
      <c r="M97" s="153"/>
      <c r="N97" s="154"/>
      <c r="O97" s="52"/>
      <c r="P97" s="52"/>
      <c r="Q97" s="52"/>
      <c r="R97" s="52"/>
      <c r="S97" s="52"/>
      <c r="T97" s="53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6" t="s">
        <v>148</v>
      </c>
      <c r="AU97" s="16" t="s">
        <v>88</v>
      </c>
    </row>
    <row r="98" spans="1:65" s="13" customFormat="1" x14ac:dyDescent="0.2">
      <c r="B98" s="157"/>
      <c r="D98" s="150" t="s">
        <v>150</v>
      </c>
      <c r="E98" s="158" t="s">
        <v>3</v>
      </c>
      <c r="F98" s="159" t="s">
        <v>414</v>
      </c>
      <c r="H98" s="160">
        <v>49.4</v>
      </c>
      <c r="I98" s="161"/>
      <c r="L98" s="157"/>
      <c r="M98" s="162"/>
      <c r="N98" s="163"/>
      <c r="O98" s="163"/>
      <c r="P98" s="163"/>
      <c r="Q98" s="163"/>
      <c r="R98" s="163"/>
      <c r="S98" s="163"/>
      <c r="T98" s="164"/>
      <c r="AT98" s="158" t="s">
        <v>150</v>
      </c>
      <c r="AU98" s="158" t="s">
        <v>88</v>
      </c>
      <c r="AV98" s="13" t="s">
        <v>88</v>
      </c>
      <c r="AW98" s="13" t="s">
        <v>39</v>
      </c>
      <c r="AX98" s="13" t="s">
        <v>78</v>
      </c>
      <c r="AY98" s="158" t="s">
        <v>131</v>
      </c>
    </row>
    <row r="99" spans="1:65" s="13" customFormat="1" x14ac:dyDescent="0.2">
      <c r="B99" s="157"/>
      <c r="D99" s="150" t="s">
        <v>150</v>
      </c>
      <c r="E99" s="158" t="s">
        <v>3</v>
      </c>
      <c r="F99" s="159" t="s">
        <v>152</v>
      </c>
      <c r="H99" s="160">
        <v>64</v>
      </c>
      <c r="I99" s="161"/>
      <c r="L99" s="157"/>
      <c r="M99" s="162"/>
      <c r="N99" s="163"/>
      <c r="O99" s="163"/>
      <c r="P99" s="163"/>
      <c r="Q99" s="163"/>
      <c r="R99" s="163"/>
      <c r="S99" s="163"/>
      <c r="T99" s="164"/>
      <c r="AT99" s="158" t="s">
        <v>150</v>
      </c>
      <c r="AU99" s="158" t="s">
        <v>88</v>
      </c>
      <c r="AV99" s="13" t="s">
        <v>88</v>
      </c>
      <c r="AW99" s="13" t="s">
        <v>39</v>
      </c>
      <c r="AX99" s="13" t="s">
        <v>78</v>
      </c>
      <c r="AY99" s="158" t="s">
        <v>131</v>
      </c>
    </row>
    <row r="100" spans="1:65" s="14" customFormat="1" x14ac:dyDescent="0.2">
      <c r="B100" s="165"/>
      <c r="D100" s="150" t="s">
        <v>150</v>
      </c>
      <c r="E100" s="166" t="s">
        <v>3</v>
      </c>
      <c r="F100" s="167" t="s">
        <v>153</v>
      </c>
      <c r="H100" s="168">
        <v>113.4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6" t="s">
        <v>150</v>
      </c>
      <c r="AU100" s="166" t="s">
        <v>88</v>
      </c>
      <c r="AV100" s="14" t="s">
        <v>137</v>
      </c>
      <c r="AW100" s="14" t="s">
        <v>39</v>
      </c>
      <c r="AX100" s="14" t="s">
        <v>86</v>
      </c>
      <c r="AY100" s="166" t="s">
        <v>131</v>
      </c>
    </row>
    <row r="101" spans="1:65" s="2" customFormat="1" ht="24.2" customHeight="1" x14ac:dyDescent="0.2">
      <c r="A101" s="31"/>
      <c r="B101" s="136"/>
      <c r="C101" s="137" t="s">
        <v>154</v>
      </c>
      <c r="D101" s="137" t="s">
        <v>133</v>
      </c>
      <c r="E101" s="138" t="s">
        <v>155</v>
      </c>
      <c r="F101" s="139" t="s">
        <v>156</v>
      </c>
      <c r="G101" s="140" t="s">
        <v>145</v>
      </c>
      <c r="H101" s="141">
        <v>20412</v>
      </c>
      <c r="I101" s="142"/>
      <c r="J101" s="143">
        <f>ROUND(I101*H101,2)</f>
        <v>0</v>
      </c>
      <c r="K101" s="139" t="s">
        <v>146</v>
      </c>
      <c r="L101" s="32"/>
      <c r="M101" s="144" t="s">
        <v>3</v>
      </c>
      <c r="N101" s="145" t="s">
        <v>49</v>
      </c>
      <c r="O101" s="52"/>
      <c r="P101" s="146">
        <f>O101*H101</f>
        <v>0</v>
      </c>
      <c r="Q101" s="146">
        <v>0</v>
      </c>
      <c r="R101" s="146">
        <f>Q101*H101</f>
        <v>0</v>
      </c>
      <c r="S101" s="146">
        <v>0</v>
      </c>
      <c r="T101" s="147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48" t="s">
        <v>137</v>
      </c>
      <c r="AT101" s="148" t="s">
        <v>133</v>
      </c>
      <c r="AU101" s="148" t="s">
        <v>88</v>
      </c>
      <c r="AY101" s="16" t="s">
        <v>131</v>
      </c>
      <c r="BE101" s="149">
        <f>IF(N101="základní",J101,0)</f>
        <v>0</v>
      </c>
      <c r="BF101" s="149">
        <f>IF(N101="snížená",J101,0)</f>
        <v>0</v>
      </c>
      <c r="BG101" s="149">
        <f>IF(N101="zákl. přenesená",J101,0)</f>
        <v>0</v>
      </c>
      <c r="BH101" s="149">
        <f>IF(N101="sníž. přenesená",J101,0)</f>
        <v>0</v>
      </c>
      <c r="BI101" s="149">
        <f>IF(N101="nulová",J101,0)</f>
        <v>0</v>
      </c>
      <c r="BJ101" s="16" t="s">
        <v>86</v>
      </c>
      <c r="BK101" s="149">
        <f>ROUND(I101*H101,2)</f>
        <v>0</v>
      </c>
      <c r="BL101" s="16" t="s">
        <v>137</v>
      </c>
      <c r="BM101" s="148" t="s">
        <v>415</v>
      </c>
    </row>
    <row r="102" spans="1:65" s="2" customFormat="1" x14ac:dyDescent="0.2">
      <c r="A102" s="31"/>
      <c r="B102" s="32"/>
      <c r="C102" s="31"/>
      <c r="D102" s="155" t="s">
        <v>148</v>
      </c>
      <c r="E102" s="31"/>
      <c r="F102" s="156" t="s">
        <v>158</v>
      </c>
      <c r="G102" s="31"/>
      <c r="H102" s="31"/>
      <c r="I102" s="152"/>
      <c r="J102" s="31"/>
      <c r="K102" s="31"/>
      <c r="L102" s="32"/>
      <c r="M102" s="153"/>
      <c r="N102" s="154"/>
      <c r="O102" s="52"/>
      <c r="P102" s="52"/>
      <c r="Q102" s="52"/>
      <c r="R102" s="52"/>
      <c r="S102" s="52"/>
      <c r="T102" s="53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6" t="s">
        <v>148</v>
      </c>
      <c r="AU102" s="16" t="s">
        <v>88</v>
      </c>
    </row>
    <row r="103" spans="1:65" s="13" customFormat="1" x14ac:dyDescent="0.2">
      <c r="B103" s="157"/>
      <c r="D103" s="150" t="s">
        <v>150</v>
      </c>
      <c r="F103" s="159" t="s">
        <v>416</v>
      </c>
      <c r="H103" s="160">
        <v>20412</v>
      </c>
      <c r="I103" s="161"/>
      <c r="L103" s="157"/>
      <c r="M103" s="162"/>
      <c r="N103" s="163"/>
      <c r="O103" s="163"/>
      <c r="P103" s="163"/>
      <c r="Q103" s="163"/>
      <c r="R103" s="163"/>
      <c r="S103" s="163"/>
      <c r="T103" s="164"/>
      <c r="AT103" s="158" t="s">
        <v>150</v>
      </c>
      <c r="AU103" s="158" t="s">
        <v>88</v>
      </c>
      <c r="AV103" s="13" t="s">
        <v>88</v>
      </c>
      <c r="AW103" s="13" t="s">
        <v>4</v>
      </c>
      <c r="AX103" s="13" t="s">
        <v>86</v>
      </c>
      <c r="AY103" s="158" t="s">
        <v>131</v>
      </c>
    </row>
    <row r="104" spans="1:65" s="2" customFormat="1" ht="24.2" customHeight="1" x14ac:dyDescent="0.2">
      <c r="A104" s="31"/>
      <c r="B104" s="136"/>
      <c r="C104" s="137" t="s">
        <v>137</v>
      </c>
      <c r="D104" s="137" t="s">
        <v>133</v>
      </c>
      <c r="E104" s="138" t="s">
        <v>160</v>
      </c>
      <c r="F104" s="139" t="s">
        <v>161</v>
      </c>
      <c r="G104" s="140" t="s">
        <v>145</v>
      </c>
      <c r="H104" s="141">
        <v>113.4</v>
      </c>
      <c r="I104" s="142"/>
      <c r="J104" s="143">
        <f>ROUND(I104*H104,2)</f>
        <v>0</v>
      </c>
      <c r="K104" s="139" t="s">
        <v>146</v>
      </c>
      <c r="L104" s="32"/>
      <c r="M104" s="144" t="s">
        <v>3</v>
      </c>
      <c r="N104" s="145" t="s">
        <v>49</v>
      </c>
      <c r="O104" s="52"/>
      <c r="P104" s="146">
        <f>O104*H104</f>
        <v>0</v>
      </c>
      <c r="Q104" s="146">
        <v>0</v>
      </c>
      <c r="R104" s="146">
        <f>Q104*H104</f>
        <v>0</v>
      </c>
      <c r="S104" s="146">
        <v>0</v>
      </c>
      <c r="T104" s="147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48" t="s">
        <v>137</v>
      </c>
      <c r="AT104" s="148" t="s">
        <v>133</v>
      </c>
      <c r="AU104" s="148" t="s">
        <v>88</v>
      </c>
      <c r="AY104" s="16" t="s">
        <v>131</v>
      </c>
      <c r="BE104" s="149">
        <f>IF(N104="základní",J104,0)</f>
        <v>0</v>
      </c>
      <c r="BF104" s="149">
        <f>IF(N104="snížená",J104,0)</f>
        <v>0</v>
      </c>
      <c r="BG104" s="149">
        <f>IF(N104="zákl. přenesená",J104,0)</f>
        <v>0</v>
      </c>
      <c r="BH104" s="149">
        <f>IF(N104="sníž. přenesená",J104,0)</f>
        <v>0</v>
      </c>
      <c r="BI104" s="149">
        <f>IF(N104="nulová",J104,0)</f>
        <v>0</v>
      </c>
      <c r="BJ104" s="16" t="s">
        <v>86</v>
      </c>
      <c r="BK104" s="149">
        <f>ROUND(I104*H104,2)</f>
        <v>0</v>
      </c>
      <c r="BL104" s="16" t="s">
        <v>137</v>
      </c>
      <c r="BM104" s="148" t="s">
        <v>417</v>
      </c>
    </row>
    <row r="105" spans="1:65" s="2" customFormat="1" x14ac:dyDescent="0.2">
      <c r="A105" s="31"/>
      <c r="B105" s="32"/>
      <c r="C105" s="31"/>
      <c r="D105" s="155" t="s">
        <v>148</v>
      </c>
      <c r="E105" s="31"/>
      <c r="F105" s="156" t="s">
        <v>163</v>
      </c>
      <c r="G105" s="31"/>
      <c r="H105" s="31"/>
      <c r="I105" s="152"/>
      <c r="J105" s="31"/>
      <c r="K105" s="31"/>
      <c r="L105" s="32"/>
      <c r="M105" s="153"/>
      <c r="N105" s="154"/>
      <c r="O105" s="52"/>
      <c r="P105" s="52"/>
      <c r="Q105" s="52"/>
      <c r="R105" s="52"/>
      <c r="S105" s="52"/>
      <c r="T105" s="53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6" t="s">
        <v>148</v>
      </c>
      <c r="AU105" s="16" t="s">
        <v>88</v>
      </c>
    </row>
    <row r="106" spans="1:65" s="2" customFormat="1" ht="24.2" customHeight="1" x14ac:dyDescent="0.2">
      <c r="A106" s="31"/>
      <c r="B106" s="136"/>
      <c r="C106" s="137" t="s">
        <v>164</v>
      </c>
      <c r="D106" s="137" t="s">
        <v>133</v>
      </c>
      <c r="E106" s="138" t="s">
        <v>165</v>
      </c>
      <c r="F106" s="139" t="s">
        <v>166</v>
      </c>
      <c r="G106" s="140" t="s">
        <v>167</v>
      </c>
      <c r="H106" s="141">
        <v>30</v>
      </c>
      <c r="I106" s="142"/>
      <c r="J106" s="143">
        <f>ROUND(I106*H106,2)</f>
        <v>0</v>
      </c>
      <c r="K106" s="139" t="s">
        <v>146</v>
      </c>
      <c r="L106" s="32"/>
      <c r="M106" s="144" t="s">
        <v>3</v>
      </c>
      <c r="N106" s="145" t="s">
        <v>49</v>
      </c>
      <c r="O106" s="52"/>
      <c r="P106" s="146">
        <f>O106*H106</f>
        <v>0</v>
      </c>
      <c r="Q106" s="146">
        <v>0</v>
      </c>
      <c r="R106" s="146">
        <f>Q106*H106</f>
        <v>0</v>
      </c>
      <c r="S106" s="146">
        <v>0</v>
      </c>
      <c r="T106" s="147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48" t="s">
        <v>137</v>
      </c>
      <c r="AT106" s="148" t="s">
        <v>133</v>
      </c>
      <c r="AU106" s="148" t="s">
        <v>88</v>
      </c>
      <c r="AY106" s="16" t="s">
        <v>131</v>
      </c>
      <c r="BE106" s="149">
        <f>IF(N106="základní",J106,0)</f>
        <v>0</v>
      </c>
      <c r="BF106" s="149">
        <f>IF(N106="snížená",J106,0)</f>
        <v>0</v>
      </c>
      <c r="BG106" s="149">
        <f>IF(N106="zákl. přenesená",J106,0)</f>
        <v>0</v>
      </c>
      <c r="BH106" s="149">
        <f>IF(N106="sníž. přenesená",J106,0)</f>
        <v>0</v>
      </c>
      <c r="BI106" s="149">
        <f>IF(N106="nulová",J106,0)</f>
        <v>0</v>
      </c>
      <c r="BJ106" s="16" t="s">
        <v>86</v>
      </c>
      <c r="BK106" s="149">
        <f>ROUND(I106*H106,2)</f>
        <v>0</v>
      </c>
      <c r="BL106" s="16" t="s">
        <v>137</v>
      </c>
      <c r="BM106" s="148" t="s">
        <v>418</v>
      </c>
    </row>
    <row r="107" spans="1:65" s="2" customFormat="1" x14ac:dyDescent="0.2">
      <c r="A107" s="31"/>
      <c r="B107" s="32"/>
      <c r="C107" s="31"/>
      <c r="D107" s="155" t="s">
        <v>148</v>
      </c>
      <c r="E107" s="31"/>
      <c r="F107" s="156" t="s">
        <v>169</v>
      </c>
      <c r="G107" s="31"/>
      <c r="H107" s="31"/>
      <c r="I107" s="152"/>
      <c r="J107" s="31"/>
      <c r="K107" s="31"/>
      <c r="L107" s="32"/>
      <c r="M107" s="153"/>
      <c r="N107" s="154"/>
      <c r="O107" s="52"/>
      <c r="P107" s="52"/>
      <c r="Q107" s="52"/>
      <c r="R107" s="52"/>
      <c r="S107" s="52"/>
      <c r="T107" s="53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6" t="s">
        <v>148</v>
      </c>
      <c r="AU107" s="16" t="s">
        <v>88</v>
      </c>
    </row>
    <row r="108" spans="1:65" s="13" customFormat="1" x14ac:dyDescent="0.2">
      <c r="B108" s="157"/>
      <c r="D108" s="150" t="s">
        <v>150</v>
      </c>
      <c r="E108" s="158" t="s">
        <v>3</v>
      </c>
      <c r="F108" s="159" t="s">
        <v>170</v>
      </c>
      <c r="H108" s="160">
        <v>30</v>
      </c>
      <c r="I108" s="161"/>
      <c r="L108" s="157"/>
      <c r="M108" s="162"/>
      <c r="N108" s="163"/>
      <c r="O108" s="163"/>
      <c r="P108" s="163"/>
      <c r="Q108" s="163"/>
      <c r="R108" s="163"/>
      <c r="S108" s="163"/>
      <c r="T108" s="164"/>
      <c r="AT108" s="158" t="s">
        <v>150</v>
      </c>
      <c r="AU108" s="158" t="s">
        <v>88</v>
      </c>
      <c r="AV108" s="13" t="s">
        <v>88</v>
      </c>
      <c r="AW108" s="13" t="s">
        <v>39</v>
      </c>
      <c r="AX108" s="13" t="s">
        <v>86</v>
      </c>
      <c r="AY108" s="158" t="s">
        <v>131</v>
      </c>
    </row>
    <row r="109" spans="1:65" s="2" customFormat="1" ht="24.2" customHeight="1" x14ac:dyDescent="0.2">
      <c r="A109" s="31"/>
      <c r="B109" s="136"/>
      <c r="C109" s="137" t="s">
        <v>171</v>
      </c>
      <c r="D109" s="137" t="s">
        <v>133</v>
      </c>
      <c r="E109" s="138" t="s">
        <v>172</v>
      </c>
      <c r="F109" s="139" t="s">
        <v>173</v>
      </c>
      <c r="G109" s="140" t="s">
        <v>167</v>
      </c>
      <c r="H109" s="141">
        <v>1800</v>
      </c>
      <c r="I109" s="142"/>
      <c r="J109" s="143">
        <f>ROUND(I109*H109,2)</f>
        <v>0</v>
      </c>
      <c r="K109" s="139" t="s">
        <v>146</v>
      </c>
      <c r="L109" s="32"/>
      <c r="M109" s="144" t="s">
        <v>3</v>
      </c>
      <c r="N109" s="145" t="s">
        <v>49</v>
      </c>
      <c r="O109" s="52"/>
      <c r="P109" s="146">
        <f>O109*H109</f>
        <v>0</v>
      </c>
      <c r="Q109" s="146">
        <v>0</v>
      </c>
      <c r="R109" s="146">
        <f>Q109*H109</f>
        <v>0</v>
      </c>
      <c r="S109" s="146">
        <v>0</v>
      </c>
      <c r="T109" s="147">
        <f>S109*H109</f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48" t="s">
        <v>137</v>
      </c>
      <c r="AT109" s="148" t="s">
        <v>133</v>
      </c>
      <c r="AU109" s="148" t="s">
        <v>88</v>
      </c>
      <c r="AY109" s="16" t="s">
        <v>131</v>
      </c>
      <c r="BE109" s="149">
        <f>IF(N109="základní",J109,0)</f>
        <v>0</v>
      </c>
      <c r="BF109" s="149">
        <f>IF(N109="snížená",J109,0)</f>
        <v>0</v>
      </c>
      <c r="BG109" s="149">
        <f>IF(N109="zákl. přenesená",J109,0)</f>
        <v>0</v>
      </c>
      <c r="BH109" s="149">
        <f>IF(N109="sníž. přenesená",J109,0)</f>
        <v>0</v>
      </c>
      <c r="BI109" s="149">
        <f>IF(N109="nulová",J109,0)</f>
        <v>0</v>
      </c>
      <c r="BJ109" s="16" t="s">
        <v>86</v>
      </c>
      <c r="BK109" s="149">
        <f>ROUND(I109*H109,2)</f>
        <v>0</v>
      </c>
      <c r="BL109" s="16" t="s">
        <v>137</v>
      </c>
      <c r="BM109" s="148" t="s">
        <v>419</v>
      </c>
    </row>
    <row r="110" spans="1:65" s="2" customFormat="1" x14ac:dyDescent="0.2">
      <c r="A110" s="31"/>
      <c r="B110" s="32"/>
      <c r="C110" s="31"/>
      <c r="D110" s="155" t="s">
        <v>148</v>
      </c>
      <c r="E110" s="31"/>
      <c r="F110" s="156" t="s">
        <v>175</v>
      </c>
      <c r="G110" s="31"/>
      <c r="H110" s="31"/>
      <c r="I110" s="152"/>
      <c r="J110" s="31"/>
      <c r="K110" s="31"/>
      <c r="L110" s="32"/>
      <c r="M110" s="153"/>
      <c r="N110" s="154"/>
      <c r="O110" s="52"/>
      <c r="P110" s="52"/>
      <c r="Q110" s="52"/>
      <c r="R110" s="52"/>
      <c r="S110" s="52"/>
      <c r="T110" s="53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T110" s="16" t="s">
        <v>148</v>
      </c>
      <c r="AU110" s="16" t="s">
        <v>88</v>
      </c>
    </row>
    <row r="111" spans="1:65" s="13" customFormat="1" x14ac:dyDescent="0.2">
      <c r="B111" s="157"/>
      <c r="D111" s="150" t="s">
        <v>150</v>
      </c>
      <c r="F111" s="159" t="s">
        <v>176</v>
      </c>
      <c r="H111" s="160">
        <v>1800</v>
      </c>
      <c r="I111" s="161"/>
      <c r="L111" s="157"/>
      <c r="M111" s="162"/>
      <c r="N111" s="163"/>
      <c r="O111" s="163"/>
      <c r="P111" s="163"/>
      <c r="Q111" s="163"/>
      <c r="R111" s="163"/>
      <c r="S111" s="163"/>
      <c r="T111" s="164"/>
      <c r="AT111" s="158" t="s">
        <v>150</v>
      </c>
      <c r="AU111" s="158" t="s">
        <v>88</v>
      </c>
      <c r="AV111" s="13" t="s">
        <v>88</v>
      </c>
      <c r="AW111" s="13" t="s">
        <v>4</v>
      </c>
      <c r="AX111" s="13" t="s">
        <v>86</v>
      </c>
      <c r="AY111" s="158" t="s">
        <v>131</v>
      </c>
    </row>
    <row r="112" spans="1:65" s="2" customFormat="1" ht="24.2" customHeight="1" x14ac:dyDescent="0.2">
      <c r="A112" s="31"/>
      <c r="B112" s="136"/>
      <c r="C112" s="137" t="s">
        <v>177</v>
      </c>
      <c r="D112" s="137" t="s">
        <v>133</v>
      </c>
      <c r="E112" s="138" t="s">
        <v>178</v>
      </c>
      <c r="F112" s="139" t="s">
        <v>179</v>
      </c>
      <c r="G112" s="140" t="s">
        <v>167</v>
      </c>
      <c r="H112" s="141">
        <v>30</v>
      </c>
      <c r="I112" s="142"/>
      <c r="J112" s="143">
        <f>ROUND(I112*H112,2)</f>
        <v>0</v>
      </c>
      <c r="K112" s="139" t="s">
        <v>146</v>
      </c>
      <c r="L112" s="32"/>
      <c r="M112" s="144" t="s">
        <v>3</v>
      </c>
      <c r="N112" s="145" t="s">
        <v>49</v>
      </c>
      <c r="O112" s="52"/>
      <c r="P112" s="146">
        <f>O112*H112</f>
        <v>0</v>
      </c>
      <c r="Q112" s="146">
        <v>0</v>
      </c>
      <c r="R112" s="146">
        <f>Q112*H112</f>
        <v>0</v>
      </c>
      <c r="S112" s="146">
        <v>0</v>
      </c>
      <c r="T112" s="147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48" t="s">
        <v>137</v>
      </c>
      <c r="AT112" s="148" t="s">
        <v>133</v>
      </c>
      <c r="AU112" s="148" t="s">
        <v>88</v>
      </c>
      <c r="AY112" s="16" t="s">
        <v>131</v>
      </c>
      <c r="BE112" s="149">
        <f>IF(N112="základní",J112,0)</f>
        <v>0</v>
      </c>
      <c r="BF112" s="149">
        <f>IF(N112="snížená",J112,0)</f>
        <v>0</v>
      </c>
      <c r="BG112" s="149">
        <f>IF(N112="zákl. přenesená",J112,0)</f>
        <v>0</v>
      </c>
      <c r="BH112" s="149">
        <f>IF(N112="sníž. přenesená",J112,0)</f>
        <v>0</v>
      </c>
      <c r="BI112" s="149">
        <f>IF(N112="nulová",J112,0)</f>
        <v>0</v>
      </c>
      <c r="BJ112" s="16" t="s">
        <v>86</v>
      </c>
      <c r="BK112" s="149">
        <f>ROUND(I112*H112,2)</f>
        <v>0</v>
      </c>
      <c r="BL112" s="16" t="s">
        <v>137</v>
      </c>
      <c r="BM112" s="148" t="s">
        <v>420</v>
      </c>
    </row>
    <row r="113" spans="1:65" s="2" customFormat="1" x14ac:dyDescent="0.2">
      <c r="A113" s="31"/>
      <c r="B113" s="32"/>
      <c r="C113" s="31"/>
      <c r="D113" s="155" t="s">
        <v>148</v>
      </c>
      <c r="E113" s="31"/>
      <c r="F113" s="156" t="s">
        <v>181</v>
      </c>
      <c r="G113" s="31"/>
      <c r="H113" s="31"/>
      <c r="I113" s="152"/>
      <c r="J113" s="31"/>
      <c r="K113" s="31"/>
      <c r="L113" s="32"/>
      <c r="M113" s="153"/>
      <c r="N113" s="154"/>
      <c r="O113" s="52"/>
      <c r="P113" s="52"/>
      <c r="Q113" s="52"/>
      <c r="R113" s="52"/>
      <c r="S113" s="52"/>
      <c r="T113" s="5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6" t="s">
        <v>148</v>
      </c>
      <c r="AU113" s="16" t="s">
        <v>88</v>
      </c>
    </row>
    <row r="114" spans="1:65" s="2" customFormat="1" ht="24.2" customHeight="1" x14ac:dyDescent="0.2">
      <c r="A114" s="31"/>
      <c r="B114" s="136"/>
      <c r="C114" s="137" t="s">
        <v>182</v>
      </c>
      <c r="D114" s="137" t="s">
        <v>133</v>
      </c>
      <c r="E114" s="138" t="s">
        <v>183</v>
      </c>
      <c r="F114" s="139" t="s">
        <v>184</v>
      </c>
      <c r="G114" s="140" t="s">
        <v>145</v>
      </c>
      <c r="H114" s="141">
        <v>18</v>
      </c>
      <c r="I114" s="142"/>
      <c r="J114" s="143">
        <f>ROUND(I114*H114,2)</f>
        <v>0</v>
      </c>
      <c r="K114" s="139" t="s">
        <v>146</v>
      </c>
      <c r="L114" s="32"/>
      <c r="M114" s="144" t="s">
        <v>3</v>
      </c>
      <c r="N114" s="145" t="s">
        <v>49</v>
      </c>
      <c r="O114" s="52"/>
      <c r="P114" s="146">
        <f>O114*H114</f>
        <v>0</v>
      </c>
      <c r="Q114" s="146">
        <v>0</v>
      </c>
      <c r="R114" s="146">
        <f>Q114*H114</f>
        <v>0</v>
      </c>
      <c r="S114" s="146">
        <v>0</v>
      </c>
      <c r="T114" s="147">
        <f>S114*H114</f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48" t="s">
        <v>137</v>
      </c>
      <c r="AT114" s="148" t="s">
        <v>133</v>
      </c>
      <c r="AU114" s="148" t="s">
        <v>88</v>
      </c>
      <c r="AY114" s="16" t="s">
        <v>131</v>
      </c>
      <c r="BE114" s="149">
        <f>IF(N114="základní",J114,0)</f>
        <v>0</v>
      </c>
      <c r="BF114" s="149">
        <f>IF(N114="snížená",J114,0)</f>
        <v>0</v>
      </c>
      <c r="BG114" s="149">
        <f>IF(N114="zákl. přenesená",J114,0)</f>
        <v>0</v>
      </c>
      <c r="BH114" s="149">
        <f>IF(N114="sníž. přenesená",J114,0)</f>
        <v>0</v>
      </c>
      <c r="BI114" s="149">
        <f>IF(N114="nulová",J114,0)</f>
        <v>0</v>
      </c>
      <c r="BJ114" s="16" t="s">
        <v>86</v>
      </c>
      <c r="BK114" s="149">
        <f>ROUND(I114*H114,2)</f>
        <v>0</v>
      </c>
      <c r="BL114" s="16" t="s">
        <v>137</v>
      </c>
      <c r="BM114" s="148" t="s">
        <v>421</v>
      </c>
    </row>
    <row r="115" spans="1:65" s="2" customFormat="1" x14ac:dyDescent="0.2">
      <c r="A115" s="31"/>
      <c r="B115" s="32"/>
      <c r="C115" s="31"/>
      <c r="D115" s="155" t="s">
        <v>148</v>
      </c>
      <c r="E115" s="31"/>
      <c r="F115" s="156" t="s">
        <v>186</v>
      </c>
      <c r="G115" s="31"/>
      <c r="H115" s="31"/>
      <c r="I115" s="152"/>
      <c r="J115" s="31"/>
      <c r="K115" s="31"/>
      <c r="L115" s="32"/>
      <c r="M115" s="153"/>
      <c r="N115" s="154"/>
      <c r="O115" s="52"/>
      <c r="P115" s="52"/>
      <c r="Q115" s="52"/>
      <c r="R115" s="52"/>
      <c r="S115" s="52"/>
      <c r="T115" s="53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T115" s="16" t="s">
        <v>148</v>
      </c>
      <c r="AU115" s="16" t="s">
        <v>88</v>
      </c>
    </row>
    <row r="116" spans="1:65" s="13" customFormat="1" x14ac:dyDescent="0.2">
      <c r="B116" s="157"/>
      <c r="D116" s="150" t="s">
        <v>150</v>
      </c>
      <c r="E116" s="158" t="s">
        <v>3</v>
      </c>
      <c r="F116" s="159" t="s">
        <v>187</v>
      </c>
      <c r="H116" s="160">
        <v>18</v>
      </c>
      <c r="I116" s="161"/>
      <c r="L116" s="157"/>
      <c r="M116" s="162"/>
      <c r="N116" s="163"/>
      <c r="O116" s="163"/>
      <c r="P116" s="163"/>
      <c r="Q116" s="163"/>
      <c r="R116" s="163"/>
      <c r="S116" s="163"/>
      <c r="T116" s="164"/>
      <c r="AT116" s="158" t="s">
        <v>150</v>
      </c>
      <c r="AU116" s="158" t="s">
        <v>88</v>
      </c>
      <c r="AV116" s="13" t="s">
        <v>88</v>
      </c>
      <c r="AW116" s="13" t="s">
        <v>39</v>
      </c>
      <c r="AX116" s="13" t="s">
        <v>86</v>
      </c>
      <c r="AY116" s="158" t="s">
        <v>131</v>
      </c>
    </row>
    <row r="117" spans="1:65" s="2" customFormat="1" ht="24.2" customHeight="1" x14ac:dyDescent="0.2">
      <c r="A117" s="31"/>
      <c r="B117" s="136"/>
      <c r="C117" s="137" t="s">
        <v>141</v>
      </c>
      <c r="D117" s="137" t="s">
        <v>133</v>
      </c>
      <c r="E117" s="138" t="s">
        <v>188</v>
      </c>
      <c r="F117" s="139" t="s">
        <v>189</v>
      </c>
      <c r="G117" s="140" t="s">
        <v>145</v>
      </c>
      <c r="H117" s="141">
        <v>1080</v>
      </c>
      <c r="I117" s="142"/>
      <c r="J117" s="143">
        <f>ROUND(I117*H117,2)</f>
        <v>0</v>
      </c>
      <c r="K117" s="139" t="s">
        <v>146</v>
      </c>
      <c r="L117" s="32"/>
      <c r="M117" s="144" t="s">
        <v>3</v>
      </c>
      <c r="N117" s="145" t="s">
        <v>49</v>
      </c>
      <c r="O117" s="52"/>
      <c r="P117" s="146">
        <f>O117*H117</f>
        <v>0</v>
      </c>
      <c r="Q117" s="146">
        <v>0</v>
      </c>
      <c r="R117" s="146">
        <f>Q117*H117</f>
        <v>0</v>
      </c>
      <c r="S117" s="146">
        <v>0</v>
      </c>
      <c r="T117" s="147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48" t="s">
        <v>137</v>
      </c>
      <c r="AT117" s="148" t="s">
        <v>133</v>
      </c>
      <c r="AU117" s="148" t="s">
        <v>88</v>
      </c>
      <c r="AY117" s="16" t="s">
        <v>131</v>
      </c>
      <c r="BE117" s="149">
        <f>IF(N117="základní",J117,0)</f>
        <v>0</v>
      </c>
      <c r="BF117" s="149">
        <f>IF(N117="snížená",J117,0)</f>
        <v>0</v>
      </c>
      <c r="BG117" s="149">
        <f>IF(N117="zákl. přenesená",J117,0)</f>
        <v>0</v>
      </c>
      <c r="BH117" s="149">
        <f>IF(N117="sníž. přenesená",J117,0)</f>
        <v>0</v>
      </c>
      <c r="BI117" s="149">
        <f>IF(N117="nulová",J117,0)</f>
        <v>0</v>
      </c>
      <c r="BJ117" s="16" t="s">
        <v>86</v>
      </c>
      <c r="BK117" s="149">
        <f>ROUND(I117*H117,2)</f>
        <v>0</v>
      </c>
      <c r="BL117" s="16" t="s">
        <v>137</v>
      </c>
      <c r="BM117" s="148" t="s">
        <v>422</v>
      </c>
    </row>
    <row r="118" spans="1:65" s="2" customFormat="1" x14ac:dyDescent="0.2">
      <c r="A118" s="31"/>
      <c r="B118" s="32"/>
      <c r="C118" s="31"/>
      <c r="D118" s="155" t="s">
        <v>148</v>
      </c>
      <c r="E118" s="31"/>
      <c r="F118" s="156" t="s">
        <v>191</v>
      </c>
      <c r="G118" s="31"/>
      <c r="H118" s="31"/>
      <c r="I118" s="152"/>
      <c r="J118" s="31"/>
      <c r="K118" s="31"/>
      <c r="L118" s="32"/>
      <c r="M118" s="153"/>
      <c r="N118" s="154"/>
      <c r="O118" s="52"/>
      <c r="P118" s="52"/>
      <c r="Q118" s="52"/>
      <c r="R118" s="52"/>
      <c r="S118" s="52"/>
      <c r="T118" s="53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148</v>
      </c>
      <c r="AU118" s="16" t="s">
        <v>88</v>
      </c>
    </row>
    <row r="119" spans="1:65" s="13" customFormat="1" x14ac:dyDescent="0.2">
      <c r="B119" s="157"/>
      <c r="D119" s="150" t="s">
        <v>150</v>
      </c>
      <c r="F119" s="159" t="s">
        <v>192</v>
      </c>
      <c r="H119" s="160">
        <v>1080</v>
      </c>
      <c r="I119" s="161"/>
      <c r="L119" s="157"/>
      <c r="M119" s="162"/>
      <c r="N119" s="163"/>
      <c r="O119" s="163"/>
      <c r="P119" s="163"/>
      <c r="Q119" s="163"/>
      <c r="R119" s="163"/>
      <c r="S119" s="163"/>
      <c r="T119" s="164"/>
      <c r="AT119" s="158" t="s">
        <v>150</v>
      </c>
      <c r="AU119" s="158" t="s">
        <v>88</v>
      </c>
      <c r="AV119" s="13" t="s">
        <v>88</v>
      </c>
      <c r="AW119" s="13" t="s">
        <v>4</v>
      </c>
      <c r="AX119" s="13" t="s">
        <v>86</v>
      </c>
      <c r="AY119" s="158" t="s">
        <v>131</v>
      </c>
    </row>
    <row r="120" spans="1:65" s="2" customFormat="1" ht="24.2" customHeight="1" x14ac:dyDescent="0.2">
      <c r="A120" s="31"/>
      <c r="B120" s="136"/>
      <c r="C120" s="137" t="s">
        <v>193</v>
      </c>
      <c r="D120" s="137" t="s">
        <v>133</v>
      </c>
      <c r="E120" s="138" t="s">
        <v>194</v>
      </c>
      <c r="F120" s="139" t="s">
        <v>195</v>
      </c>
      <c r="G120" s="140" t="s">
        <v>145</v>
      </c>
      <c r="H120" s="141">
        <v>18</v>
      </c>
      <c r="I120" s="142"/>
      <c r="J120" s="143">
        <f>ROUND(I120*H120,2)</f>
        <v>0</v>
      </c>
      <c r="K120" s="139" t="s">
        <v>146</v>
      </c>
      <c r="L120" s="32"/>
      <c r="M120" s="144" t="s">
        <v>3</v>
      </c>
      <c r="N120" s="145" t="s">
        <v>49</v>
      </c>
      <c r="O120" s="52"/>
      <c r="P120" s="146">
        <f>O120*H120</f>
        <v>0</v>
      </c>
      <c r="Q120" s="146">
        <v>0</v>
      </c>
      <c r="R120" s="146">
        <f>Q120*H120</f>
        <v>0</v>
      </c>
      <c r="S120" s="146">
        <v>0</v>
      </c>
      <c r="T120" s="147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48" t="s">
        <v>137</v>
      </c>
      <c r="AT120" s="148" t="s">
        <v>133</v>
      </c>
      <c r="AU120" s="148" t="s">
        <v>88</v>
      </c>
      <c r="AY120" s="16" t="s">
        <v>131</v>
      </c>
      <c r="BE120" s="149">
        <f>IF(N120="základní",J120,0)</f>
        <v>0</v>
      </c>
      <c r="BF120" s="149">
        <f>IF(N120="snížená",J120,0)</f>
        <v>0</v>
      </c>
      <c r="BG120" s="149">
        <f>IF(N120="zákl. přenesená",J120,0)</f>
        <v>0</v>
      </c>
      <c r="BH120" s="149">
        <f>IF(N120="sníž. přenesená",J120,0)</f>
        <v>0</v>
      </c>
      <c r="BI120" s="149">
        <f>IF(N120="nulová",J120,0)</f>
        <v>0</v>
      </c>
      <c r="BJ120" s="16" t="s">
        <v>86</v>
      </c>
      <c r="BK120" s="149">
        <f>ROUND(I120*H120,2)</f>
        <v>0</v>
      </c>
      <c r="BL120" s="16" t="s">
        <v>137</v>
      </c>
      <c r="BM120" s="148" t="s">
        <v>423</v>
      </c>
    </row>
    <row r="121" spans="1:65" s="2" customFormat="1" x14ac:dyDescent="0.2">
      <c r="A121" s="31"/>
      <c r="B121" s="32"/>
      <c r="C121" s="31"/>
      <c r="D121" s="155" t="s">
        <v>148</v>
      </c>
      <c r="E121" s="31"/>
      <c r="F121" s="156" t="s">
        <v>197</v>
      </c>
      <c r="G121" s="31"/>
      <c r="H121" s="31"/>
      <c r="I121" s="152"/>
      <c r="J121" s="31"/>
      <c r="K121" s="31"/>
      <c r="L121" s="32"/>
      <c r="M121" s="153"/>
      <c r="N121" s="154"/>
      <c r="O121" s="52"/>
      <c r="P121" s="52"/>
      <c r="Q121" s="52"/>
      <c r="R121" s="52"/>
      <c r="S121" s="52"/>
      <c r="T121" s="53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148</v>
      </c>
      <c r="AU121" s="16" t="s">
        <v>88</v>
      </c>
    </row>
    <row r="122" spans="1:65" s="2" customFormat="1" ht="21.75" customHeight="1" x14ac:dyDescent="0.2">
      <c r="A122" s="31"/>
      <c r="B122" s="136"/>
      <c r="C122" s="137" t="s">
        <v>198</v>
      </c>
      <c r="D122" s="137" t="s">
        <v>133</v>
      </c>
      <c r="E122" s="138" t="s">
        <v>199</v>
      </c>
      <c r="F122" s="139" t="s">
        <v>200</v>
      </c>
      <c r="G122" s="140" t="s">
        <v>145</v>
      </c>
      <c r="H122" s="141">
        <v>540</v>
      </c>
      <c r="I122" s="142"/>
      <c r="J122" s="143">
        <f>ROUND(I122*H122,2)</f>
        <v>0</v>
      </c>
      <c r="K122" s="139" t="s">
        <v>146</v>
      </c>
      <c r="L122" s="32"/>
      <c r="M122" s="144" t="s">
        <v>3</v>
      </c>
      <c r="N122" s="145" t="s">
        <v>49</v>
      </c>
      <c r="O122" s="52"/>
      <c r="P122" s="146">
        <f>O122*H122</f>
        <v>0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48" t="s">
        <v>137</v>
      </c>
      <c r="AT122" s="148" t="s">
        <v>133</v>
      </c>
      <c r="AU122" s="148" t="s">
        <v>88</v>
      </c>
      <c r="AY122" s="16" t="s">
        <v>131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6" t="s">
        <v>86</v>
      </c>
      <c r="BK122" s="149">
        <f>ROUND(I122*H122,2)</f>
        <v>0</v>
      </c>
      <c r="BL122" s="16" t="s">
        <v>137</v>
      </c>
      <c r="BM122" s="148" t="s">
        <v>201</v>
      </c>
    </row>
    <row r="123" spans="1:65" s="2" customFormat="1" x14ac:dyDescent="0.2">
      <c r="A123" s="31"/>
      <c r="B123" s="32"/>
      <c r="C123" s="31"/>
      <c r="D123" s="155" t="s">
        <v>148</v>
      </c>
      <c r="E123" s="31"/>
      <c r="F123" s="156" t="s">
        <v>202</v>
      </c>
      <c r="G123" s="31"/>
      <c r="H123" s="31"/>
      <c r="I123" s="152"/>
      <c r="J123" s="31"/>
      <c r="K123" s="31"/>
      <c r="L123" s="32"/>
      <c r="M123" s="153"/>
      <c r="N123" s="154"/>
      <c r="O123" s="52"/>
      <c r="P123" s="52"/>
      <c r="Q123" s="52"/>
      <c r="R123" s="52"/>
      <c r="S123" s="52"/>
      <c r="T123" s="53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148</v>
      </c>
      <c r="AU123" s="16" t="s">
        <v>88</v>
      </c>
    </row>
    <row r="124" spans="1:65" s="2" customFormat="1" ht="39" x14ac:dyDescent="0.2">
      <c r="A124" s="31"/>
      <c r="B124" s="32"/>
      <c r="C124" s="31"/>
      <c r="D124" s="150" t="s">
        <v>139</v>
      </c>
      <c r="E124" s="31"/>
      <c r="F124" s="151" t="s">
        <v>544</v>
      </c>
      <c r="G124" s="31"/>
      <c r="H124" s="31"/>
      <c r="I124" s="152"/>
      <c r="J124" s="31"/>
      <c r="K124" s="31"/>
      <c r="L124" s="32"/>
      <c r="M124" s="153"/>
      <c r="N124" s="154"/>
      <c r="O124" s="52"/>
      <c r="P124" s="52"/>
      <c r="Q124" s="52"/>
      <c r="R124" s="52"/>
      <c r="S124" s="52"/>
      <c r="T124" s="53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139</v>
      </c>
      <c r="AU124" s="16" t="s">
        <v>88</v>
      </c>
    </row>
    <row r="125" spans="1:65" s="13" customFormat="1" x14ac:dyDescent="0.2">
      <c r="B125" s="157"/>
      <c r="D125" s="150" t="s">
        <v>150</v>
      </c>
      <c r="E125" s="158" t="s">
        <v>3</v>
      </c>
      <c r="F125" s="159" t="s">
        <v>204</v>
      </c>
      <c r="H125" s="160">
        <v>187.5</v>
      </c>
      <c r="I125" s="161"/>
      <c r="L125" s="157"/>
      <c r="M125" s="162"/>
      <c r="N125" s="163"/>
      <c r="O125" s="163"/>
      <c r="P125" s="163"/>
      <c r="Q125" s="163"/>
      <c r="R125" s="163"/>
      <c r="S125" s="163"/>
      <c r="T125" s="164"/>
      <c r="AT125" s="158" t="s">
        <v>150</v>
      </c>
      <c r="AU125" s="158" t="s">
        <v>88</v>
      </c>
      <c r="AV125" s="13" t="s">
        <v>88</v>
      </c>
      <c r="AW125" s="13" t="s">
        <v>39</v>
      </c>
      <c r="AX125" s="13" t="s">
        <v>78</v>
      </c>
      <c r="AY125" s="158" t="s">
        <v>131</v>
      </c>
    </row>
    <row r="126" spans="1:65" s="13" customFormat="1" x14ac:dyDescent="0.2">
      <c r="B126" s="157"/>
      <c r="D126" s="150" t="s">
        <v>150</v>
      </c>
      <c r="E126" s="158" t="s">
        <v>3</v>
      </c>
      <c r="F126" s="159" t="s">
        <v>205</v>
      </c>
      <c r="H126" s="160">
        <v>352.5</v>
      </c>
      <c r="I126" s="161"/>
      <c r="L126" s="157"/>
      <c r="M126" s="162"/>
      <c r="N126" s="163"/>
      <c r="O126" s="163"/>
      <c r="P126" s="163"/>
      <c r="Q126" s="163"/>
      <c r="R126" s="163"/>
      <c r="S126" s="163"/>
      <c r="T126" s="164"/>
      <c r="AT126" s="158" t="s">
        <v>150</v>
      </c>
      <c r="AU126" s="158" t="s">
        <v>88</v>
      </c>
      <c r="AV126" s="13" t="s">
        <v>88</v>
      </c>
      <c r="AW126" s="13" t="s">
        <v>39</v>
      </c>
      <c r="AX126" s="13" t="s">
        <v>78</v>
      </c>
      <c r="AY126" s="158" t="s">
        <v>131</v>
      </c>
    </row>
    <row r="127" spans="1:65" s="14" customFormat="1" x14ac:dyDescent="0.2">
      <c r="B127" s="165"/>
      <c r="D127" s="150" t="s">
        <v>150</v>
      </c>
      <c r="E127" s="166" t="s">
        <v>3</v>
      </c>
      <c r="F127" s="167" t="s">
        <v>153</v>
      </c>
      <c r="H127" s="168">
        <v>540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6" t="s">
        <v>150</v>
      </c>
      <c r="AU127" s="166" t="s">
        <v>88</v>
      </c>
      <c r="AV127" s="14" t="s">
        <v>137</v>
      </c>
      <c r="AW127" s="14" t="s">
        <v>39</v>
      </c>
      <c r="AX127" s="14" t="s">
        <v>86</v>
      </c>
      <c r="AY127" s="166" t="s">
        <v>131</v>
      </c>
    </row>
    <row r="128" spans="1:65" s="12" customFormat="1" ht="22.9" customHeight="1" x14ac:dyDescent="0.2">
      <c r="B128" s="123"/>
      <c r="D128" s="124" t="s">
        <v>77</v>
      </c>
      <c r="E128" s="134" t="s">
        <v>206</v>
      </c>
      <c r="F128" s="134" t="s">
        <v>207</v>
      </c>
      <c r="I128" s="126"/>
      <c r="J128" s="135">
        <f>BK128</f>
        <v>0</v>
      </c>
      <c r="L128" s="123"/>
      <c r="M128" s="128"/>
      <c r="N128" s="129"/>
      <c r="O128" s="129"/>
      <c r="P128" s="130">
        <f>SUM(P129:P144)</f>
        <v>0</v>
      </c>
      <c r="Q128" s="129"/>
      <c r="R128" s="130">
        <f>SUM(R129:R144)</f>
        <v>0</v>
      </c>
      <c r="S128" s="129"/>
      <c r="T128" s="131">
        <f>SUM(T129:T144)</f>
        <v>0</v>
      </c>
      <c r="AR128" s="124" t="s">
        <v>86</v>
      </c>
      <c r="AT128" s="132" t="s">
        <v>77</v>
      </c>
      <c r="AU128" s="132" t="s">
        <v>86</v>
      </c>
      <c r="AY128" s="124" t="s">
        <v>131</v>
      </c>
      <c r="BK128" s="133">
        <f>SUM(BK129:BK144)</f>
        <v>0</v>
      </c>
    </row>
    <row r="129" spans="1:65" s="2" customFormat="1" ht="24.2" customHeight="1" x14ac:dyDescent="0.2">
      <c r="A129" s="31"/>
      <c r="B129" s="136"/>
      <c r="C129" s="137" t="s">
        <v>208</v>
      </c>
      <c r="D129" s="137" t="s">
        <v>133</v>
      </c>
      <c r="E129" s="138" t="s">
        <v>209</v>
      </c>
      <c r="F129" s="139" t="s">
        <v>210</v>
      </c>
      <c r="G129" s="140" t="s">
        <v>136</v>
      </c>
      <c r="H129" s="141">
        <v>26.7</v>
      </c>
      <c r="I129" s="142"/>
      <c r="J129" s="143">
        <f>ROUND(I129*H129,2)</f>
        <v>0</v>
      </c>
      <c r="K129" s="139" t="s">
        <v>146</v>
      </c>
      <c r="L129" s="32"/>
      <c r="M129" s="144" t="s">
        <v>3</v>
      </c>
      <c r="N129" s="145" t="s">
        <v>49</v>
      </c>
      <c r="O129" s="52"/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48" t="s">
        <v>137</v>
      </c>
      <c r="AT129" s="148" t="s">
        <v>133</v>
      </c>
      <c r="AU129" s="148" t="s">
        <v>88</v>
      </c>
      <c r="AY129" s="16" t="s">
        <v>131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6" t="s">
        <v>86</v>
      </c>
      <c r="BK129" s="149">
        <f>ROUND(I129*H129,2)</f>
        <v>0</v>
      </c>
      <c r="BL129" s="16" t="s">
        <v>137</v>
      </c>
      <c r="BM129" s="148" t="s">
        <v>424</v>
      </c>
    </row>
    <row r="130" spans="1:65" s="2" customFormat="1" x14ac:dyDescent="0.2">
      <c r="A130" s="31"/>
      <c r="B130" s="32"/>
      <c r="C130" s="31"/>
      <c r="D130" s="155" t="s">
        <v>148</v>
      </c>
      <c r="E130" s="31"/>
      <c r="F130" s="156" t="s">
        <v>212</v>
      </c>
      <c r="G130" s="31"/>
      <c r="H130" s="31"/>
      <c r="I130" s="152"/>
      <c r="J130" s="31"/>
      <c r="K130" s="31"/>
      <c r="L130" s="32"/>
      <c r="M130" s="153"/>
      <c r="N130" s="154"/>
      <c r="O130" s="52"/>
      <c r="P130" s="52"/>
      <c r="Q130" s="52"/>
      <c r="R130" s="52"/>
      <c r="S130" s="52"/>
      <c r="T130" s="53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148</v>
      </c>
      <c r="AU130" s="16" t="s">
        <v>88</v>
      </c>
    </row>
    <row r="131" spans="1:65" s="13" customFormat="1" x14ac:dyDescent="0.2">
      <c r="B131" s="157"/>
      <c r="D131" s="150" t="s">
        <v>150</v>
      </c>
      <c r="E131" s="158" t="s">
        <v>3</v>
      </c>
      <c r="F131" s="159" t="s">
        <v>425</v>
      </c>
      <c r="H131" s="160">
        <v>25.2</v>
      </c>
      <c r="I131" s="161"/>
      <c r="L131" s="157"/>
      <c r="M131" s="162"/>
      <c r="N131" s="163"/>
      <c r="O131" s="163"/>
      <c r="P131" s="163"/>
      <c r="Q131" s="163"/>
      <c r="R131" s="163"/>
      <c r="S131" s="163"/>
      <c r="T131" s="164"/>
      <c r="AT131" s="158" t="s">
        <v>150</v>
      </c>
      <c r="AU131" s="158" t="s">
        <v>88</v>
      </c>
      <c r="AV131" s="13" t="s">
        <v>88</v>
      </c>
      <c r="AW131" s="13" t="s">
        <v>39</v>
      </c>
      <c r="AX131" s="13" t="s">
        <v>78</v>
      </c>
      <c r="AY131" s="158" t="s">
        <v>131</v>
      </c>
    </row>
    <row r="132" spans="1:65" s="13" customFormat="1" x14ac:dyDescent="0.2">
      <c r="B132" s="157"/>
      <c r="D132" s="150" t="s">
        <v>150</v>
      </c>
      <c r="E132" s="158" t="s">
        <v>3</v>
      </c>
      <c r="F132" s="159" t="s">
        <v>214</v>
      </c>
      <c r="H132" s="160">
        <v>0.9</v>
      </c>
      <c r="I132" s="161"/>
      <c r="L132" s="157"/>
      <c r="M132" s="162"/>
      <c r="N132" s="163"/>
      <c r="O132" s="163"/>
      <c r="P132" s="163"/>
      <c r="Q132" s="163"/>
      <c r="R132" s="163"/>
      <c r="S132" s="163"/>
      <c r="T132" s="164"/>
      <c r="AT132" s="158" t="s">
        <v>150</v>
      </c>
      <c r="AU132" s="158" t="s">
        <v>88</v>
      </c>
      <c r="AV132" s="13" t="s">
        <v>88</v>
      </c>
      <c r="AW132" s="13" t="s">
        <v>39</v>
      </c>
      <c r="AX132" s="13" t="s">
        <v>78</v>
      </c>
      <c r="AY132" s="158" t="s">
        <v>131</v>
      </c>
    </row>
    <row r="133" spans="1:65" s="13" customFormat="1" x14ac:dyDescent="0.2">
      <c r="B133" s="157"/>
      <c r="D133" s="150" t="s">
        <v>150</v>
      </c>
      <c r="E133" s="158" t="s">
        <v>3</v>
      </c>
      <c r="F133" s="159" t="s">
        <v>215</v>
      </c>
      <c r="H133" s="160">
        <v>0.5</v>
      </c>
      <c r="I133" s="161"/>
      <c r="L133" s="157"/>
      <c r="M133" s="162"/>
      <c r="N133" s="163"/>
      <c r="O133" s="163"/>
      <c r="P133" s="163"/>
      <c r="Q133" s="163"/>
      <c r="R133" s="163"/>
      <c r="S133" s="163"/>
      <c r="T133" s="164"/>
      <c r="AT133" s="158" t="s">
        <v>150</v>
      </c>
      <c r="AU133" s="158" t="s">
        <v>88</v>
      </c>
      <c r="AV133" s="13" t="s">
        <v>88</v>
      </c>
      <c r="AW133" s="13" t="s">
        <v>39</v>
      </c>
      <c r="AX133" s="13" t="s">
        <v>78</v>
      </c>
      <c r="AY133" s="158" t="s">
        <v>131</v>
      </c>
    </row>
    <row r="134" spans="1:65" s="13" customFormat="1" x14ac:dyDescent="0.2">
      <c r="B134" s="157"/>
      <c r="D134" s="150" t="s">
        <v>150</v>
      </c>
      <c r="E134" s="158" t="s">
        <v>3</v>
      </c>
      <c r="F134" s="159" t="s">
        <v>426</v>
      </c>
      <c r="H134" s="160">
        <v>0.1</v>
      </c>
      <c r="I134" s="161"/>
      <c r="L134" s="157"/>
      <c r="M134" s="162"/>
      <c r="N134" s="163"/>
      <c r="O134" s="163"/>
      <c r="P134" s="163"/>
      <c r="Q134" s="163"/>
      <c r="R134" s="163"/>
      <c r="S134" s="163"/>
      <c r="T134" s="164"/>
      <c r="AT134" s="158" t="s">
        <v>150</v>
      </c>
      <c r="AU134" s="158" t="s">
        <v>88</v>
      </c>
      <c r="AV134" s="13" t="s">
        <v>88</v>
      </c>
      <c r="AW134" s="13" t="s">
        <v>39</v>
      </c>
      <c r="AX134" s="13" t="s">
        <v>78</v>
      </c>
      <c r="AY134" s="158" t="s">
        <v>131</v>
      </c>
    </row>
    <row r="135" spans="1:65" s="14" customFormat="1" x14ac:dyDescent="0.2">
      <c r="B135" s="165"/>
      <c r="D135" s="150" t="s">
        <v>150</v>
      </c>
      <c r="E135" s="166" t="s">
        <v>3</v>
      </c>
      <c r="F135" s="167" t="s">
        <v>153</v>
      </c>
      <c r="H135" s="168">
        <v>26.7</v>
      </c>
      <c r="I135" s="169"/>
      <c r="L135" s="165"/>
      <c r="M135" s="170"/>
      <c r="N135" s="171"/>
      <c r="O135" s="171"/>
      <c r="P135" s="171"/>
      <c r="Q135" s="171"/>
      <c r="R135" s="171"/>
      <c r="S135" s="171"/>
      <c r="T135" s="172"/>
      <c r="AT135" s="166" t="s">
        <v>150</v>
      </c>
      <c r="AU135" s="166" t="s">
        <v>88</v>
      </c>
      <c r="AV135" s="14" t="s">
        <v>137</v>
      </c>
      <c r="AW135" s="14" t="s">
        <v>39</v>
      </c>
      <c r="AX135" s="14" t="s">
        <v>86</v>
      </c>
      <c r="AY135" s="166" t="s">
        <v>131</v>
      </c>
    </row>
    <row r="136" spans="1:65" s="2" customFormat="1" ht="24.2" customHeight="1" x14ac:dyDescent="0.2">
      <c r="A136" s="31"/>
      <c r="B136" s="136"/>
      <c r="C136" s="137" t="s">
        <v>216</v>
      </c>
      <c r="D136" s="137" t="s">
        <v>133</v>
      </c>
      <c r="E136" s="138" t="s">
        <v>217</v>
      </c>
      <c r="F136" s="139" t="s">
        <v>218</v>
      </c>
      <c r="G136" s="140" t="s">
        <v>136</v>
      </c>
      <c r="H136" s="141">
        <v>26.7</v>
      </c>
      <c r="I136" s="142"/>
      <c r="J136" s="143">
        <f>ROUND(I136*H136,2)</f>
        <v>0</v>
      </c>
      <c r="K136" s="139" t="s">
        <v>146</v>
      </c>
      <c r="L136" s="32"/>
      <c r="M136" s="144" t="s">
        <v>3</v>
      </c>
      <c r="N136" s="145" t="s">
        <v>49</v>
      </c>
      <c r="O136" s="52"/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48" t="s">
        <v>137</v>
      </c>
      <c r="AT136" s="148" t="s">
        <v>133</v>
      </c>
      <c r="AU136" s="148" t="s">
        <v>88</v>
      </c>
      <c r="AY136" s="16" t="s">
        <v>131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6" t="s">
        <v>86</v>
      </c>
      <c r="BK136" s="149">
        <f>ROUND(I136*H136,2)</f>
        <v>0</v>
      </c>
      <c r="BL136" s="16" t="s">
        <v>137</v>
      </c>
      <c r="BM136" s="148" t="s">
        <v>427</v>
      </c>
    </row>
    <row r="137" spans="1:65" s="2" customFormat="1" x14ac:dyDescent="0.2">
      <c r="A137" s="31"/>
      <c r="B137" s="32"/>
      <c r="C137" s="31"/>
      <c r="D137" s="155" t="s">
        <v>148</v>
      </c>
      <c r="E137" s="31"/>
      <c r="F137" s="156" t="s">
        <v>220</v>
      </c>
      <c r="G137" s="31"/>
      <c r="H137" s="31"/>
      <c r="I137" s="152"/>
      <c r="J137" s="31"/>
      <c r="K137" s="31"/>
      <c r="L137" s="32"/>
      <c r="M137" s="153"/>
      <c r="N137" s="154"/>
      <c r="O137" s="52"/>
      <c r="P137" s="52"/>
      <c r="Q137" s="52"/>
      <c r="R137" s="52"/>
      <c r="S137" s="52"/>
      <c r="T137" s="53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148</v>
      </c>
      <c r="AU137" s="16" t="s">
        <v>88</v>
      </c>
    </row>
    <row r="138" spans="1:65" s="2" customFormat="1" ht="24.2" customHeight="1" x14ac:dyDescent="0.2">
      <c r="A138" s="31"/>
      <c r="B138" s="136"/>
      <c r="C138" s="137" t="s">
        <v>221</v>
      </c>
      <c r="D138" s="137" t="s">
        <v>133</v>
      </c>
      <c r="E138" s="138" t="s">
        <v>222</v>
      </c>
      <c r="F138" s="139" t="s">
        <v>223</v>
      </c>
      <c r="G138" s="140" t="s">
        <v>136</v>
      </c>
      <c r="H138" s="141">
        <v>507.3</v>
      </c>
      <c r="I138" s="142"/>
      <c r="J138" s="143">
        <f>ROUND(I138*H138,2)</f>
        <v>0</v>
      </c>
      <c r="K138" s="139" t="s">
        <v>146</v>
      </c>
      <c r="L138" s="32"/>
      <c r="M138" s="144" t="s">
        <v>3</v>
      </c>
      <c r="N138" s="145" t="s">
        <v>49</v>
      </c>
      <c r="O138" s="52"/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48" t="s">
        <v>137</v>
      </c>
      <c r="AT138" s="148" t="s">
        <v>133</v>
      </c>
      <c r="AU138" s="148" t="s">
        <v>88</v>
      </c>
      <c r="AY138" s="16" t="s">
        <v>131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86</v>
      </c>
      <c r="BK138" s="149">
        <f>ROUND(I138*H138,2)</f>
        <v>0</v>
      </c>
      <c r="BL138" s="16" t="s">
        <v>137</v>
      </c>
      <c r="BM138" s="148" t="s">
        <v>428</v>
      </c>
    </row>
    <row r="139" spans="1:65" s="2" customFormat="1" x14ac:dyDescent="0.2">
      <c r="A139" s="31"/>
      <c r="B139" s="32"/>
      <c r="C139" s="31"/>
      <c r="D139" s="155" t="s">
        <v>148</v>
      </c>
      <c r="E139" s="31"/>
      <c r="F139" s="156" t="s">
        <v>225</v>
      </c>
      <c r="G139" s="31"/>
      <c r="H139" s="31"/>
      <c r="I139" s="152"/>
      <c r="J139" s="31"/>
      <c r="K139" s="31"/>
      <c r="L139" s="32"/>
      <c r="M139" s="153"/>
      <c r="N139" s="154"/>
      <c r="O139" s="52"/>
      <c r="P139" s="52"/>
      <c r="Q139" s="52"/>
      <c r="R139" s="52"/>
      <c r="S139" s="52"/>
      <c r="T139" s="53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148</v>
      </c>
      <c r="AU139" s="16" t="s">
        <v>88</v>
      </c>
    </row>
    <row r="140" spans="1:65" s="13" customFormat="1" x14ac:dyDescent="0.2">
      <c r="B140" s="157"/>
      <c r="D140" s="150" t="s">
        <v>150</v>
      </c>
      <c r="F140" s="159" t="s">
        <v>429</v>
      </c>
      <c r="H140" s="160">
        <v>507.3</v>
      </c>
      <c r="I140" s="161"/>
      <c r="L140" s="157"/>
      <c r="M140" s="162"/>
      <c r="N140" s="163"/>
      <c r="O140" s="163"/>
      <c r="P140" s="163"/>
      <c r="Q140" s="163"/>
      <c r="R140" s="163"/>
      <c r="S140" s="163"/>
      <c r="T140" s="164"/>
      <c r="AT140" s="158" t="s">
        <v>150</v>
      </c>
      <c r="AU140" s="158" t="s">
        <v>88</v>
      </c>
      <c r="AV140" s="13" t="s">
        <v>88</v>
      </c>
      <c r="AW140" s="13" t="s">
        <v>4</v>
      </c>
      <c r="AX140" s="13" t="s">
        <v>86</v>
      </c>
      <c r="AY140" s="158" t="s">
        <v>131</v>
      </c>
    </row>
    <row r="141" spans="1:65" s="2" customFormat="1" ht="24.2" customHeight="1" x14ac:dyDescent="0.2">
      <c r="A141" s="31"/>
      <c r="B141" s="136"/>
      <c r="C141" s="137" t="s">
        <v>9</v>
      </c>
      <c r="D141" s="137" t="s">
        <v>133</v>
      </c>
      <c r="E141" s="138" t="s">
        <v>227</v>
      </c>
      <c r="F141" s="139" t="s">
        <v>228</v>
      </c>
      <c r="G141" s="140" t="s">
        <v>136</v>
      </c>
      <c r="H141" s="141">
        <v>26.7</v>
      </c>
      <c r="I141" s="142"/>
      <c r="J141" s="143">
        <f>ROUND(I141*H141,2)</f>
        <v>0</v>
      </c>
      <c r="K141" s="139" t="s">
        <v>146</v>
      </c>
      <c r="L141" s="32"/>
      <c r="M141" s="144" t="s">
        <v>3</v>
      </c>
      <c r="N141" s="145" t="s">
        <v>49</v>
      </c>
      <c r="O141" s="52"/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48" t="s">
        <v>137</v>
      </c>
      <c r="AT141" s="148" t="s">
        <v>133</v>
      </c>
      <c r="AU141" s="148" t="s">
        <v>88</v>
      </c>
      <c r="AY141" s="16" t="s">
        <v>131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6" t="s">
        <v>86</v>
      </c>
      <c r="BK141" s="149">
        <f>ROUND(I141*H141,2)</f>
        <v>0</v>
      </c>
      <c r="BL141" s="16" t="s">
        <v>137</v>
      </c>
      <c r="BM141" s="148" t="s">
        <v>430</v>
      </c>
    </row>
    <row r="142" spans="1:65" s="2" customFormat="1" x14ac:dyDescent="0.2">
      <c r="A142" s="31"/>
      <c r="B142" s="32"/>
      <c r="C142" s="31"/>
      <c r="D142" s="155" t="s">
        <v>148</v>
      </c>
      <c r="E142" s="31"/>
      <c r="F142" s="156" t="s">
        <v>230</v>
      </c>
      <c r="G142" s="31"/>
      <c r="H142" s="31"/>
      <c r="I142" s="152"/>
      <c r="J142" s="31"/>
      <c r="K142" s="31"/>
      <c r="L142" s="32"/>
      <c r="M142" s="153"/>
      <c r="N142" s="154"/>
      <c r="O142" s="52"/>
      <c r="P142" s="52"/>
      <c r="Q142" s="52"/>
      <c r="R142" s="52"/>
      <c r="S142" s="52"/>
      <c r="T142" s="53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148</v>
      </c>
      <c r="AU142" s="16" t="s">
        <v>88</v>
      </c>
    </row>
    <row r="143" spans="1:65" s="2" customFormat="1" ht="33" customHeight="1" x14ac:dyDescent="0.2">
      <c r="A143" s="31"/>
      <c r="B143" s="136"/>
      <c r="C143" s="137" t="s">
        <v>231</v>
      </c>
      <c r="D143" s="137" t="s">
        <v>133</v>
      </c>
      <c r="E143" s="138" t="s">
        <v>232</v>
      </c>
      <c r="F143" s="139" t="s">
        <v>233</v>
      </c>
      <c r="G143" s="140" t="s">
        <v>136</v>
      </c>
      <c r="H143" s="141">
        <v>26.7</v>
      </c>
      <c r="I143" s="142"/>
      <c r="J143" s="143">
        <f>ROUND(I143*H143,2)</f>
        <v>0</v>
      </c>
      <c r="K143" s="139" t="s">
        <v>146</v>
      </c>
      <c r="L143" s="32"/>
      <c r="M143" s="144" t="s">
        <v>3</v>
      </c>
      <c r="N143" s="145" t="s">
        <v>49</v>
      </c>
      <c r="O143" s="52"/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48" t="s">
        <v>137</v>
      </c>
      <c r="AT143" s="148" t="s">
        <v>133</v>
      </c>
      <c r="AU143" s="148" t="s">
        <v>88</v>
      </c>
      <c r="AY143" s="16" t="s">
        <v>131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6" t="s">
        <v>86</v>
      </c>
      <c r="BK143" s="149">
        <f>ROUND(I143*H143,2)</f>
        <v>0</v>
      </c>
      <c r="BL143" s="16" t="s">
        <v>137</v>
      </c>
      <c r="BM143" s="148" t="s">
        <v>431</v>
      </c>
    </row>
    <row r="144" spans="1:65" s="2" customFormat="1" x14ac:dyDescent="0.2">
      <c r="A144" s="31"/>
      <c r="B144" s="32"/>
      <c r="C144" s="31"/>
      <c r="D144" s="155" t="s">
        <v>148</v>
      </c>
      <c r="E144" s="31"/>
      <c r="F144" s="156" t="s">
        <v>235</v>
      </c>
      <c r="G144" s="31"/>
      <c r="H144" s="31"/>
      <c r="I144" s="152"/>
      <c r="J144" s="31"/>
      <c r="K144" s="31"/>
      <c r="L144" s="32"/>
      <c r="M144" s="153"/>
      <c r="N144" s="154"/>
      <c r="O144" s="52"/>
      <c r="P144" s="52"/>
      <c r="Q144" s="52"/>
      <c r="R144" s="52"/>
      <c r="S144" s="52"/>
      <c r="T144" s="53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148</v>
      </c>
      <c r="AU144" s="16" t="s">
        <v>88</v>
      </c>
    </row>
    <row r="145" spans="1:65" s="12" customFormat="1" ht="25.9" customHeight="1" x14ac:dyDescent="0.2">
      <c r="B145" s="123"/>
      <c r="D145" s="124" t="s">
        <v>77</v>
      </c>
      <c r="E145" s="125" t="s">
        <v>236</v>
      </c>
      <c r="F145" s="125" t="s">
        <v>237</v>
      </c>
      <c r="I145" s="126"/>
      <c r="J145" s="127">
        <f>BK145</f>
        <v>0</v>
      </c>
      <c r="L145" s="123"/>
      <c r="M145" s="128"/>
      <c r="N145" s="129"/>
      <c r="O145" s="129"/>
      <c r="P145" s="130">
        <f>P146+P173</f>
        <v>0</v>
      </c>
      <c r="Q145" s="129"/>
      <c r="R145" s="130">
        <f>R146+R173</f>
        <v>21.709999999999997</v>
      </c>
      <c r="S145" s="129"/>
      <c r="T145" s="131">
        <f>T146+T173</f>
        <v>21.710999999999999</v>
      </c>
      <c r="AR145" s="124" t="s">
        <v>88</v>
      </c>
      <c r="AT145" s="132" t="s">
        <v>77</v>
      </c>
      <c r="AU145" s="132" t="s">
        <v>78</v>
      </c>
      <c r="AY145" s="124" t="s">
        <v>131</v>
      </c>
      <c r="BK145" s="133">
        <f>BK146+BK173</f>
        <v>0</v>
      </c>
    </row>
    <row r="146" spans="1:65" s="12" customFormat="1" ht="22.9" customHeight="1" x14ac:dyDescent="0.2">
      <c r="B146" s="123"/>
      <c r="D146" s="124" t="s">
        <v>77</v>
      </c>
      <c r="E146" s="134" t="s">
        <v>238</v>
      </c>
      <c r="F146" s="134" t="s">
        <v>239</v>
      </c>
      <c r="I146" s="126"/>
      <c r="J146" s="135">
        <f>BK146</f>
        <v>0</v>
      </c>
      <c r="L146" s="123"/>
      <c r="M146" s="128"/>
      <c r="N146" s="129"/>
      <c r="O146" s="129"/>
      <c r="P146" s="130">
        <f>SUM(P147:P172)</f>
        <v>0</v>
      </c>
      <c r="Q146" s="129"/>
      <c r="R146" s="130">
        <f>SUM(R147:R172)</f>
        <v>0</v>
      </c>
      <c r="S146" s="129"/>
      <c r="T146" s="131">
        <f>SUM(T147:T172)</f>
        <v>1E-3</v>
      </c>
      <c r="AR146" s="124" t="s">
        <v>88</v>
      </c>
      <c r="AT146" s="132" t="s">
        <v>77</v>
      </c>
      <c r="AU146" s="132" t="s">
        <v>86</v>
      </c>
      <c r="AY146" s="124" t="s">
        <v>131</v>
      </c>
      <c r="BK146" s="133">
        <f>SUM(BK147:BK172)</f>
        <v>0</v>
      </c>
    </row>
    <row r="147" spans="1:65" s="2" customFormat="1" ht="16.5" customHeight="1" x14ac:dyDescent="0.2">
      <c r="A147" s="31"/>
      <c r="B147" s="136"/>
      <c r="C147" s="137" t="s">
        <v>240</v>
      </c>
      <c r="D147" s="137" t="s">
        <v>133</v>
      </c>
      <c r="E147" s="138" t="s">
        <v>241</v>
      </c>
      <c r="F147" s="139" t="s">
        <v>242</v>
      </c>
      <c r="G147" s="140" t="s">
        <v>243</v>
      </c>
      <c r="H147" s="141">
        <v>1</v>
      </c>
      <c r="I147" s="142"/>
      <c r="J147" s="143">
        <f>ROUND(I147*H147,2)</f>
        <v>0</v>
      </c>
      <c r="K147" s="139" t="s">
        <v>3</v>
      </c>
      <c r="L147" s="32"/>
      <c r="M147" s="144" t="s">
        <v>3</v>
      </c>
      <c r="N147" s="145" t="s">
        <v>49</v>
      </c>
      <c r="O147" s="52"/>
      <c r="P147" s="146">
        <f>O147*H147</f>
        <v>0</v>
      </c>
      <c r="Q147" s="146">
        <v>0</v>
      </c>
      <c r="R147" s="146">
        <f>Q147*H147</f>
        <v>0</v>
      </c>
      <c r="S147" s="146">
        <v>1E-3</v>
      </c>
      <c r="T147" s="147">
        <f>S147*H147</f>
        <v>1E-3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8" t="s">
        <v>231</v>
      </c>
      <c r="AT147" s="148" t="s">
        <v>133</v>
      </c>
      <c r="AU147" s="148" t="s">
        <v>88</v>
      </c>
      <c r="AY147" s="16" t="s">
        <v>131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6" t="s">
        <v>86</v>
      </c>
      <c r="BK147" s="149">
        <f>ROUND(I147*H147,2)</f>
        <v>0</v>
      </c>
      <c r="BL147" s="16" t="s">
        <v>231</v>
      </c>
      <c r="BM147" s="148" t="s">
        <v>244</v>
      </c>
    </row>
    <row r="148" spans="1:65" s="2" customFormat="1" ht="39" x14ac:dyDescent="0.2">
      <c r="A148" s="31"/>
      <c r="B148" s="32"/>
      <c r="C148" s="31"/>
      <c r="D148" s="150" t="s">
        <v>139</v>
      </c>
      <c r="E148" s="31"/>
      <c r="F148" s="151" t="s">
        <v>432</v>
      </c>
      <c r="G148" s="31"/>
      <c r="H148" s="31"/>
      <c r="I148" s="152"/>
      <c r="J148" s="31"/>
      <c r="K148" s="31"/>
      <c r="L148" s="32"/>
      <c r="M148" s="153"/>
      <c r="N148" s="154"/>
      <c r="O148" s="52"/>
      <c r="P148" s="52"/>
      <c r="Q148" s="52"/>
      <c r="R148" s="52"/>
      <c r="S148" s="52"/>
      <c r="T148" s="53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139</v>
      </c>
      <c r="AU148" s="16" t="s">
        <v>88</v>
      </c>
    </row>
    <row r="149" spans="1:65" s="2" customFormat="1" ht="16.5" customHeight="1" x14ac:dyDescent="0.2">
      <c r="A149" s="31"/>
      <c r="B149" s="136"/>
      <c r="C149" s="137" t="s">
        <v>246</v>
      </c>
      <c r="D149" s="137" t="s">
        <v>133</v>
      </c>
      <c r="E149" s="138" t="s">
        <v>247</v>
      </c>
      <c r="F149" s="139" t="s">
        <v>248</v>
      </c>
      <c r="G149" s="140" t="s">
        <v>243</v>
      </c>
      <c r="H149" s="141">
        <v>1</v>
      </c>
      <c r="I149" s="142"/>
      <c r="J149" s="143">
        <f>ROUND(I149*H149,2)</f>
        <v>0</v>
      </c>
      <c r="K149" s="139" t="s">
        <v>3</v>
      </c>
      <c r="L149" s="32"/>
      <c r="M149" s="144" t="s">
        <v>3</v>
      </c>
      <c r="N149" s="145" t="s">
        <v>49</v>
      </c>
      <c r="O149" s="52"/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8" t="s">
        <v>231</v>
      </c>
      <c r="AT149" s="148" t="s">
        <v>133</v>
      </c>
      <c r="AU149" s="148" t="s">
        <v>88</v>
      </c>
      <c r="AY149" s="16" t="s">
        <v>131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6" t="s">
        <v>86</v>
      </c>
      <c r="BK149" s="149">
        <f>ROUND(I149*H149,2)</f>
        <v>0</v>
      </c>
      <c r="BL149" s="16" t="s">
        <v>231</v>
      </c>
      <c r="BM149" s="148" t="s">
        <v>249</v>
      </c>
    </row>
    <row r="150" spans="1:65" s="2" customFormat="1" ht="195" x14ac:dyDescent="0.2">
      <c r="A150" s="31"/>
      <c r="B150" s="32"/>
      <c r="C150" s="31"/>
      <c r="D150" s="150" t="s">
        <v>139</v>
      </c>
      <c r="E150" s="31"/>
      <c r="F150" s="151" t="s">
        <v>433</v>
      </c>
      <c r="G150" s="31"/>
      <c r="H150" s="31"/>
      <c r="I150" s="152"/>
      <c r="J150" s="31"/>
      <c r="K150" s="31"/>
      <c r="L150" s="32"/>
      <c r="M150" s="153"/>
      <c r="N150" s="154"/>
      <c r="O150" s="52"/>
      <c r="P150" s="52"/>
      <c r="Q150" s="52"/>
      <c r="R150" s="52"/>
      <c r="S150" s="52"/>
      <c r="T150" s="53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139</v>
      </c>
      <c r="AU150" s="16" t="s">
        <v>88</v>
      </c>
    </row>
    <row r="151" spans="1:65" s="2" customFormat="1" ht="16.5" customHeight="1" x14ac:dyDescent="0.2">
      <c r="A151" s="31"/>
      <c r="B151" s="136"/>
      <c r="C151" s="173" t="s">
        <v>251</v>
      </c>
      <c r="D151" s="173" t="s">
        <v>252</v>
      </c>
      <c r="E151" s="174" t="s">
        <v>253</v>
      </c>
      <c r="F151" s="175" t="s">
        <v>254</v>
      </c>
      <c r="G151" s="176" t="s">
        <v>255</v>
      </c>
      <c r="H151" s="177">
        <v>3200</v>
      </c>
      <c r="I151" s="178"/>
      <c r="J151" s="179">
        <f>ROUND(I151*H151,2)</f>
        <v>0</v>
      </c>
      <c r="K151" s="175" t="s">
        <v>3</v>
      </c>
      <c r="L151" s="180"/>
      <c r="M151" s="181" t="s">
        <v>3</v>
      </c>
      <c r="N151" s="182" t="s">
        <v>49</v>
      </c>
      <c r="O151" s="52"/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48" t="s">
        <v>256</v>
      </c>
      <c r="AT151" s="148" t="s">
        <v>252</v>
      </c>
      <c r="AU151" s="148" t="s">
        <v>88</v>
      </c>
      <c r="AY151" s="16" t="s">
        <v>131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6" t="s">
        <v>86</v>
      </c>
      <c r="BK151" s="149">
        <f>ROUND(I151*H151,2)</f>
        <v>0</v>
      </c>
      <c r="BL151" s="16" t="s">
        <v>231</v>
      </c>
      <c r="BM151" s="148" t="s">
        <v>257</v>
      </c>
    </row>
    <row r="152" spans="1:65" s="2" customFormat="1" ht="29.25" x14ac:dyDescent="0.2">
      <c r="A152" s="31"/>
      <c r="B152" s="32"/>
      <c r="C152" s="31"/>
      <c r="D152" s="150" t="s">
        <v>139</v>
      </c>
      <c r="E152" s="31"/>
      <c r="F152" s="151" t="s">
        <v>258</v>
      </c>
      <c r="G152" s="31"/>
      <c r="H152" s="31"/>
      <c r="I152" s="152"/>
      <c r="J152" s="31"/>
      <c r="K152" s="31"/>
      <c r="L152" s="32"/>
      <c r="M152" s="153"/>
      <c r="N152" s="154"/>
      <c r="O152" s="52"/>
      <c r="P152" s="52"/>
      <c r="Q152" s="52"/>
      <c r="R152" s="52"/>
      <c r="S152" s="52"/>
      <c r="T152" s="53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139</v>
      </c>
      <c r="AU152" s="16" t="s">
        <v>88</v>
      </c>
    </row>
    <row r="153" spans="1:65" s="2" customFormat="1" ht="16.5" customHeight="1" x14ac:dyDescent="0.2">
      <c r="A153" s="31"/>
      <c r="B153" s="136"/>
      <c r="C153" s="173" t="s">
        <v>259</v>
      </c>
      <c r="D153" s="173" t="s">
        <v>252</v>
      </c>
      <c r="E153" s="174" t="s">
        <v>260</v>
      </c>
      <c r="F153" s="175" t="s">
        <v>261</v>
      </c>
      <c r="G153" s="176" t="s">
        <v>243</v>
      </c>
      <c r="H153" s="177">
        <v>1</v>
      </c>
      <c r="I153" s="178"/>
      <c r="J153" s="179">
        <f>ROUND(I153*H153,2)</f>
        <v>0</v>
      </c>
      <c r="K153" s="175" t="s">
        <v>3</v>
      </c>
      <c r="L153" s="180"/>
      <c r="M153" s="181" t="s">
        <v>3</v>
      </c>
      <c r="N153" s="182" t="s">
        <v>49</v>
      </c>
      <c r="O153" s="52"/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8" t="s">
        <v>256</v>
      </c>
      <c r="AT153" s="148" t="s">
        <v>252</v>
      </c>
      <c r="AU153" s="148" t="s">
        <v>88</v>
      </c>
      <c r="AY153" s="16" t="s">
        <v>131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86</v>
      </c>
      <c r="BK153" s="149">
        <f>ROUND(I153*H153,2)</f>
        <v>0</v>
      </c>
      <c r="BL153" s="16" t="s">
        <v>231</v>
      </c>
      <c r="BM153" s="148" t="s">
        <v>262</v>
      </c>
    </row>
    <row r="154" spans="1:65" s="2" customFormat="1" ht="19.5" x14ac:dyDescent="0.2">
      <c r="A154" s="31"/>
      <c r="B154" s="32"/>
      <c r="C154" s="31"/>
      <c r="D154" s="150" t="s">
        <v>139</v>
      </c>
      <c r="E154" s="31"/>
      <c r="F154" s="151" t="s">
        <v>263</v>
      </c>
      <c r="G154" s="31"/>
      <c r="H154" s="31"/>
      <c r="I154" s="152"/>
      <c r="J154" s="31"/>
      <c r="K154" s="31"/>
      <c r="L154" s="32"/>
      <c r="M154" s="153"/>
      <c r="N154" s="154"/>
      <c r="O154" s="52"/>
      <c r="P154" s="52"/>
      <c r="Q154" s="52"/>
      <c r="R154" s="52"/>
      <c r="S154" s="52"/>
      <c r="T154" s="53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139</v>
      </c>
      <c r="AU154" s="16" t="s">
        <v>88</v>
      </c>
    </row>
    <row r="155" spans="1:65" s="2" customFormat="1" ht="16.5" customHeight="1" x14ac:dyDescent="0.2">
      <c r="A155" s="31"/>
      <c r="B155" s="136"/>
      <c r="C155" s="137" t="s">
        <v>8</v>
      </c>
      <c r="D155" s="137" t="s">
        <v>133</v>
      </c>
      <c r="E155" s="138" t="s">
        <v>264</v>
      </c>
      <c r="F155" s="139" t="s">
        <v>265</v>
      </c>
      <c r="G155" s="140" t="s">
        <v>243</v>
      </c>
      <c r="H155" s="141">
        <v>1</v>
      </c>
      <c r="I155" s="142"/>
      <c r="J155" s="143">
        <f>ROUND(I155*H155,2)</f>
        <v>0</v>
      </c>
      <c r="K155" s="139" t="s">
        <v>3</v>
      </c>
      <c r="L155" s="32"/>
      <c r="M155" s="144" t="s">
        <v>3</v>
      </c>
      <c r="N155" s="145" t="s">
        <v>49</v>
      </c>
      <c r="O155" s="52"/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8" t="s">
        <v>231</v>
      </c>
      <c r="AT155" s="148" t="s">
        <v>133</v>
      </c>
      <c r="AU155" s="148" t="s">
        <v>88</v>
      </c>
      <c r="AY155" s="16" t="s">
        <v>131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86</v>
      </c>
      <c r="BK155" s="149">
        <f>ROUND(I155*H155,2)</f>
        <v>0</v>
      </c>
      <c r="BL155" s="16" t="s">
        <v>231</v>
      </c>
      <c r="BM155" s="148" t="s">
        <v>266</v>
      </c>
    </row>
    <row r="156" spans="1:65" s="2" customFormat="1" ht="39" x14ac:dyDescent="0.2">
      <c r="A156" s="31"/>
      <c r="B156" s="32"/>
      <c r="C156" s="31"/>
      <c r="D156" s="150" t="s">
        <v>139</v>
      </c>
      <c r="E156" s="31"/>
      <c r="F156" s="151" t="s">
        <v>267</v>
      </c>
      <c r="G156" s="31"/>
      <c r="H156" s="31"/>
      <c r="I156" s="152"/>
      <c r="J156" s="31"/>
      <c r="K156" s="31"/>
      <c r="L156" s="32"/>
      <c r="M156" s="153"/>
      <c r="N156" s="154"/>
      <c r="O156" s="52"/>
      <c r="P156" s="52"/>
      <c r="Q156" s="52"/>
      <c r="R156" s="52"/>
      <c r="S156" s="52"/>
      <c r="T156" s="53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139</v>
      </c>
      <c r="AU156" s="16" t="s">
        <v>88</v>
      </c>
    </row>
    <row r="157" spans="1:65" s="2" customFormat="1" ht="16.5" customHeight="1" x14ac:dyDescent="0.2">
      <c r="A157" s="31"/>
      <c r="B157" s="136"/>
      <c r="C157" s="137" t="s">
        <v>268</v>
      </c>
      <c r="D157" s="137" t="s">
        <v>133</v>
      </c>
      <c r="E157" s="138" t="s">
        <v>269</v>
      </c>
      <c r="F157" s="139" t="s">
        <v>270</v>
      </c>
      <c r="G157" s="140" t="s">
        <v>243</v>
      </c>
      <c r="H157" s="141">
        <v>1</v>
      </c>
      <c r="I157" s="142"/>
      <c r="J157" s="143">
        <f>ROUND(I157*H157,2)</f>
        <v>0</v>
      </c>
      <c r="K157" s="139" t="s">
        <v>3</v>
      </c>
      <c r="L157" s="32"/>
      <c r="M157" s="144" t="s">
        <v>3</v>
      </c>
      <c r="N157" s="145" t="s">
        <v>49</v>
      </c>
      <c r="O157" s="52"/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8" t="s">
        <v>231</v>
      </c>
      <c r="AT157" s="148" t="s">
        <v>133</v>
      </c>
      <c r="AU157" s="148" t="s">
        <v>88</v>
      </c>
      <c r="AY157" s="16" t="s">
        <v>131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86</v>
      </c>
      <c r="BK157" s="149">
        <f>ROUND(I157*H157,2)</f>
        <v>0</v>
      </c>
      <c r="BL157" s="16" t="s">
        <v>231</v>
      </c>
      <c r="BM157" s="148" t="s">
        <v>271</v>
      </c>
    </row>
    <row r="158" spans="1:65" s="2" customFormat="1" ht="29.25" x14ac:dyDescent="0.2">
      <c r="A158" s="31"/>
      <c r="B158" s="32"/>
      <c r="C158" s="31"/>
      <c r="D158" s="150" t="s">
        <v>139</v>
      </c>
      <c r="E158" s="31"/>
      <c r="F158" s="151" t="s">
        <v>272</v>
      </c>
      <c r="G158" s="31"/>
      <c r="H158" s="31"/>
      <c r="I158" s="152"/>
      <c r="J158" s="31"/>
      <c r="K158" s="31"/>
      <c r="L158" s="32"/>
      <c r="M158" s="153"/>
      <c r="N158" s="154"/>
      <c r="O158" s="52"/>
      <c r="P158" s="52"/>
      <c r="Q158" s="52"/>
      <c r="R158" s="52"/>
      <c r="S158" s="52"/>
      <c r="T158" s="53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139</v>
      </c>
      <c r="AU158" s="16" t="s">
        <v>88</v>
      </c>
    </row>
    <row r="159" spans="1:65" s="2" customFormat="1" ht="16.5" customHeight="1" x14ac:dyDescent="0.2">
      <c r="A159" s="31"/>
      <c r="B159" s="136"/>
      <c r="C159" s="137" t="s">
        <v>273</v>
      </c>
      <c r="D159" s="137" t="s">
        <v>133</v>
      </c>
      <c r="E159" s="138" t="s">
        <v>274</v>
      </c>
      <c r="F159" s="139" t="s">
        <v>275</v>
      </c>
      <c r="G159" s="140" t="s">
        <v>243</v>
      </c>
      <c r="H159" s="141">
        <v>1</v>
      </c>
      <c r="I159" s="142"/>
      <c r="J159" s="143">
        <f>ROUND(I159*H159,2)</f>
        <v>0</v>
      </c>
      <c r="K159" s="139" t="s">
        <v>3</v>
      </c>
      <c r="L159" s="32"/>
      <c r="M159" s="144" t="s">
        <v>3</v>
      </c>
      <c r="N159" s="145" t="s">
        <v>49</v>
      </c>
      <c r="O159" s="52"/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8" t="s">
        <v>231</v>
      </c>
      <c r="AT159" s="148" t="s">
        <v>133</v>
      </c>
      <c r="AU159" s="148" t="s">
        <v>88</v>
      </c>
      <c r="AY159" s="16" t="s">
        <v>131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6" t="s">
        <v>86</v>
      </c>
      <c r="BK159" s="149">
        <f>ROUND(I159*H159,2)</f>
        <v>0</v>
      </c>
      <c r="BL159" s="16" t="s">
        <v>231</v>
      </c>
      <c r="BM159" s="148" t="s">
        <v>276</v>
      </c>
    </row>
    <row r="160" spans="1:65" s="2" customFormat="1" ht="39" x14ac:dyDescent="0.2">
      <c r="A160" s="31"/>
      <c r="B160" s="32"/>
      <c r="C160" s="31"/>
      <c r="D160" s="150" t="s">
        <v>139</v>
      </c>
      <c r="E160" s="31"/>
      <c r="F160" s="151" t="s">
        <v>277</v>
      </c>
      <c r="G160" s="31"/>
      <c r="H160" s="31"/>
      <c r="I160" s="152"/>
      <c r="J160" s="31"/>
      <c r="K160" s="31"/>
      <c r="L160" s="32"/>
      <c r="M160" s="153"/>
      <c r="N160" s="154"/>
      <c r="O160" s="52"/>
      <c r="P160" s="52"/>
      <c r="Q160" s="52"/>
      <c r="R160" s="52"/>
      <c r="S160" s="52"/>
      <c r="T160" s="53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139</v>
      </c>
      <c r="AU160" s="16" t="s">
        <v>88</v>
      </c>
    </row>
    <row r="161" spans="1:65" s="2" customFormat="1" ht="16.5" customHeight="1" x14ac:dyDescent="0.2">
      <c r="A161" s="31"/>
      <c r="B161" s="136"/>
      <c r="C161" s="137" t="s">
        <v>278</v>
      </c>
      <c r="D161" s="137" t="s">
        <v>133</v>
      </c>
      <c r="E161" s="138" t="s">
        <v>279</v>
      </c>
      <c r="F161" s="139" t="s">
        <v>280</v>
      </c>
      <c r="G161" s="140" t="s">
        <v>243</v>
      </c>
      <c r="H161" s="141">
        <v>1</v>
      </c>
      <c r="I161" s="142"/>
      <c r="J161" s="143">
        <f>ROUND(I161*H161,2)</f>
        <v>0</v>
      </c>
      <c r="K161" s="139" t="s">
        <v>3</v>
      </c>
      <c r="L161" s="32"/>
      <c r="M161" s="144" t="s">
        <v>3</v>
      </c>
      <c r="N161" s="145" t="s">
        <v>49</v>
      </c>
      <c r="O161" s="52"/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48" t="s">
        <v>231</v>
      </c>
      <c r="AT161" s="148" t="s">
        <v>133</v>
      </c>
      <c r="AU161" s="148" t="s">
        <v>88</v>
      </c>
      <c r="AY161" s="16" t="s">
        <v>131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86</v>
      </c>
      <c r="BK161" s="149">
        <f>ROUND(I161*H161,2)</f>
        <v>0</v>
      </c>
      <c r="BL161" s="16" t="s">
        <v>231</v>
      </c>
      <c r="BM161" s="148" t="s">
        <v>281</v>
      </c>
    </row>
    <row r="162" spans="1:65" s="2" customFormat="1" ht="29.25" x14ac:dyDescent="0.2">
      <c r="A162" s="31"/>
      <c r="B162" s="32"/>
      <c r="C162" s="31"/>
      <c r="D162" s="150" t="s">
        <v>139</v>
      </c>
      <c r="E162" s="31"/>
      <c r="F162" s="151" t="s">
        <v>282</v>
      </c>
      <c r="G162" s="31"/>
      <c r="H162" s="31"/>
      <c r="I162" s="152"/>
      <c r="J162" s="31"/>
      <c r="K162" s="31"/>
      <c r="L162" s="32"/>
      <c r="M162" s="153"/>
      <c r="N162" s="154"/>
      <c r="O162" s="52"/>
      <c r="P162" s="52"/>
      <c r="Q162" s="52"/>
      <c r="R162" s="52"/>
      <c r="S162" s="52"/>
      <c r="T162" s="53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139</v>
      </c>
      <c r="AU162" s="16" t="s">
        <v>88</v>
      </c>
    </row>
    <row r="163" spans="1:65" s="2" customFormat="1" ht="16.5" customHeight="1" x14ac:dyDescent="0.2">
      <c r="A163" s="31"/>
      <c r="B163" s="136"/>
      <c r="C163" s="137" t="s">
        <v>283</v>
      </c>
      <c r="D163" s="137" t="s">
        <v>133</v>
      </c>
      <c r="E163" s="138" t="s">
        <v>284</v>
      </c>
      <c r="F163" s="139" t="s">
        <v>285</v>
      </c>
      <c r="G163" s="140" t="s">
        <v>243</v>
      </c>
      <c r="H163" s="141">
        <v>1</v>
      </c>
      <c r="I163" s="142"/>
      <c r="J163" s="143">
        <f>ROUND(I163*H163,2)</f>
        <v>0</v>
      </c>
      <c r="K163" s="139" t="s">
        <v>3</v>
      </c>
      <c r="L163" s="32"/>
      <c r="M163" s="144" t="s">
        <v>3</v>
      </c>
      <c r="N163" s="145" t="s">
        <v>49</v>
      </c>
      <c r="O163" s="52"/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8" t="s">
        <v>231</v>
      </c>
      <c r="AT163" s="148" t="s">
        <v>133</v>
      </c>
      <c r="AU163" s="148" t="s">
        <v>88</v>
      </c>
      <c r="AY163" s="16" t="s">
        <v>131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6" t="s">
        <v>86</v>
      </c>
      <c r="BK163" s="149">
        <f>ROUND(I163*H163,2)</f>
        <v>0</v>
      </c>
      <c r="BL163" s="16" t="s">
        <v>231</v>
      </c>
      <c r="BM163" s="148" t="s">
        <v>286</v>
      </c>
    </row>
    <row r="164" spans="1:65" s="2" customFormat="1" ht="39" x14ac:dyDescent="0.2">
      <c r="A164" s="31"/>
      <c r="B164" s="32"/>
      <c r="C164" s="31"/>
      <c r="D164" s="150" t="s">
        <v>139</v>
      </c>
      <c r="E164" s="31"/>
      <c r="F164" s="151" t="s">
        <v>434</v>
      </c>
      <c r="G164" s="31"/>
      <c r="H164" s="31"/>
      <c r="I164" s="152"/>
      <c r="J164" s="31"/>
      <c r="K164" s="31"/>
      <c r="L164" s="32"/>
      <c r="M164" s="153"/>
      <c r="N164" s="154"/>
      <c r="O164" s="52"/>
      <c r="P164" s="52"/>
      <c r="Q164" s="52"/>
      <c r="R164" s="52"/>
      <c r="S164" s="52"/>
      <c r="T164" s="53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139</v>
      </c>
      <c r="AU164" s="16" t="s">
        <v>88</v>
      </c>
    </row>
    <row r="165" spans="1:65" s="2" customFormat="1" ht="16.5" customHeight="1" x14ac:dyDescent="0.2">
      <c r="A165" s="31"/>
      <c r="B165" s="136"/>
      <c r="C165" s="173" t="s">
        <v>288</v>
      </c>
      <c r="D165" s="173" t="s">
        <v>252</v>
      </c>
      <c r="E165" s="174" t="s">
        <v>289</v>
      </c>
      <c r="F165" s="175" t="s">
        <v>290</v>
      </c>
      <c r="G165" s="176" t="s">
        <v>167</v>
      </c>
      <c r="H165" s="177">
        <v>1</v>
      </c>
      <c r="I165" s="178"/>
      <c r="J165" s="179">
        <f>ROUND(I165*H165,2)</f>
        <v>0</v>
      </c>
      <c r="K165" s="175" t="s">
        <v>3</v>
      </c>
      <c r="L165" s="180"/>
      <c r="M165" s="181" t="s">
        <v>3</v>
      </c>
      <c r="N165" s="182" t="s">
        <v>49</v>
      </c>
      <c r="O165" s="52"/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8" t="s">
        <v>256</v>
      </c>
      <c r="AT165" s="148" t="s">
        <v>252</v>
      </c>
      <c r="AU165" s="148" t="s">
        <v>88</v>
      </c>
      <c r="AY165" s="16" t="s">
        <v>131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86</v>
      </c>
      <c r="BK165" s="149">
        <f>ROUND(I165*H165,2)</f>
        <v>0</v>
      </c>
      <c r="BL165" s="16" t="s">
        <v>231</v>
      </c>
      <c r="BM165" s="148" t="s">
        <v>291</v>
      </c>
    </row>
    <row r="166" spans="1:65" s="2" customFormat="1" ht="29.25" x14ac:dyDescent="0.2">
      <c r="A166" s="31"/>
      <c r="B166" s="32"/>
      <c r="C166" s="31"/>
      <c r="D166" s="150" t="s">
        <v>139</v>
      </c>
      <c r="E166" s="31"/>
      <c r="F166" s="151" t="s">
        <v>292</v>
      </c>
      <c r="G166" s="31"/>
      <c r="H166" s="31"/>
      <c r="I166" s="152"/>
      <c r="J166" s="31"/>
      <c r="K166" s="31"/>
      <c r="L166" s="32"/>
      <c r="M166" s="153"/>
      <c r="N166" s="154"/>
      <c r="O166" s="52"/>
      <c r="P166" s="52"/>
      <c r="Q166" s="52"/>
      <c r="R166" s="52"/>
      <c r="S166" s="52"/>
      <c r="T166" s="53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139</v>
      </c>
      <c r="AU166" s="16" t="s">
        <v>88</v>
      </c>
    </row>
    <row r="167" spans="1:65" s="2" customFormat="1" ht="16.5" customHeight="1" x14ac:dyDescent="0.2">
      <c r="A167" s="31"/>
      <c r="B167" s="136"/>
      <c r="C167" s="173" t="s">
        <v>293</v>
      </c>
      <c r="D167" s="173" t="s">
        <v>252</v>
      </c>
      <c r="E167" s="174" t="s">
        <v>294</v>
      </c>
      <c r="F167" s="175" t="s">
        <v>295</v>
      </c>
      <c r="G167" s="176" t="s">
        <v>255</v>
      </c>
      <c r="H167" s="177">
        <v>50</v>
      </c>
      <c r="I167" s="178"/>
      <c r="J167" s="179">
        <f>ROUND(I167*H167,2)</f>
        <v>0</v>
      </c>
      <c r="K167" s="175" t="s">
        <v>3</v>
      </c>
      <c r="L167" s="180"/>
      <c r="M167" s="181" t="s">
        <v>3</v>
      </c>
      <c r="N167" s="182" t="s">
        <v>49</v>
      </c>
      <c r="O167" s="52"/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8" t="s">
        <v>256</v>
      </c>
      <c r="AT167" s="148" t="s">
        <v>252</v>
      </c>
      <c r="AU167" s="148" t="s">
        <v>88</v>
      </c>
      <c r="AY167" s="16" t="s">
        <v>131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86</v>
      </c>
      <c r="BK167" s="149">
        <f>ROUND(I167*H167,2)</f>
        <v>0</v>
      </c>
      <c r="BL167" s="16" t="s">
        <v>231</v>
      </c>
      <c r="BM167" s="148" t="s">
        <v>296</v>
      </c>
    </row>
    <row r="168" spans="1:65" s="2" customFormat="1" ht="19.5" x14ac:dyDescent="0.2">
      <c r="A168" s="31"/>
      <c r="B168" s="32"/>
      <c r="C168" s="31"/>
      <c r="D168" s="150" t="s">
        <v>139</v>
      </c>
      <c r="E168" s="31"/>
      <c r="F168" s="151" t="s">
        <v>297</v>
      </c>
      <c r="G168" s="31"/>
      <c r="H168" s="31"/>
      <c r="I168" s="152"/>
      <c r="J168" s="31"/>
      <c r="K168" s="31"/>
      <c r="L168" s="32"/>
      <c r="M168" s="153"/>
      <c r="N168" s="154"/>
      <c r="O168" s="52"/>
      <c r="P168" s="52"/>
      <c r="Q168" s="52"/>
      <c r="R168" s="52"/>
      <c r="S168" s="52"/>
      <c r="T168" s="53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139</v>
      </c>
      <c r="AU168" s="16" t="s">
        <v>88</v>
      </c>
    </row>
    <row r="169" spans="1:65" s="2" customFormat="1" ht="16.5" customHeight="1" x14ac:dyDescent="0.2">
      <c r="A169" s="31"/>
      <c r="B169" s="136"/>
      <c r="C169" s="173" t="s">
        <v>298</v>
      </c>
      <c r="D169" s="173" t="s">
        <v>252</v>
      </c>
      <c r="E169" s="174" t="s">
        <v>435</v>
      </c>
      <c r="F169" s="175" t="s">
        <v>436</v>
      </c>
      <c r="G169" s="176" t="s">
        <v>255</v>
      </c>
      <c r="H169" s="177">
        <v>80</v>
      </c>
      <c r="I169" s="178"/>
      <c r="J169" s="179">
        <f>ROUND(I169*H169,2)</f>
        <v>0</v>
      </c>
      <c r="K169" s="175" t="s">
        <v>3</v>
      </c>
      <c r="L169" s="180"/>
      <c r="M169" s="181" t="s">
        <v>3</v>
      </c>
      <c r="N169" s="182" t="s">
        <v>49</v>
      </c>
      <c r="O169" s="52"/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8" t="s">
        <v>256</v>
      </c>
      <c r="AT169" s="148" t="s">
        <v>252</v>
      </c>
      <c r="AU169" s="148" t="s">
        <v>88</v>
      </c>
      <c r="AY169" s="16" t="s">
        <v>131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86</v>
      </c>
      <c r="BK169" s="149">
        <f>ROUND(I169*H169,2)</f>
        <v>0</v>
      </c>
      <c r="BL169" s="16" t="s">
        <v>231</v>
      </c>
      <c r="BM169" s="148" t="s">
        <v>437</v>
      </c>
    </row>
    <row r="170" spans="1:65" s="2" customFormat="1" ht="19.5" x14ac:dyDescent="0.2">
      <c r="A170" s="31"/>
      <c r="B170" s="32"/>
      <c r="C170" s="31"/>
      <c r="D170" s="150" t="s">
        <v>139</v>
      </c>
      <c r="E170" s="31"/>
      <c r="F170" s="151" t="s">
        <v>438</v>
      </c>
      <c r="G170" s="31"/>
      <c r="H170" s="31"/>
      <c r="I170" s="152"/>
      <c r="J170" s="31"/>
      <c r="K170" s="31"/>
      <c r="L170" s="32"/>
      <c r="M170" s="153"/>
      <c r="N170" s="154"/>
      <c r="O170" s="52"/>
      <c r="P170" s="52"/>
      <c r="Q170" s="52"/>
      <c r="R170" s="52"/>
      <c r="S170" s="52"/>
      <c r="T170" s="5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139</v>
      </c>
      <c r="AU170" s="16" t="s">
        <v>88</v>
      </c>
    </row>
    <row r="171" spans="1:65" s="2" customFormat="1" ht="16.5" customHeight="1" x14ac:dyDescent="0.2">
      <c r="A171" s="31"/>
      <c r="B171" s="136"/>
      <c r="C171" s="137" t="s">
        <v>303</v>
      </c>
      <c r="D171" s="137" t="s">
        <v>133</v>
      </c>
      <c r="E171" s="138" t="s">
        <v>304</v>
      </c>
      <c r="F171" s="139" t="s">
        <v>305</v>
      </c>
      <c r="G171" s="140" t="s">
        <v>243</v>
      </c>
      <c r="H171" s="141">
        <v>1</v>
      </c>
      <c r="I171" s="142"/>
      <c r="J171" s="143">
        <f>ROUND(I171*H171,2)</f>
        <v>0</v>
      </c>
      <c r="K171" s="139" t="s">
        <v>3</v>
      </c>
      <c r="L171" s="32"/>
      <c r="M171" s="144" t="s">
        <v>3</v>
      </c>
      <c r="N171" s="145" t="s">
        <v>49</v>
      </c>
      <c r="O171" s="52"/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8" t="s">
        <v>231</v>
      </c>
      <c r="AT171" s="148" t="s">
        <v>133</v>
      </c>
      <c r="AU171" s="148" t="s">
        <v>88</v>
      </c>
      <c r="AY171" s="16" t="s">
        <v>131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6" t="s">
        <v>86</v>
      </c>
      <c r="BK171" s="149">
        <f>ROUND(I171*H171,2)</f>
        <v>0</v>
      </c>
      <c r="BL171" s="16" t="s">
        <v>231</v>
      </c>
      <c r="BM171" s="148" t="s">
        <v>306</v>
      </c>
    </row>
    <row r="172" spans="1:65" s="2" customFormat="1" ht="29.25" x14ac:dyDescent="0.2">
      <c r="A172" s="31"/>
      <c r="B172" s="32"/>
      <c r="C172" s="31"/>
      <c r="D172" s="150" t="s">
        <v>139</v>
      </c>
      <c r="E172" s="31"/>
      <c r="F172" s="151" t="s">
        <v>439</v>
      </c>
      <c r="G172" s="31"/>
      <c r="H172" s="31"/>
      <c r="I172" s="152"/>
      <c r="J172" s="31"/>
      <c r="K172" s="31"/>
      <c r="L172" s="32"/>
      <c r="M172" s="153"/>
      <c r="N172" s="154"/>
      <c r="O172" s="52"/>
      <c r="P172" s="52"/>
      <c r="Q172" s="52"/>
      <c r="R172" s="52"/>
      <c r="S172" s="52"/>
      <c r="T172" s="5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139</v>
      </c>
      <c r="AU172" s="16" t="s">
        <v>88</v>
      </c>
    </row>
    <row r="173" spans="1:65" s="12" customFormat="1" ht="22.9" customHeight="1" x14ac:dyDescent="0.2">
      <c r="B173" s="123"/>
      <c r="D173" s="124" t="s">
        <v>77</v>
      </c>
      <c r="E173" s="134" t="s">
        <v>308</v>
      </c>
      <c r="F173" s="134" t="s">
        <v>309</v>
      </c>
      <c r="I173" s="126"/>
      <c r="J173" s="135">
        <f>BK173</f>
        <v>0</v>
      </c>
      <c r="L173" s="123"/>
      <c r="M173" s="128"/>
      <c r="N173" s="129"/>
      <c r="O173" s="129"/>
      <c r="P173" s="130">
        <f>SUM(P174:P201)</f>
        <v>0</v>
      </c>
      <c r="Q173" s="129"/>
      <c r="R173" s="130">
        <f>SUM(R174:R201)</f>
        <v>21.709999999999997</v>
      </c>
      <c r="S173" s="129"/>
      <c r="T173" s="131">
        <f>SUM(T174:T201)</f>
        <v>21.709999999999997</v>
      </c>
      <c r="AR173" s="124" t="s">
        <v>88</v>
      </c>
      <c r="AT173" s="132" t="s">
        <v>77</v>
      </c>
      <c r="AU173" s="132" t="s">
        <v>86</v>
      </c>
      <c r="AY173" s="124" t="s">
        <v>131</v>
      </c>
      <c r="BK173" s="133">
        <f>SUM(BK174:BK201)</f>
        <v>0</v>
      </c>
    </row>
    <row r="174" spans="1:65" s="2" customFormat="1" ht="16.5" customHeight="1" x14ac:dyDescent="0.2">
      <c r="A174" s="31"/>
      <c r="B174" s="136"/>
      <c r="C174" s="137" t="s">
        <v>310</v>
      </c>
      <c r="D174" s="137" t="s">
        <v>133</v>
      </c>
      <c r="E174" s="138" t="s">
        <v>323</v>
      </c>
      <c r="F174" s="139" t="s">
        <v>324</v>
      </c>
      <c r="G174" s="140" t="s">
        <v>145</v>
      </c>
      <c r="H174" s="141">
        <v>185</v>
      </c>
      <c r="I174" s="142"/>
      <c r="J174" s="143">
        <f>ROUND(I174*H174,2)</f>
        <v>0</v>
      </c>
      <c r="K174" s="139" t="s">
        <v>3</v>
      </c>
      <c r="L174" s="32"/>
      <c r="M174" s="144" t="s">
        <v>3</v>
      </c>
      <c r="N174" s="145" t="s">
        <v>49</v>
      </c>
      <c r="O174" s="52"/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8" t="s">
        <v>137</v>
      </c>
      <c r="AT174" s="148" t="s">
        <v>133</v>
      </c>
      <c r="AU174" s="148" t="s">
        <v>88</v>
      </c>
      <c r="AY174" s="16" t="s">
        <v>131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86</v>
      </c>
      <c r="BK174" s="149">
        <f>ROUND(I174*H174,2)</f>
        <v>0</v>
      </c>
      <c r="BL174" s="16" t="s">
        <v>137</v>
      </c>
      <c r="BM174" s="148" t="s">
        <v>325</v>
      </c>
    </row>
    <row r="175" spans="1:65" s="2" customFormat="1" ht="97.5" x14ac:dyDescent="0.2">
      <c r="A175" s="31"/>
      <c r="B175" s="32"/>
      <c r="C175" s="31"/>
      <c r="D175" s="150" t="s">
        <v>139</v>
      </c>
      <c r="E175" s="31"/>
      <c r="F175" s="151" t="s">
        <v>440</v>
      </c>
      <c r="G175" s="31"/>
      <c r="H175" s="31"/>
      <c r="I175" s="152"/>
      <c r="J175" s="31"/>
      <c r="K175" s="31"/>
      <c r="L175" s="32"/>
      <c r="M175" s="153"/>
      <c r="N175" s="154"/>
      <c r="O175" s="52"/>
      <c r="P175" s="52"/>
      <c r="Q175" s="52"/>
      <c r="R175" s="52"/>
      <c r="S175" s="52"/>
      <c r="T175" s="53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139</v>
      </c>
      <c r="AU175" s="16" t="s">
        <v>88</v>
      </c>
    </row>
    <row r="176" spans="1:65" s="13" customFormat="1" x14ac:dyDescent="0.2">
      <c r="B176" s="157"/>
      <c r="D176" s="150" t="s">
        <v>150</v>
      </c>
      <c r="E176" s="158" t="s">
        <v>3</v>
      </c>
      <c r="F176" s="159" t="s">
        <v>441</v>
      </c>
      <c r="H176" s="160">
        <v>160</v>
      </c>
      <c r="I176" s="161"/>
      <c r="L176" s="157"/>
      <c r="M176" s="162"/>
      <c r="N176" s="163"/>
      <c r="O176" s="163"/>
      <c r="P176" s="163"/>
      <c r="Q176" s="163"/>
      <c r="R176" s="163"/>
      <c r="S176" s="163"/>
      <c r="T176" s="164"/>
      <c r="AT176" s="158" t="s">
        <v>150</v>
      </c>
      <c r="AU176" s="158" t="s">
        <v>88</v>
      </c>
      <c r="AV176" s="13" t="s">
        <v>88</v>
      </c>
      <c r="AW176" s="13" t="s">
        <v>39</v>
      </c>
      <c r="AX176" s="13" t="s">
        <v>78</v>
      </c>
      <c r="AY176" s="158" t="s">
        <v>131</v>
      </c>
    </row>
    <row r="177" spans="1:65" s="13" customFormat="1" x14ac:dyDescent="0.2">
      <c r="B177" s="157"/>
      <c r="D177" s="150" t="s">
        <v>150</v>
      </c>
      <c r="E177" s="158" t="s">
        <v>3</v>
      </c>
      <c r="F177" s="159" t="s">
        <v>442</v>
      </c>
      <c r="H177" s="160">
        <v>20</v>
      </c>
      <c r="I177" s="161"/>
      <c r="L177" s="157"/>
      <c r="M177" s="162"/>
      <c r="N177" s="163"/>
      <c r="O177" s="163"/>
      <c r="P177" s="163"/>
      <c r="Q177" s="163"/>
      <c r="R177" s="163"/>
      <c r="S177" s="163"/>
      <c r="T177" s="164"/>
      <c r="AT177" s="158" t="s">
        <v>150</v>
      </c>
      <c r="AU177" s="158" t="s">
        <v>88</v>
      </c>
      <c r="AV177" s="13" t="s">
        <v>88</v>
      </c>
      <c r="AW177" s="13" t="s">
        <v>39</v>
      </c>
      <c r="AX177" s="13" t="s">
        <v>78</v>
      </c>
      <c r="AY177" s="158" t="s">
        <v>131</v>
      </c>
    </row>
    <row r="178" spans="1:65" s="13" customFormat="1" x14ac:dyDescent="0.2">
      <c r="B178" s="157"/>
      <c r="D178" s="150" t="s">
        <v>150</v>
      </c>
      <c r="E178" s="158" t="s">
        <v>3</v>
      </c>
      <c r="F178" s="159" t="s">
        <v>329</v>
      </c>
      <c r="H178" s="160">
        <v>5</v>
      </c>
      <c r="I178" s="161"/>
      <c r="L178" s="157"/>
      <c r="M178" s="162"/>
      <c r="N178" s="163"/>
      <c r="O178" s="163"/>
      <c r="P178" s="163"/>
      <c r="Q178" s="163"/>
      <c r="R178" s="163"/>
      <c r="S178" s="163"/>
      <c r="T178" s="164"/>
      <c r="AT178" s="158" t="s">
        <v>150</v>
      </c>
      <c r="AU178" s="158" t="s">
        <v>88</v>
      </c>
      <c r="AV178" s="13" t="s">
        <v>88</v>
      </c>
      <c r="AW178" s="13" t="s">
        <v>39</v>
      </c>
      <c r="AX178" s="13" t="s">
        <v>78</v>
      </c>
      <c r="AY178" s="158" t="s">
        <v>131</v>
      </c>
    </row>
    <row r="179" spans="1:65" s="14" customFormat="1" x14ac:dyDescent="0.2">
      <c r="B179" s="165"/>
      <c r="D179" s="150" t="s">
        <v>150</v>
      </c>
      <c r="E179" s="166" t="s">
        <v>3</v>
      </c>
      <c r="F179" s="167" t="s">
        <v>153</v>
      </c>
      <c r="H179" s="168">
        <v>185</v>
      </c>
      <c r="I179" s="169"/>
      <c r="L179" s="165"/>
      <c r="M179" s="170"/>
      <c r="N179" s="171"/>
      <c r="O179" s="171"/>
      <c r="P179" s="171"/>
      <c r="Q179" s="171"/>
      <c r="R179" s="171"/>
      <c r="S179" s="171"/>
      <c r="T179" s="172"/>
      <c r="AT179" s="166" t="s">
        <v>150</v>
      </c>
      <c r="AU179" s="166" t="s">
        <v>88</v>
      </c>
      <c r="AV179" s="14" t="s">
        <v>137</v>
      </c>
      <c r="AW179" s="14" t="s">
        <v>39</v>
      </c>
      <c r="AX179" s="14" t="s">
        <v>86</v>
      </c>
      <c r="AY179" s="166" t="s">
        <v>131</v>
      </c>
    </row>
    <row r="180" spans="1:65" s="2" customFormat="1" ht="16.5" customHeight="1" x14ac:dyDescent="0.2">
      <c r="A180" s="31"/>
      <c r="B180" s="136"/>
      <c r="C180" s="173" t="s">
        <v>322</v>
      </c>
      <c r="D180" s="173" t="s">
        <v>252</v>
      </c>
      <c r="E180" s="174" t="s">
        <v>330</v>
      </c>
      <c r="F180" s="175" t="s">
        <v>331</v>
      </c>
      <c r="G180" s="176" t="s">
        <v>145</v>
      </c>
      <c r="H180" s="177">
        <v>185</v>
      </c>
      <c r="I180" s="178"/>
      <c r="J180" s="179">
        <f>ROUND(I180*H180,2)</f>
        <v>0</v>
      </c>
      <c r="K180" s="175" t="s">
        <v>3</v>
      </c>
      <c r="L180" s="180"/>
      <c r="M180" s="181" t="s">
        <v>3</v>
      </c>
      <c r="N180" s="182" t="s">
        <v>49</v>
      </c>
      <c r="O180" s="52"/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8" t="s">
        <v>182</v>
      </c>
      <c r="AT180" s="148" t="s">
        <v>252</v>
      </c>
      <c r="AU180" s="148" t="s">
        <v>88</v>
      </c>
      <c r="AY180" s="16" t="s">
        <v>131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6" t="s">
        <v>86</v>
      </c>
      <c r="BK180" s="149">
        <f>ROUND(I180*H180,2)</f>
        <v>0</v>
      </c>
      <c r="BL180" s="16" t="s">
        <v>137</v>
      </c>
      <c r="BM180" s="148" t="s">
        <v>332</v>
      </c>
    </row>
    <row r="181" spans="1:65" s="2" customFormat="1" ht="117" x14ac:dyDescent="0.2">
      <c r="A181" s="31"/>
      <c r="B181" s="32"/>
      <c r="C181" s="31"/>
      <c r="D181" s="150" t="s">
        <v>139</v>
      </c>
      <c r="E181" s="31"/>
      <c r="F181" s="151" t="s">
        <v>333</v>
      </c>
      <c r="G181" s="31"/>
      <c r="H181" s="31"/>
      <c r="I181" s="152"/>
      <c r="J181" s="31"/>
      <c r="K181" s="31"/>
      <c r="L181" s="32"/>
      <c r="M181" s="153"/>
      <c r="N181" s="154"/>
      <c r="O181" s="52"/>
      <c r="P181" s="52"/>
      <c r="Q181" s="52"/>
      <c r="R181" s="52"/>
      <c r="S181" s="52"/>
      <c r="T181" s="53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139</v>
      </c>
      <c r="AU181" s="16" t="s">
        <v>88</v>
      </c>
    </row>
    <row r="182" spans="1:65" s="2" customFormat="1" ht="21.75" customHeight="1" x14ac:dyDescent="0.2">
      <c r="A182" s="31"/>
      <c r="B182" s="136"/>
      <c r="C182" s="137" t="s">
        <v>256</v>
      </c>
      <c r="D182" s="137" t="s">
        <v>133</v>
      </c>
      <c r="E182" s="138" t="s">
        <v>335</v>
      </c>
      <c r="F182" s="139" t="s">
        <v>336</v>
      </c>
      <c r="G182" s="140" t="s">
        <v>145</v>
      </c>
      <c r="H182" s="141">
        <v>650</v>
      </c>
      <c r="I182" s="142"/>
      <c r="J182" s="143">
        <f>ROUND(I182*H182,2)</f>
        <v>0</v>
      </c>
      <c r="K182" s="139" t="s">
        <v>3</v>
      </c>
      <c r="L182" s="32"/>
      <c r="M182" s="144" t="s">
        <v>3</v>
      </c>
      <c r="N182" s="145" t="s">
        <v>49</v>
      </c>
      <c r="O182" s="52"/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8" t="s">
        <v>137</v>
      </c>
      <c r="AT182" s="148" t="s">
        <v>133</v>
      </c>
      <c r="AU182" s="148" t="s">
        <v>88</v>
      </c>
      <c r="AY182" s="16" t="s">
        <v>131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6" t="s">
        <v>86</v>
      </c>
      <c r="BK182" s="149">
        <f>ROUND(I182*H182,2)</f>
        <v>0</v>
      </c>
      <c r="BL182" s="16" t="s">
        <v>137</v>
      </c>
      <c r="BM182" s="148" t="s">
        <v>337</v>
      </c>
    </row>
    <row r="183" spans="1:65" s="2" customFormat="1" ht="146.25" x14ac:dyDescent="0.2">
      <c r="A183" s="31"/>
      <c r="B183" s="32"/>
      <c r="C183" s="31"/>
      <c r="D183" s="150" t="s">
        <v>139</v>
      </c>
      <c r="E183" s="31"/>
      <c r="F183" s="151" t="s">
        <v>443</v>
      </c>
      <c r="G183" s="31"/>
      <c r="H183" s="31"/>
      <c r="I183" s="152"/>
      <c r="J183" s="31"/>
      <c r="K183" s="31"/>
      <c r="L183" s="32"/>
      <c r="M183" s="153"/>
      <c r="N183" s="154"/>
      <c r="O183" s="52"/>
      <c r="P183" s="52"/>
      <c r="Q183" s="52"/>
      <c r="R183" s="52"/>
      <c r="S183" s="52"/>
      <c r="T183" s="53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139</v>
      </c>
      <c r="AU183" s="16" t="s">
        <v>88</v>
      </c>
    </row>
    <row r="184" spans="1:65" s="13" customFormat="1" x14ac:dyDescent="0.2">
      <c r="B184" s="157"/>
      <c r="D184" s="150" t="s">
        <v>150</v>
      </c>
      <c r="E184" s="158" t="s">
        <v>3</v>
      </c>
      <c r="F184" s="159" t="s">
        <v>444</v>
      </c>
      <c r="H184" s="160">
        <v>270</v>
      </c>
      <c r="I184" s="161"/>
      <c r="L184" s="157"/>
      <c r="M184" s="162"/>
      <c r="N184" s="163"/>
      <c r="O184" s="163"/>
      <c r="P184" s="163"/>
      <c r="Q184" s="163"/>
      <c r="R184" s="163"/>
      <c r="S184" s="163"/>
      <c r="T184" s="164"/>
      <c r="AT184" s="158" t="s">
        <v>150</v>
      </c>
      <c r="AU184" s="158" t="s">
        <v>88</v>
      </c>
      <c r="AV184" s="13" t="s">
        <v>88</v>
      </c>
      <c r="AW184" s="13" t="s">
        <v>39</v>
      </c>
      <c r="AX184" s="13" t="s">
        <v>78</v>
      </c>
      <c r="AY184" s="158" t="s">
        <v>131</v>
      </c>
    </row>
    <row r="185" spans="1:65" s="13" customFormat="1" x14ac:dyDescent="0.2">
      <c r="B185" s="157"/>
      <c r="D185" s="150" t="s">
        <v>150</v>
      </c>
      <c r="E185" s="158" t="s">
        <v>3</v>
      </c>
      <c r="F185" s="159" t="s">
        <v>445</v>
      </c>
      <c r="H185" s="160">
        <v>300</v>
      </c>
      <c r="I185" s="161"/>
      <c r="L185" s="157"/>
      <c r="M185" s="162"/>
      <c r="N185" s="163"/>
      <c r="O185" s="163"/>
      <c r="P185" s="163"/>
      <c r="Q185" s="163"/>
      <c r="R185" s="163"/>
      <c r="S185" s="163"/>
      <c r="T185" s="164"/>
      <c r="AT185" s="158" t="s">
        <v>150</v>
      </c>
      <c r="AU185" s="158" t="s">
        <v>88</v>
      </c>
      <c r="AV185" s="13" t="s">
        <v>88</v>
      </c>
      <c r="AW185" s="13" t="s">
        <v>39</v>
      </c>
      <c r="AX185" s="13" t="s">
        <v>78</v>
      </c>
      <c r="AY185" s="158" t="s">
        <v>131</v>
      </c>
    </row>
    <row r="186" spans="1:65" s="13" customFormat="1" x14ac:dyDescent="0.2">
      <c r="B186" s="157"/>
      <c r="D186" s="150" t="s">
        <v>150</v>
      </c>
      <c r="E186" s="158" t="s">
        <v>3</v>
      </c>
      <c r="F186" s="159" t="s">
        <v>446</v>
      </c>
      <c r="H186" s="160">
        <v>30</v>
      </c>
      <c r="I186" s="161"/>
      <c r="L186" s="157"/>
      <c r="M186" s="162"/>
      <c r="N186" s="163"/>
      <c r="O186" s="163"/>
      <c r="P186" s="163"/>
      <c r="Q186" s="163"/>
      <c r="R186" s="163"/>
      <c r="S186" s="163"/>
      <c r="T186" s="164"/>
      <c r="AT186" s="158" t="s">
        <v>150</v>
      </c>
      <c r="AU186" s="158" t="s">
        <v>88</v>
      </c>
      <c r="AV186" s="13" t="s">
        <v>88</v>
      </c>
      <c r="AW186" s="13" t="s">
        <v>39</v>
      </c>
      <c r="AX186" s="13" t="s">
        <v>78</v>
      </c>
      <c r="AY186" s="158" t="s">
        <v>131</v>
      </c>
    </row>
    <row r="187" spans="1:65" s="13" customFormat="1" x14ac:dyDescent="0.2">
      <c r="B187" s="157"/>
      <c r="D187" s="150" t="s">
        <v>150</v>
      </c>
      <c r="E187" s="158" t="s">
        <v>3</v>
      </c>
      <c r="F187" s="159" t="s">
        <v>341</v>
      </c>
      <c r="H187" s="160">
        <v>50</v>
      </c>
      <c r="I187" s="161"/>
      <c r="L187" s="157"/>
      <c r="M187" s="162"/>
      <c r="N187" s="163"/>
      <c r="O187" s="163"/>
      <c r="P187" s="163"/>
      <c r="Q187" s="163"/>
      <c r="R187" s="163"/>
      <c r="S187" s="163"/>
      <c r="T187" s="164"/>
      <c r="AT187" s="158" t="s">
        <v>150</v>
      </c>
      <c r="AU187" s="158" t="s">
        <v>88</v>
      </c>
      <c r="AV187" s="13" t="s">
        <v>88</v>
      </c>
      <c r="AW187" s="13" t="s">
        <v>39</v>
      </c>
      <c r="AX187" s="13" t="s">
        <v>78</v>
      </c>
      <c r="AY187" s="158" t="s">
        <v>131</v>
      </c>
    </row>
    <row r="188" spans="1:65" s="14" customFormat="1" x14ac:dyDescent="0.2">
      <c r="B188" s="165"/>
      <c r="D188" s="150" t="s">
        <v>150</v>
      </c>
      <c r="E188" s="166" t="s">
        <v>3</v>
      </c>
      <c r="F188" s="167" t="s">
        <v>153</v>
      </c>
      <c r="H188" s="168">
        <v>650</v>
      </c>
      <c r="I188" s="169"/>
      <c r="L188" s="165"/>
      <c r="M188" s="170"/>
      <c r="N188" s="171"/>
      <c r="O188" s="171"/>
      <c r="P188" s="171"/>
      <c r="Q188" s="171"/>
      <c r="R188" s="171"/>
      <c r="S188" s="171"/>
      <c r="T188" s="172"/>
      <c r="AT188" s="166" t="s">
        <v>150</v>
      </c>
      <c r="AU188" s="166" t="s">
        <v>88</v>
      </c>
      <c r="AV188" s="14" t="s">
        <v>137</v>
      </c>
      <c r="AW188" s="14" t="s">
        <v>39</v>
      </c>
      <c r="AX188" s="14" t="s">
        <v>86</v>
      </c>
      <c r="AY188" s="166" t="s">
        <v>131</v>
      </c>
    </row>
    <row r="189" spans="1:65" s="2" customFormat="1" ht="16.5" customHeight="1" x14ac:dyDescent="0.2">
      <c r="A189" s="31"/>
      <c r="B189" s="136"/>
      <c r="C189" s="173" t="s">
        <v>334</v>
      </c>
      <c r="D189" s="173" t="s">
        <v>252</v>
      </c>
      <c r="E189" s="174" t="s">
        <v>343</v>
      </c>
      <c r="F189" s="175" t="s">
        <v>344</v>
      </c>
      <c r="G189" s="176" t="s">
        <v>145</v>
      </c>
      <c r="H189" s="177">
        <v>650</v>
      </c>
      <c r="I189" s="178"/>
      <c r="J189" s="179">
        <f>ROUND(I189*H189,2)</f>
        <v>0</v>
      </c>
      <c r="K189" s="175" t="s">
        <v>3</v>
      </c>
      <c r="L189" s="180"/>
      <c r="M189" s="181" t="s">
        <v>3</v>
      </c>
      <c r="N189" s="182" t="s">
        <v>49</v>
      </c>
      <c r="O189" s="52"/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48" t="s">
        <v>182</v>
      </c>
      <c r="AT189" s="148" t="s">
        <v>252</v>
      </c>
      <c r="AU189" s="148" t="s">
        <v>88</v>
      </c>
      <c r="AY189" s="16" t="s">
        <v>131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6" t="s">
        <v>86</v>
      </c>
      <c r="BK189" s="149">
        <f>ROUND(I189*H189,2)</f>
        <v>0</v>
      </c>
      <c r="BL189" s="16" t="s">
        <v>137</v>
      </c>
      <c r="BM189" s="148" t="s">
        <v>345</v>
      </c>
    </row>
    <row r="190" spans="1:65" s="2" customFormat="1" ht="68.25" x14ac:dyDescent="0.2">
      <c r="A190" s="31"/>
      <c r="B190" s="32"/>
      <c r="C190" s="31"/>
      <c r="D190" s="150" t="s">
        <v>139</v>
      </c>
      <c r="E190" s="31"/>
      <c r="F190" s="151" t="s">
        <v>346</v>
      </c>
      <c r="G190" s="31"/>
      <c r="H190" s="31"/>
      <c r="I190" s="152"/>
      <c r="J190" s="31"/>
      <c r="K190" s="31"/>
      <c r="L190" s="32"/>
      <c r="M190" s="153"/>
      <c r="N190" s="154"/>
      <c r="O190" s="52"/>
      <c r="P190" s="52"/>
      <c r="Q190" s="52"/>
      <c r="R190" s="52"/>
      <c r="S190" s="52"/>
      <c r="T190" s="53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6" t="s">
        <v>139</v>
      </c>
      <c r="AU190" s="16" t="s">
        <v>88</v>
      </c>
    </row>
    <row r="191" spans="1:65" s="2" customFormat="1" ht="24.2" customHeight="1" x14ac:dyDescent="0.2">
      <c r="A191" s="31"/>
      <c r="B191" s="136"/>
      <c r="C191" s="137" t="s">
        <v>342</v>
      </c>
      <c r="D191" s="137" t="s">
        <v>133</v>
      </c>
      <c r="E191" s="138" t="s">
        <v>311</v>
      </c>
      <c r="F191" s="139" t="s">
        <v>312</v>
      </c>
      <c r="G191" s="140" t="s">
        <v>145</v>
      </c>
      <c r="H191" s="141">
        <v>1670</v>
      </c>
      <c r="I191" s="142"/>
      <c r="J191" s="143">
        <f>ROUND(I191*H191,2)</f>
        <v>0</v>
      </c>
      <c r="K191" s="139" t="s">
        <v>146</v>
      </c>
      <c r="L191" s="32"/>
      <c r="M191" s="144" t="s">
        <v>3</v>
      </c>
      <c r="N191" s="145" t="s">
        <v>49</v>
      </c>
      <c r="O191" s="52"/>
      <c r="P191" s="146">
        <f>O191*H191</f>
        <v>0</v>
      </c>
      <c r="Q191" s="146">
        <v>1.2999999999999999E-2</v>
      </c>
      <c r="R191" s="146">
        <f>Q191*H191</f>
        <v>21.709999999999997</v>
      </c>
      <c r="S191" s="146">
        <v>1.2999999999999999E-2</v>
      </c>
      <c r="T191" s="147">
        <f>S191*H191</f>
        <v>21.709999999999997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8" t="s">
        <v>231</v>
      </c>
      <c r="AT191" s="148" t="s">
        <v>133</v>
      </c>
      <c r="AU191" s="148" t="s">
        <v>88</v>
      </c>
      <c r="AY191" s="16" t="s">
        <v>131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6" t="s">
        <v>86</v>
      </c>
      <c r="BK191" s="149">
        <f>ROUND(I191*H191,2)</f>
        <v>0</v>
      </c>
      <c r="BL191" s="16" t="s">
        <v>231</v>
      </c>
      <c r="BM191" s="148" t="s">
        <v>313</v>
      </c>
    </row>
    <row r="192" spans="1:65" s="2" customFormat="1" x14ac:dyDescent="0.2">
      <c r="A192" s="31"/>
      <c r="B192" s="32"/>
      <c r="C192" s="31"/>
      <c r="D192" s="155" t="s">
        <v>148</v>
      </c>
      <c r="E192" s="31"/>
      <c r="F192" s="156" t="s">
        <v>314</v>
      </c>
      <c r="G192" s="31"/>
      <c r="H192" s="31"/>
      <c r="I192" s="152"/>
      <c r="J192" s="31"/>
      <c r="K192" s="31"/>
      <c r="L192" s="32"/>
      <c r="M192" s="153"/>
      <c r="N192" s="154"/>
      <c r="O192" s="52"/>
      <c r="P192" s="52"/>
      <c r="Q192" s="52"/>
      <c r="R192" s="52"/>
      <c r="S192" s="52"/>
      <c r="T192" s="53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148</v>
      </c>
      <c r="AU192" s="16" t="s">
        <v>88</v>
      </c>
    </row>
    <row r="193" spans="1:65" s="2" customFormat="1" ht="117" x14ac:dyDescent="0.2">
      <c r="A193" s="31"/>
      <c r="B193" s="32"/>
      <c r="C193" s="31"/>
      <c r="D193" s="150" t="s">
        <v>139</v>
      </c>
      <c r="E193" s="31"/>
      <c r="F193" s="151" t="s">
        <v>315</v>
      </c>
      <c r="G193" s="31"/>
      <c r="H193" s="31"/>
      <c r="I193" s="152"/>
      <c r="J193" s="31"/>
      <c r="K193" s="31"/>
      <c r="L193" s="32"/>
      <c r="M193" s="153"/>
      <c r="N193" s="154"/>
      <c r="O193" s="52"/>
      <c r="P193" s="52"/>
      <c r="Q193" s="52"/>
      <c r="R193" s="52"/>
      <c r="S193" s="52"/>
      <c r="T193" s="53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139</v>
      </c>
      <c r="AU193" s="16" t="s">
        <v>88</v>
      </c>
    </row>
    <row r="194" spans="1:65" s="13" customFormat="1" x14ac:dyDescent="0.2">
      <c r="B194" s="157"/>
      <c r="D194" s="150" t="s">
        <v>150</v>
      </c>
      <c r="E194" s="158" t="s">
        <v>3</v>
      </c>
      <c r="F194" s="159" t="s">
        <v>447</v>
      </c>
      <c r="H194" s="160">
        <v>320</v>
      </c>
      <c r="I194" s="161"/>
      <c r="L194" s="157"/>
      <c r="M194" s="162"/>
      <c r="N194" s="163"/>
      <c r="O194" s="163"/>
      <c r="P194" s="163"/>
      <c r="Q194" s="163"/>
      <c r="R194" s="163"/>
      <c r="S194" s="163"/>
      <c r="T194" s="164"/>
      <c r="AT194" s="158" t="s">
        <v>150</v>
      </c>
      <c r="AU194" s="158" t="s">
        <v>88</v>
      </c>
      <c r="AV194" s="13" t="s">
        <v>88</v>
      </c>
      <c r="AW194" s="13" t="s">
        <v>39</v>
      </c>
      <c r="AX194" s="13" t="s">
        <v>78</v>
      </c>
      <c r="AY194" s="158" t="s">
        <v>131</v>
      </c>
    </row>
    <row r="195" spans="1:65" s="13" customFormat="1" x14ac:dyDescent="0.2">
      <c r="B195" s="157"/>
      <c r="D195" s="150" t="s">
        <v>150</v>
      </c>
      <c r="E195" s="158" t="s">
        <v>3</v>
      </c>
      <c r="F195" s="159" t="s">
        <v>448</v>
      </c>
      <c r="H195" s="160">
        <v>40</v>
      </c>
      <c r="I195" s="161"/>
      <c r="L195" s="157"/>
      <c r="M195" s="162"/>
      <c r="N195" s="163"/>
      <c r="O195" s="163"/>
      <c r="P195" s="163"/>
      <c r="Q195" s="163"/>
      <c r="R195" s="163"/>
      <c r="S195" s="163"/>
      <c r="T195" s="164"/>
      <c r="AT195" s="158" t="s">
        <v>150</v>
      </c>
      <c r="AU195" s="158" t="s">
        <v>88</v>
      </c>
      <c r="AV195" s="13" t="s">
        <v>88</v>
      </c>
      <c r="AW195" s="13" t="s">
        <v>39</v>
      </c>
      <c r="AX195" s="13" t="s">
        <v>78</v>
      </c>
      <c r="AY195" s="158" t="s">
        <v>131</v>
      </c>
    </row>
    <row r="196" spans="1:65" s="13" customFormat="1" x14ac:dyDescent="0.2">
      <c r="B196" s="157"/>
      <c r="D196" s="150" t="s">
        <v>150</v>
      </c>
      <c r="E196" s="158" t="s">
        <v>3</v>
      </c>
      <c r="F196" s="159" t="s">
        <v>318</v>
      </c>
      <c r="H196" s="160">
        <v>10</v>
      </c>
      <c r="I196" s="161"/>
      <c r="L196" s="157"/>
      <c r="M196" s="162"/>
      <c r="N196" s="163"/>
      <c r="O196" s="163"/>
      <c r="P196" s="163"/>
      <c r="Q196" s="163"/>
      <c r="R196" s="163"/>
      <c r="S196" s="163"/>
      <c r="T196" s="164"/>
      <c r="AT196" s="158" t="s">
        <v>150</v>
      </c>
      <c r="AU196" s="158" t="s">
        <v>88</v>
      </c>
      <c r="AV196" s="13" t="s">
        <v>88</v>
      </c>
      <c r="AW196" s="13" t="s">
        <v>39</v>
      </c>
      <c r="AX196" s="13" t="s">
        <v>78</v>
      </c>
      <c r="AY196" s="158" t="s">
        <v>131</v>
      </c>
    </row>
    <row r="197" spans="1:65" s="13" customFormat="1" x14ac:dyDescent="0.2">
      <c r="B197" s="157"/>
      <c r="D197" s="150" t="s">
        <v>150</v>
      </c>
      <c r="E197" s="158" t="s">
        <v>3</v>
      </c>
      <c r="F197" s="159" t="s">
        <v>449</v>
      </c>
      <c r="H197" s="160">
        <v>540</v>
      </c>
      <c r="I197" s="161"/>
      <c r="L197" s="157"/>
      <c r="M197" s="162"/>
      <c r="N197" s="163"/>
      <c r="O197" s="163"/>
      <c r="P197" s="163"/>
      <c r="Q197" s="163"/>
      <c r="R197" s="163"/>
      <c r="S197" s="163"/>
      <c r="T197" s="164"/>
      <c r="AT197" s="158" t="s">
        <v>150</v>
      </c>
      <c r="AU197" s="158" t="s">
        <v>88</v>
      </c>
      <c r="AV197" s="13" t="s">
        <v>88</v>
      </c>
      <c r="AW197" s="13" t="s">
        <v>39</v>
      </c>
      <c r="AX197" s="13" t="s">
        <v>78</v>
      </c>
      <c r="AY197" s="158" t="s">
        <v>131</v>
      </c>
    </row>
    <row r="198" spans="1:65" s="13" customFormat="1" x14ac:dyDescent="0.2">
      <c r="B198" s="157"/>
      <c r="D198" s="150" t="s">
        <v>150</v>
      </c>
      <c r="E198" s="158" t="s">
        <v>3</v>
      </c>
      <c r="F198" s="159" t="s">
        <v>450</v>
      </c>
      <c r="H198" s="160">
        <v>600</v>
      </c>
      <c r="I198" s="161"/>
      <c r="L198" s="157"/>
      <c r="M198" s="162"/>
      <c r="N198" s="163"/>
      <c r="O198" s="163"/>
      <c r="P198" s="163"/>
      <c r="Q198" s="163"/>
      <c r="R198" s="163"/>
      <c r="S198" s="163"/>
      <c r="T198" s="164"/>
      <c r="AT198" s="158" t="s">
        <v>150</v>
      </c>
      <c r="AU198" s="158" t="s">
        <v>88</v>
      </c>
      <c r="AV198" s="13" t="s">
        <v>88</v>
      </c>
      <c r="AW198" s="13" t="s">
        <v>39</v>
      </c>
      <c r="AX198" s="13" t="s">
        <v>78</v>
      </c>
      <c r="AY198" s="158" t="s">
        <v>131</v>
      </c>
    </row>
    <row r="199" spans="1:65" s="13" customFormat="1" x14ac:dyDescent="0.2">
      <c r="B199" s="157"/>
      <c r="D199" s="150" t="s">
        <v>150</v>
      </c>
      <c r="E199" s="158" t="s">
        <v>3</v>
      </c>
      <c r="F199" s="159" t="s">
        <v>451</v>
      </c>
      <c r="H199" s="160">
        <v>60</v>
      </c>
      <c r="I199" s="161"/>
      <c r="L199" s="157"/>
      <c r="M199" s="162"/>
      <c r="N199" s="163"/>
      <c r="O199" s="163"/>
      <c r="P199" s="163"/>
      <c r="Q199" s="163"/>
      <c r="R199" s="163"/>
      <c r="S199" s="163"/>
      <c r="T199" s="164"/>
      <c r="AT199" s="158" t="s">
        <v>150</v>
      </c>
      <c r="AU199" s="158" t="s">
        <v>88</v>
      </c>
      <c r="AV199" s="13" t="s">
        <v>88</v>
      </c>
      <c r="AW199" s="13" t="s">
        <v>39</v>
      </c>
      <c r="AX199" s="13" t="s">
        <v>78</v>
      </c>
      <c r="AY199" s="158" t="s">
        <v>131</v>
      </c>
    </row>
    <row r="200" spans="1:65" s="13" customFormat="1" x14ac:dyDescent="0.2">
      <c r="B200" s="157"/>
      <c r="D200" s="150" t="s">
        <v>150</v>
      </c>
      <c r="E200" s="158" t="s">
        <v>3</v>
      </c>
      <c r="F200" s="159" t="s">
        <v>321</v>
      </c>
      <c r="H200" s="160">
        <v>100</v>
      </c>
      <c r="I200" s="161"/>
      <c r="L200" s="157"/>
      <c r="M200" s="162"/>
      <c r="N200" s="163"/>
      <c r="O200" s="163"/>
      <c r="P200" s="163"/>
      <c r="Q200" s="163"/>
      <c r="R200" s="163"/>
      <c r="S200" s="163"/>
      <c r="T200" s="164"/>
      <c r="AT200" s="158" t="s">
        <v>150</v>
      </c>
      <c r="AU200" s="158" t="s">
        <v>88</v>
      </c>
      <c r="AV200" s="13" t="s">
        <v>88</v>
      </c>
      <c r="AW200" s="13" t="s">
        <v>39</v>
      </c>
      <c r="AX200" s="13" t="s">
        <v>78</v>
      </c>
      <c r="AY200" s="158" t="s">
        <v>131</v>
      </c>
    </row>
    <row r="201" spans="1:65" s="14" customFormat="1" x14ac:dyDescent="0.2">
      <c r="B201" s="165"/>
      <c r="D201" s="150" t="s">
        <v>150</v>
      </c>
      <c r="E201" s="166" t="s">
        <v>3</v>
      </c>
      <c r="F201" s="167" t="s">
        <v>153</v>
      </c>
      <c r="H201" s="168">
        <v>1670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6" t="s">
        <v>150</v>
      </c>
      <c r="AU201" s="166" t="s">
        <v>88</v>
      </c>
      <c r="AV201" s="14" t="s">
        <v>137</v>
      </c>
      <c r="AW201" s="14" t="s">
        <v>39</v>
      </c>
      <c r="AX201" s="14" t="s">
        <v>86</v>
      </c>
      <c r="AY201" s="166" t="s">
        <v>131</v>
      </c>
    </row>
    <row r="202" spans="1:65" s="12" customFormat="1" ht="25.9" customHeight="1" x14ac:dyDescent="0.2">
      <c r="B202" s="123"/>
      <c r="D202" s="124" t="s">
        <v>77</v>
      </c>
      <c r="E202" s="125" t="s">
        <v>347</v>
      </c>
      <c r="F202" s="125" t="s">
        <v>348</v>
      </c>
      <c r="I202" s="126"/>
      <c r="J202" s="127">
        <f>BK202</f>
        <v>0</v>
      </c>
      <c r="L202" s="123"/>
      <c r="M202" s="128"/>
      <c r="N202" s="129"/>
      <c r="O202" s="129"/>
      <c r="P202" s="130">
        <f>P203+P224+P227</f>
        <v>0</v>
      </c>
      <c r="Q202" s="129"/>
      <c r="R202" s="130">
        <f>R203+R224+R227</f>
        <v>0</v>
      </c>
      <c r="S202" s="129"/>
      <c r="T202" s="131">
        <f>T203+T224+T227</f>
        <v>0</v>
      </c>
      <c r="AR202" s="124" t="s">
        <v>164</v>
      </c>
      <c r="AT202" s="132" t="s">
        <v>77</v>
      </c>
      <c r="AU202" s="132" t="s">
        <v>78</v>
      </c>
      <c r="AY202" s="124" t="s">
        <v>131</v>
      </c>
      <c r="BK202" s="133">
        <f>BK203+BK224+BK227</f>
        <v>0</v>
      </c>
    </row>
    <row r="203" spans="1:65" s="12" customFormat="1" ht="22.9" customHeight="1" x14ac:dyDescent="0.2">
      <c r="B203" s="123"/>
      <c r="D203" s="124" t="s">
        <v>77</v>
      </c>
      <c r="E203" s="134" t="s">
        <v>349</v>
      </c>
      <c r="F203" s="134" t="s">
        <v>350</v>
      </c>
      <c r="I203" s="126"/>
      <c r="J203" s="135">
        <f>BK203</f>
        <v>0</v>
      </c>
      <c r="L203" s="123"/>
      <c r="M203" s="128"/>
      <c r="N203" s="129"/>
      <c r="O203" s="129"/>
      <c r="P203" s="130">
        <f>SUM(P204:P223)</f>
        <v>0</v>
      </c>
      <c r="Q203" s="129"/>
      <c r="R203" s="130">
        <f>SUM(R204:R223)</f>
        <v>0</v>
      </c>
      <c r="S203" s="129"/>
      <c r="T203" s="131">
        <f>SUM(T204:T223)</f>
        <v>0</v>
      </c>
      <c r="AR203" s="124" t="s">
        <v>164</v>
      </c>
      <c r="AT203" s="132" t="s">
        <v>77</v>
      </c>
      <c r="AU203" s="132" t="s">
        <v>86</v>
      </c>
      <c r="AY203" s="124" t="s">
        <v>131</v>
      </c>
      <c r="BK203" s="133">
        <f>SUM(BK204:BK223)</f>
        <v>0</v>
      </c>
    </row>
    <row r="204" spans="1:65" s="2" customFormat="1" ht="16.5" customHeight="1" x14ac:dyDescent="0.2">
      <c r="A204" s="31"/>
      <c r="B204" s="136"/>
      <c r="C204" s="137" t="s">
        <v>351</v>
      </c>
      <c r="D204" s="137" t="s">
        <v>133</v>
      </c>
      <c r="E204" s="138" t="s">
        <v>352</v>
      </c>
      <c r="F204" s="139" t="s">
        <v>353</v>
      </c>
      <c r="G204" s="140" t="s">
        <v>243</v>
      </c>
      <c r="H204" s="141">
        <v>1</v>
      </c>
      <c r="I204" s="142"/>
      <c r="J204" s="143">
        <f>ROUND(I204*H204,2)</f>
        <v>0</v>
      </c>
      <c r="K204" s="139" t="s">
        <v>3</v>
      </c>
      <c r="L204" s="32"/>
      <c r="M204" s="144" t="s">
        <v>3</v>
      </c>
      <c r="N204" s="145" t="s">
        <v>49</v>
      </c>
      <c r="O204" s="52"/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48" t="s">
        <v>354</v>
      </c>
      <c r="AT204" s="148" t="s">
        <v>133</v>
      </c>
      <c r="AU204" s="148" t="s">
        <v>88</v>
      </c>
      <c r="AY204" s="16" t="s">
        <v>131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86</v>
      </c>
      <c r="BK204" s="149">
        <f>ROUND(I204*H204,2)</f>
        <v>0</v>
      </c>
      <c r="BL204" s="16" t="s">
        <v>354</v>
      </c>
      <c r="BM204" s="148" t="s">
        <v>355</v>
      </c>
    </row>
    <row r="205" spans="1:65" s="2" customFormat="1" ht="16.5" customHeight="1" x14ac:dyDescent="0.2">
      <c r="A205" s="31"/>
      <c r="B205" s="136"/>
      <c r="C205" s="137" t="s">
        <v>356</v>
      </c>
      <c r="D205" s="137" t="s">
        <v>133</v>
      </c>
      <c r="E205" s="138" t="s">
        <v>357</v>
      </c>
      <c r="F205" s="139" t="s">
        <v>358</v>
      </c>
      <c r="G205" s="140" t="s">
        <v>243</v>
      </c>
      <c r="H205" s="141">
        <v>1</v>
      </c>
      <c r="I205" s="142"/>
      <c r="J205" s="143">
        <f>ROUND(I205*H205,2)</f>
        <v>0</v>
      </c>
      <c r="K205" s="139" t="s">
        <v>3</v>
      </c>
      <c r="L205" s="32"/>
      <c r="M205" s="144" t="s">
        <v>3</v>
      </c>
      <c r="N205" s="145" t="s">
        <v>49</v>
      </c>
      <c r="O205" s="52"/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8" t="s">
        <v>354</v>
      </c>
      <c r="AT205" s="148" t="s">
        <v>133</v>
      </c>
      <c r="AU205" s="148" t="s">
        <v>88</v>
      </c>
      <c r="AY205" s="16" t="s">
        <v>131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86</v>
      </c>
      <c r="BK205" s="149">
        <f>ROUND(I205*H205,2)</f>
        <v>0</v>
      </c>
      <c r="BL205" s="16" t="s">
        <v>354</v>
      </c>
      <c r="BM205" s="148" t="s">
        <v>359</v>
      </c>
    </row>
    <row r="206" spans="1:65" s="2" customFormat="1" ht="16.5" customHeight="1" x14ac:dyDescent="0.2">
      <c r="A206" s="31"/>
      <c r="B206" s="136"/>
      <c r="C206" s="137" t="s">
        <v>360</v>
      </c>
      <c r="D206" s="137" t="s">
        <v>133</v>
      </c>
      <c r="E206" s="138" t="s">
        <v>361</v>
      </c>
      <c r="F206" s="139" t="s">
        <v>362</v>
      </c>
      <c r="G206" s="140" t="s">
        <v>243</v>
      </c>
      <c r="H206" s="141">
        <v>1</v>
      </c>
      <c r="I206" s="142"/>
      <c r="J206" s="143">
        <f>ROUND(I206*H206,2)</f>
        <v>0</v>
      </c>
      <c r="K206" s="139" t="s">
        <v>3</v>
      </c>
      <c r="L206" s="32"/>
      <c r="M206" s="144" t="s">
        <v>3</v>
      </c>
      <c r="N206" s="145" t="s">
        <v>49</v>
      </c>
      <c r="O206" s="52"/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48" t="s">
        <v>354</v>
      </c>
      <c r="AT206" s="148" t="s">
        <v>133</v>
      </c>
      <c r="AU206" s="148" t="s">
        <v>88</v>
      </c>
      <c r="AY206" s="16" t="s">
        <v>131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6" t="s">
        <v>86</v>
      </c>
      <c r="BK206" s="149">
        <f>ROUND(I206*H206,2)</f>
        <v>0</v>
      </c>
      <c r="BL206" s="16" t="s">
        <v>354</v>
      </c>
      <c r="BM206" s="148" t="s">
        <v>363</v>
      </c>
    </row>
    <row r="207" spans="1:65" s="2" customFormat="1" ht="39" x14ac:dyDescent="0.2">
      <c r="A207" s="31"/>
      <c r="B207" s="32"/>
      <c r="C207" s="31"/>
      <c r="D207" s="150" t="s">
        <v>139</v>
      </c>
      <c r="E207" s="31"/>
      <c r="F207" s="151" t="s">
        <v>364</v>
      </c>
      <c r="G207" s="31"/>
      <c r="H207" s="31"/>
      <c r="I207" s="152"/>
      <c r="J207" s="31"/>
      <c r="K207" s="31"/>
      <c r="L207" s="32"/>
      <c r="M207" s="153"/>
      <c r="N207" s="154"/>
      <c r="O207" s="52"/>
      <c r="P207" s="52"/>
      <c r="Q207" s="52"/>
      <c r="R207" s="52"/>
      <c r="S207" s="52"/>
      <c r="T207" s="53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139</v>
      </c>
      <c r="AU207" s="16" t="s">
        <v>88</v>
      </c>
    </row>
    <row r="208" spans="1:65" s="2" customFormat="1" ht="16.5" customHeight="1" x14ac:dyDescent="0.2">
      <c r="A208" s="31"/>
      <c r="B208" s="136"/>
      <c r="C208" s="137" t="s">
        <v>365</v>
      </c>
      <c r="D208" s="137" t="s">
        <v>133</v>
      </c>
      <c r="E208" s="138" t="s">
        <v>366</v>
      </c>
      <c r="F208" s="139" t="s">
        <v>367</v>
      </c>
      <c r="G208" s="140" t="s">
        <v>368</v>
      </c>
      <c r="H208" s="141">
        <v>1</v>
      </c>
      <c r="I208" s="142"/>
      <c r="J208" s="143">
        <f>ROUND(I208*H208,2)</f>
        <v>0</v>
      </c>
      <c r="K208" s="139" t="s">
        <v>146</v>
      </c>
      <c r="L208" s="32"/>
      <c r="M208" s="144" t="s">
        <v>3</v>
      </c>
      <c r="N208" s="145" t="s">
        <v>49</v>
      </c>
      <c r="O208" s="52"/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8" t="s">
        <v>354</v>
      </c>
      <c r="AT208" s="148" t="s">
        <v>133</v>
      </c>
      <c r="AU208" s="148" t="s">
        <v>88</v>
      </c>
      <c r="AY208" s="16" t="s">
        <v>131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86</v>
      </c>
      <c r="BK208" s="149">
        <f>ROUND(I208*H208,2)</f>
        <v>0</v>
      </c>
      <c r="BL208" s="16" t="s">
        <v>354</v>
      </c>
      <c r="BM208" s="148" t="s">
        <v>369</v>
      </c>
    </row>
    <row r="209" spans="1:65" s="2" customFormat="1" x14ac:dyDescent="0.2">
      <c r="A209" s="31"/>
      <c r="B209" s="32"/>
      <c r="C209" s="31"/>
      <c r="D209" s="155" t="s">
        <v>148</v>
      </c>
      <c r="E209" s="31"/>
      <c r="F209" s="156" t="s">
        <v>370</v>
      </c>
      <c r="G209" s="31"/>
      <c r="H209" s="31"/>
      <c r="I209" s="152"/>
      <c r="J209" s="31"/>
      <c r="K209" s="31"/>
      <c r="L209" s="32"/>
      <c r="M209" s="153"/>
      <c r="N209" s="154"/>
      <c r="O209" s="52"/>
      <c r="P209" s="52"/>
      <c r="Q209" s="52"/>
      <c r="R209" s="52"/>
      <c r="S209" s="52"/>
      <c r="T209" s="53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148</v>
      </c>
      <c r="AU209" s="16" t="s">
        <v>88</v>
      </c>
    </row>
    <row r="210" spans="1:65" s="2" customFormat="1" ht="19.5" x14ac:dyDescent="0.2">
      <c r="A210" s="31"/>
      <c r="B210" s="32"/>
      <c r="C210" s="31"/>
      <c r="D210" s="150" t="s">
        <v>139</v>
      </c>
      <c r="E210" s="31"/>
      <c r="F210" s="151" t="s">
        <v>371</v>
      </c>
      <c r="G210" s="31"/>
      <c r="H210" s="31"/>
      <c r="I210" s="152"/>
      <c r="J210" s="31"/>
      <c r="K210" s="31"/>
      <c r="L210" s="32"/>
      <c r="M210" s="153"/>
      <c r="N210" s="154"/>
      <c r="O210" s="52"/>
      <c r="P210" s="52"/>
      <c r="Q210" s="52"/>
      <c r="R210" s="52"/>
      <c r="S210" s="52"/>
      <c r="T210" s="53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139</v>
      </c>
      <c r="AU210" s="16" t="s">
        <v>88</v>
      </c>
    </row>
    <row r="211" spans="1:65" s="2" customFormat="1" ht="16.5" customHeight="1" x14ac:dyDescent="0.2">
      <c r="A211" s="31"/>
      <c r="B211" s="136"/>
      <c r="C211" s="137" t="s">
        <v>372</v>
      </c>
      <c r="D211" s="137" t="s">
        <v>133</v>
      </c>
      <c r="E211" s="138" t="s">
        <v>373</v>
      </c>
      <c r="F211" s="139" t="s">
        <v>374</v>
      </c>
      <c r="G211" s="140" t="s">
        <v>375</v>
      </c>
      <c r="H211" s="141">
        <v>36</v>
      </c>
      <c r="I211" s="142"/>
      <c r="J211" s="143">
        <f>ROUND(I211*H211,2)</f>
        <v>0</v>
      </c>
      <c r="K211" s="139" t="s">
        <v>146</v>
      </c>
      <c r="L211" s="32"/>
      <c r="M211" s="144" t="s">
        <v>3</v>
      </c>
      <c r="N211" s="145" t="s">
        <v>49</v>
      </c>
      <c r="O211" s="52"/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8" t="s">
        <v>354</v>
      </c>
      <c r="AT211" s="148" t="s">
        <v>133</v>
      </c>
      <c r="AU211" s="148" t="s">
        <v>88</v>
      </c>
      <c r="AY211" s="16" t="s">
        <v>131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86</v>
      </c>
      <c r="BK211" s="149">
        <f>ROUND(I211*H211,2)</f>
        <v>0</v>
      </c>
      <c r="BL211" s="16" t="s">
        <v>354</v>
      </c>
      <c r="BM211" s="148" t="s">
        <v>376</v>
      </c>
    </row>
    <row r="212" spans="1:65" s="2" customFormat="1" x14ac:dyDescent="0.2">
      <c r="A212" s="31"/>
      <c r="B212" s="32"/>
      <c r="C212" s="31"/>
      <c r="D212" s="155" t="s">
        <v>148</v>
      </c>
      <c r="E212" s="31"/>
      <c r="F212" s="156" t="s">
        <v>377</v>
      </c>
      <c r="G212" s="31"/>
      <c r="H212" s="31"/>
      <c r="I212" s="152"/>
      <c r="J212" s="31"/>
      <c r="K212" s="31"/>
      <c r="L212" s="32"/>
      <c r="M212" s="153"/>
      <c r="N212" s="154"/>
      <c r="O212" s="52"/>
      <c r="P212" s="52"/>
      <c r="Q212" s="52"/>
      <c r="R212" s="52"/>
      <c r="S212" s="52"/>
      <c r="T212" s="53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148</v>
      </c>
      <c r="AU212" s="16" t="s">
        <v>88</v>
      </c>
    </row>
    <row r="213" spans="1:65" s="2" customFormat="1" ht="68.25" x14ac:dyDescent="0.2">
      <c r="A213" s="31"/>
      <c r="B213" s="32"/>
      <c r="C213" s="31"/>
      <c r="D213" s="150" t="s">
        <v>139</v>
      </c>
      <c r="E213" s="31"/>
      <c r="F213" s="151" t="s">
        <v>378</v>
      </c>
      <c r="G213" s="31"/>
      <c r="H213" s="31"/>
      <c r="I213" s="152"/>
      <c r="J213" s="31"/>
      <c r="K213" s="31"/>
      <c r="L213" s="32"/>
      <c r="M213" s="153"/>
      <c r="N213" s="154"/>
      <c r="O213" s="52"/>
      <c r="P213" s="52"/>
      <c r="Q213" s="52"/>
      <c r="R213" s="52"/>
      <c r="S213" s="52"/>
      <c r="T213" s="53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139</v>
      </c>
      <c r="AU213" s="16" t="s">
        <v>88</v>
      </c>
    </row>
    <row r="214" spans="1:65" s="13" customFormat="1" x14ac:dyDescent="0.2">
      <c r="B214" s="157"/>
      <c r="D214" s="150" t="s">
        <v>150</v>
      </c>
      <c r="E214" s="158" t="s">
        <v>3</v>
      </c>
      <c r="F214" s="159" t="s">
        <v>379</v>
      </c>
      <c r="H214" s="160">
        <v>18</v>
      </c>
      <c r="I214" s="161"/>
      <c r="L214" s="157"/>
      <c r="M214" s="162"/>
      <c r="N214" s="163"/>
      <c r="O214" s="163"/>
      <c r="P214" s="163"/>
      <c r="Q214" s="163"/>
      <c r="R214" s="163"/>
      <c r="S214" s="163"/>
      <c r="T214" s="164"/>
      <c r="AT214" s="158" t="s">
        <v>150</v>
      </c>
      <c r="AU214" s="158" t="s">
        <v>88</v>
      </c>
      <c r="AV214" s="13" t="s">
        <v>88</v>
      </c>
      <c r="AW214" s="13" t="s">
        <v>39</v>
      </c>
      <c r="AX214" s="13" t="s">
        <v>78</v>
      </c>
      <c r="AY214" s="158" t="s">
        <v>131</v>
      </c>
    </row>
    <row r="215" spans="1:65" s="13" customFormat="1" x14ac:dyDescent="0.2">
      <c r="B215" s="157"/>
      <c r="D215" s="150" t="s">
        <v>150</v>
      </c>
      <c r="E215" s="158" t="s">
        <v>3</v>
      </c>
      <c r="F215" s="159" t="s">
        <v>380</v>
      </c>
      <c r="H215" s="160">
        <v>18</v>
      </c>
      <c r="I215" s="161"/>
      <c r="L215" s="157"/>
      <c r="M215" s="162"/>
      <c r="N215" s="163"/>
      <c r="O215" s="163"/>
      <c r="P215" s="163"/>
      <c r="Q215" s="163"/>
      <c r="R215" s="163"/>
      <c r="S215" s="163"/>
      <c r="T215" s="164"/>
      <c r="AT215" s="158" t="s">
        <v>150</v>
      </c>
      <c r="AU215" s="158" t="s">
        <v>88</v>
      </c>
      <c r="AV215" s="13" t="s">
        <v>88</v>
      </c>
      <c r="AW215" s="13" t="s">
        <v>39</v>
      </c>
      <c r="AX215" s="13" t="s">
        <v>78</v>
      </c>
      <c r="AY215" s="158" t="s">
        <v>131</v>
      </c>
    </row>
    <row r="216" spans="1:65" s="14" customFormat="1" x14ac:dyDescent="0.2">
      <c r="B216" s="165"/>
      <c r="D216" s="150" t="s">
        <v>150</v>
      </c>
      <c r="E216" s="166" t="s">
        <v>3</v>
      </c>
      <c r="F216" s="167" t="s">
        <v>153</v>
      </c>
      <c r="H216" s="168">
        <v>36</v>
      </c>
      <c r="I216" s="169"/>
      <c r="L216" s="165"/>
      <c r="M216" s="170"/>
      <c r="N216" s="171"/>
      <c r="O216" s="171"/>
      <c r="P216" s="171"/>
      <c r="Q216" s="171"/>
      <c r="R216" s="171"/>
      <c r="S216" s="171"/>
      <c r="T216" s="172"/>
      <c r="AT216" s="166" t="s">
        <v>150</v>
      </c>
      <c r="AU216" s="166" t="s">
        <v>88</v>
      </c>
      <c r="AV216" s="14" t="s">
        <v>137</v>
      </c>
      <c r="AW216" s="14" t="s">
        <v>39</v>
      </c>
      <c r="AX216" s="14" t="s">
        <v>86</v>
      </c>
      <c r="AY216" s="166" t="s">
        <v>131</v>
      </c>
    </row>
    <row r="217" spans="1:65" s="2" customFormat="1" ht="16.5" customHeight="1" x14ac:dyDescent="0.2">
      <c r="A217" s="31"/>
      <c r="B217" s="136"/>
      <c r="C217" s="137" t="s">
        <v>381</v>
      </c>
      <c r="D217" s="137" t="s">
        <v>133</v>
      </c>
      <c r="E217" s="138" t="s">
        <v>382</v>
      </c>
      <c r="F217" s="139" t="s">
        <v>383</v>
      </c>
      <c r="G217" s="140" t="s">
        <v>375</v>
      </c>
      <c r="H217" s="141">
        <v>144</v>
      </c>
      <c r="I217" s="142"/>
      <c r="J217" s="143">
        <f>ROUND(I217*H217,2)</f>
        <v>0</v>
      </c>
      <c r="K217" s="139" t="s">
        <v>146</v>
      </c>
      <c r="L217" s="32"/>
      <c r="M217" s="144" t="s">
        <v>3</v>
      </c>
      <c r="N217" s="145" t="s">
        <v>49</v>
      </c>
      <c r="O217" s="52"/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8" t="s">
        <v>354</v>
      </c>
      <c r="AT217" s="148" t="s">
        <v>133</v>
      </c>
      <c r="AU217" s="148" t="s">
        <v>88</v>
      </c>
      <c r="AY217" s="16" t="s">
        <v>131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86</v>
      </c>
      <c r="BK217" s="149">
        <f>ROUND(I217*H217,2)</f>
        <v>0</v>
      </c>
      <c r="BL217" s="16" t="s">
        <v>354</v>
      </c>
      <c r="BM217" s="148" t="s">
        <v>384</v>
      </c>
    </row>
    <row r="218" spans="1:65" s="2" customFormat="1" x14ac:dyDescent="0.2">
      <c r="A218" s="31"/>
      <c r="B218" s="32"/>
      <c r="C218" s="31"/>
      <c r="D218" s="155" t="s">
        <v>148</v>
      </c>
      <c r="E218" s="31"/>
      <c r="F218" s="156" t="s">
        <v>385</v>
      </c>
      <c r="G218" s="31"/>
      <c r="H218" s="31"/>
      <c r="I218" s="152"/>
      <c r="J218" s="31"/>
      <c r="K218" s="31"/>
      <c r="L218" s="32"/>
      <c r="M218" s="153"/>
      <c r="N218" s="154"/>
      <c r="O218" s="52"/>
      <c r="P218" s="52"/>
      <c r="Q218" s="52"/>
      <c r="R218" s="52"/>
      <c r="S218" s="52"/>
      <c r="T218" s="53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148</v>
      </c>
      <c r="AU218" s="16" t="s">
        <v>88</v>
      </c>
    </row>
    <row r="219" spans="1:65" s="2" customFormat="1" ht="58.5" x14ac:dyDescent="0.2">
      <c r="A219" s="31"/>
      <c r="B219" s="32"/>
      <c r="C219" s="31"/>
      <c r="D219" s="150" t="s">
        <v>139</v>
      </c>
      <c r="E219" s="31"/>
      <c r="F219" s="151" t="s">
        <v>386</v>
      </c>
      <c r="G219" s="31"/>
      <c r="H219" s="31"/>
      <c r="I219" s="152"/>
      <c r="J219" s="31"/>
      <c r="K219" s="31"/>
      <c r="L219" s="32"/>
      <c r="M219" s="153"/>
      <c r="N219" s="154"/>
      <c r="O219" s="52"/>
      <c r="P219" s="52"/>
      <c r="Q219" s="52"/>
      <c r="R219" s="52"/>
      <c r="S219" s="52"/>
      <c r="T219" s="53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139</v>
      </c>
      <c r="AU219" s="16" t="s">
        <v>88</v>
      </c>
    </row>
    <row r="220" spans="1:65" s="2" customFormat="1" ht="16.5" customHeight="1" x14ac:dyDescent="0.2">
      <c r="A220" s="31"/>
      <c r="B220" s="136"/>
      <c r="C220" s="137" t="s">
        <v>387</v>
      </c>
      <c r="D220" s="137" t="s">
        <v>133</v>
      </c>
      <c r="E220" s="138" t="s">
        <v>388</v>
      </c>
      <c r="F220" s="139" t="s">
        <v>389</v>
      </c>
      <c r="G220" s="140" t="s">
        <v>243</v>
      </c>
      <c r="H220" s="141">
        <v>1</v>
      </c>
      <c r="I220" s="142"/>
      <c r="J220" s="143">
        <f>ROUND(I220*H220,2)</f>
        <v>0</v>
      </c>
      <c r="K220" s="139" t="s">
        <v>3</v>
      </c>
      <c r="L220" s="32"/>
      <c r="M220" s="144" t="s">
        <v>3</v>
      </c>
      <c r="N220" s="145" t="s">
        <v>49</v>
      </c>
      <c r="O220" s="52"/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8" t="s">
        <v>354</v>
      </c>
      <c r="AT220" s="148" t="s">
        <v>133</v>
      </c>
      <c r="AU220" s="148" t="s">
        <v>88</v>
      </c>
      <c r="AY220" s="16" t="s">
        <v>131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6" t="s">
        <v>86</v>
      </c>
      <c r="BK220" s="149">
        <f>ROUND(I220*H220,2)</f>
        <v>0</v>
      </c>
      <c r="BL220" s="16" t="s">
        <v>354</v>
      </c>
      <c r="BM220" s="148" t="s">
        <v>390</v>
      </c>
    </row>
    <row r="221" spans="1:65" s="2" customFormat="1" ht="19.5" x14ac:dyDescent="0.2">
      <c r="A221" s="31"/>
      <c r="B221" s="32"/>
      <c r="C221" s="31"/>
      <c r="D221" s="150" t="s">
        <v>139</v>
      </c>
      <c r="E221" s="31"/>
      <c r="F221" s="151" t="s">
        <v>391</v>
      </c>
      <c r="G221" s="31"/>
      <c r="H221" s="31"/>
      <c r="I221" s="152"/>
      <c r="J221" s="31"/>
      <c r="K221" s="31"/>
      <c r="L221" s="32"/>
      <c r="M221" s="153"/>
      <c r="N221" s="154"/>
      <c r="O221" s="52"/>
      <c r="P221" s="52"/>
      <c r="Q221" s="52"/>
      <c r="R221" s="52"/>
      <c r="S221" s="52"/>
      <c r="T221" s="53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139</v>
      </c>
      <c r="AU221" s="16" t="s">
        <v>88</v>
      </c>
    </row>
    <row r="222" spans="1:65" s="2" customFormat="1" ht="16.5" customHeight="1" x14ac:dyDescent="0.2">
      <c r="A222" s="31"/>
      <c r="B222" s="136"/>
      <c r="C222" s="137" t="s">
        <v>392</v>
      </c>
      <c r="D222" s="137" t="s">
        <v>133</v>
      </c>
      <c r="E222" s="138" t="s">
        <v>393</v>
      </c>
      <c r="F222" s="139" t="s">
        <v>394</v>
      </c>
      <c r="G222" s="140" t="s">
        <v>243</v>
      </c>
      <c r="H222" s="141">
        <v>1</v>
      </c>
      <c r="I222" s="142"/>
      <c r="J222" s="143">
        <f>ROUND(I222*H222,2)</f>
        <v>0</v>
      </c>
      <c r="K222" s="139" t="s">
        <v>3</v>
      </c>
      <c r="L222" s="32"/>
      <c r="M222" s="144" t="s">
        <v>3</v>
      </c>
      <c r="N222" s="145" t="s">
        <v>49</v>
      </c>
      <c r="O222" s="52"/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48" t="s">
        <v>354</v>
      </c>
      <c r="AT222" s="148" t="s">
        <v>133</v>
      </c>
      <c r="AU222" s="148" t="s">
        <v>88</v>
      </c>
      <c r="AY222" s="16" t="s">
        <v>131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86</v>
      </c>
      <c r="BK222" s="149">
        <f>ROUND(I222*H222,2)</f>
        <v>0</v>
      </c>
      <c r="BL222" s="16" t="s">
        <v>354</v>
      </c>
      <c r="BM222" s="148" t="s">
        <v>395</v>
      </c>
    </row>
    <row r="223" spans="1:65" s="2" customFormat="1" ht="48.75" x14ac:dyDescent="0.2">
      <c r="A223" s="31"/>
      <c r="B223" s="32"/>
      <c r="C223" s="31"/>
      <c r="D223" s="150" t="s">
        <v>139</v>
      </c>
      <c r="E223" s="31"/>
      <c r="F223" s="151" t="s">
        <v>396</v>
      </c>
      <c r="G223" s="31"/>
      <c r="H223" s="31"/>
      <c r="I223" s="152"/>
      <c r="J223" s="31"/>
      <c r="K223" s="31"/>
      <c r="L223" s="32"/>
      <c r="M223" s="153"/>
      <c r="N223" s="154"/>
      <c r="O223" s="52"/>
      <c r="P223" s="52"/>
      <c r="Q223" s="52"/>
      <c r="R223" s="52"/>
      <c r="S223" s="52"/>
      <c r="T223" s="53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139</v>
      </c>
      <c r="AU223" s="16" t="s">
        <v>88</v>
      </c>
    </row>
    <row r="224" spans="1:65" s="12" customFormat="1" ht="22.9" customHeight="1" x14ac:dyDescent="0.2">
      <c r="B224" s="123"/>
      <c r="D224" s="124" t="s">
        <v>77</v>
      </c>
      <c r="E224" s="134" t="s">
        <v>397</v>
      </c>
      <c r="F224" s="134" t="s">
        <v>398</v>
      </c>
      <c r="I224" s="126"/>
      <c r="J224" s="135">
        <f>BK224</f>
        <v>0</v>
      </c>
      <c r="L224" s="123"/>
      <c r="M224" s="128"/>
      <c r="N224" s="129"/>
      <c r="O224" s="129"/>
      <c r="P224" s="130">
        <f>SUM(P225:P226)</f>
        <v>0</v>
      </c>
      <c r="Q224" s="129"/>
      <c r="R224" s="130">
        <f>SUM(R225:R226)</f>
        <v>0</v>
      </c>
      <c r="S224" s="129"/>
      <c r="T224" s="131">
        <f>SUM(T225:T226)</f>
        <v>0</v>
      </c>
      <c r="AR224" s="124" t="s">
        <v>164</v>
      </c>
      <c r="AT224" s="132" t="s">
        <v>77</v>
      </c>
      <c r="AU224" s="132" t="s">
        <v>86</v>
      </c>
      <c r="AY224" s="124" t="s">
        <v>131</v>
      </c>
      <c r="BK224" s="133">
        <f>SUM(BK225:BK226)</f>
        <v>0</v>
      </c>
    </row>
    <row r="225" spans="1:65" s="2" customFormat="1" ht="16.5" customHeight="1" x14ac:dyDescent="0.2">
      <c r="A225" s="31"/>
      <c r="B225" s="136"/>
      <c r="C225" s="137" t="s">
        <v>399</v>
      </c>
      <c r="D225" s="137" t="s">
        <v>133</v>
      </c>
      <c r="E225" s="138" t="s">
        <v>400</v>
      </c>
      <c r="F225" s="139" t="s">
        <v>401</v>
      </c>
      <c r="G225" s="140" t="s">
        <v>243</v>
      </c>
      <c r="H225" s="141">
        <v>1</v>
      </c>
      <c r="I225" s="142"/>
      <c r="J225" s="143">
        <f>ROUND(I225*H225,2)</f>
        <v>0</v>
      </c>
      <c r="K225" s="139" t="s">
        <v>3</v>
      </c>
      <c r="L225" s="32"/>
      <c r="M225" s="144" t="s">
        <v>3</v>
      </c>
      <c r="N225" s="145" t="s">
        <v>49</v>
      </c>
      <c r="O225" s="52"/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48" t="s">
        <v>354</v>
      </c>
      <c r="AT225" s="148" t="s">
        <v>133</v>
      </c>
      <c r="AU225" s="148" t="s">
        <v>88</v>
      </c>
      <c r="AY225" s="16" t="s">
        <v>131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86</v>
      </c>
      <c r="BK225" s="149">
        <f>ROUND(I225*H225,2)</f>
        <v>0</v>
      </c>
      <c r="BL225" s="16" t="s">
        <v>354</v>
      </c>
      <c r="BM225" s="148" t="s">
        <v>402</v>
      </c>
    </row>
    <row r="226" spans="1:65" s="2" customFormat="1" ht="29.25" x14ac:dyDescent="0.2">
      <c r="A226" s="31"/>
      <c r="B226" s="32"/>
      <c r="C226" s="31"/>
      <c r="D226" s="150" t="s">
        <v>139</v>
      </c>
      <c r="E226" s="31"/>
      <c r="F226" s="151" t="s">
        <v>403</v>
      </c>
      <c r="G226" s="31"/>
      <c r="H226" s="31"/>
      <c r="I226" s="152"/>
      <c r="J226" s="31"/>
      <c r="K226" s="31"/>
      <c r="L226" s="32"/>
      <c r="M226" s="153"/>
      <c r="N226" s="154"/>
      <c r="O226" s="52"/>
      <c r="P226" s="52"/>
      <c r="Q226" s="52"/>
      <c r="R226" s="52"/>
      <c r="S226" s="52"/>
      <c r="T226" s="53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139</v>
      </c>
      <c r="AU226" s="16" t="s">
        <v>88</v>
      </c>
    </row>
    <row r="227" spans="1:65" s="12" customFormat="1" ht="22.9" customHeight="1" x14ac:dyDescent="0.2">
      <c r="B227" s="123"/>
      <c r="D227" s="124" t="s">
        <v>77</v>
      </c>
      <c r="E227" s="134" t="s">
        <v>404</v>
      </c>
      <c r="F227" s="134" t="s">
        <v>405</v>
      </c>
      <c r="I227" s="126"/>
      <c r="J227" s="135">
        <f>BK227</f>
        <v>0</v>
      </c>
      <c r="L227" s="123"/>
      <c r="M227" s="128"/>
      <c r="N227" s="129"/>
      <c r="O227" s="129"/>
      <c r="P227" s="130">
        <f>SUM(P228:P229)</f>
        <v>0</v>
      </c>
      <c r="Q227" s="129"/>
      <c r="R227" s="130">
        <f>SUM(R228:R229)</f>
        <v>0</v>
      </c>
      <c r="S227" s="129"/>
      <c r="T227" s="131">
        <f>SUM(T228:T229)</f>
        <v>0</v>
      </c>
      <c r="AR227" s="124" t="s">
        <v>164</v>
      </c>
      <c r="AT227" s="132" t="s">
        <v>77</v>
      </c>
      <c r="AU227" s="132" t="s">
        <v>86</v>
      </c>
      <c r="AY227" s="124" t="s">
        <v>131</v>
      </c>
      <c r="BK227" s="133">
        <f>SUM(BK228:BK229)</f>
        <v>0</v>
      </c>
    </row>
    <row r="228" spans="1:65" s="2" customFormat="1" ht="16.5" customHeight="1" x14ac:dyDescent="0.2">
      <c r="A228" s="31"/>
      <c r="B228" s="136"/>
      <c r="C228" s="137" t="s">
        <v>406</v>
      </c>
      <c r="D228" s="137" t="s">
        <v>133</v>
      </c>
      <c r="E228" s="138" t="s">
        <v>407</v>
      </c>
      <c r="F228" s="139" t="s">
        <v>408</v>
      </c>
      <c r="G228" s="140" t="s">
        <v>243</v>
      </c>
      <c r="H228" s="141">
        <v>1</v>
      </c>
      <c r="I228" s="142"/>
      <c r="J228" s="143">
        <f>ROUND(I228*H228,2)</f>
        <v>0</v>
      </c>
      <c r="K228" s="139" t="s">
        <v>3</v>
      </c>
      <c r="L228" s="32"/>
      <c r="M228" s="144" t="s">
        <v>3</v>
      </c>
      <c r="N228" s="145" t="s">
        <v>49</v>
      </c>
      <c r="O228" s="52"/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48" t="s">
        <v>354</v>
      </c>
      <c r="AT228" s="148" t="s">
        <v>133</v>
      </c>
      <c r="AU228" s="148" t="s">
        <v>88</v>
      </c>
      <c r="AY228" s="16" t="s">
        <v>131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6" t="s">
        <v>86</v>
      </c>
      <c r="BK228" s="149">
        <f>ROUND(I228*H228,2)</f>
        <v>0</v>
      </c>
      <c r="BL228" s="16" t="s">
        <v>354</v>
      </c>
      <c r="BM228" s="148" t="s">
        <v>409</v>
      </c>
    </row>
    <row r="229" spans="1:65" s="2" customFormat="1" ht="48.75" x14ac:dyDescent="0.2">
      <c r="A229" s="31"/>
      <c r="B229" s="32"/>
      <c r="C229" s="31"/>
      <c r="D229" s="150" t="s">
        <v>139</v>
      </c>
      <c r="E229" s="31"/>
      <c r="F229" s="151" t="s">
        <v>410</v>
      </c>
      <c r="G229" s="31"/>
      <c r="H229" s="31"/>
      <c r="I229" s="152"/>
      <c r="J229" s="31"/>
      <c r="K229" s="31"/>
      <c r="L229" s="32"/>
      <c r="M229" s="183"/>
      <c r="N229" s="184"/>
      <c r="O229" s="185"/>
      <c r="P229" s="185"/>
      <c r="Q229" s="185"/>
      <c r="R229" s="185"/>
      <c r="S229" s="185"/>
      <c r="T229" s="186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6" t="s">
        <v>139</v>
      </c>
      <c r="AU229" s="16" t="s">
        <v>88</v>
      </c>
    </row>
    <row r="230" spans="1:65" s="2" customFormat="1" ht="6.95" customHeight="1" x14ac:dyDescent="0.2">
      <c r="A230" s="31"/>
      <c r="B230" s="41"/>
      <c r="C230" s="42"/>
      <c r="D230" s="42"/>
      <c r="E230" s="42"/>
      <c r="F230" s="42"/>
      <c r="G230" s="42"/>
      <c r="H230" s="42"/>
      <c r="I230" s="42"/>
      <c r="J230" s="42"/>
      <c r="K230" s="42"/>
      <c r="L230" s="32"/>
      <c r="M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</row>
  </sheetData>
  <autoFilter ref="C89:K229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7" r:id="rId1"/>
    <hyperlink ref="F102" r:id="rId2"/>
    <hyperlink ref="F105" r:id="rId3"/>
    <hyperlink ref="F107" r:id="rId4"/>
    <hyperlink ref="F110" r:id="rId5"/>
    <hyperlink ref="F113" r:id="rId6"/>
    <hyperlink ref="F115" r:id="rId7"/>
    <hyperlink ref="F118" r:id="rId8"/>
    <hyperlink ref="F121" r:id="rId9"/>
    <hyperlink ref="F123" r:id="rId10"/>
    <hyperlink ref="F130" r:id="rId11"/>
    <hyperlink ref="F137" r:id="rId12"/>
    <hyperlink ref="F139" r:id="rId13"/>
    <hyperlink ref="F142" r:id="rId14"/>
    <hyperlink ref="F144" r:id="rId15"/>
    <hyperlink ref="F192" r:id="rId16"/>
    <hyperlink ref="F209" r:id="rId17"/>
    <hyperlink ref="F212" r:id="rId18"/>
    <hyperlink ref="F218" r:id="rId19"/>
  </hyperlinks>
  <pageMargins left="0.39374999999999999" right="0.39374999999999999" top="0.39374999999999999" bottom="0.39374999999999999" header="0" footer="0"/>
  <pageSetup paperSize="9" fitToHeight="100" orientation="landscape" blackAndWhite="1" r:id="rId20"/>
  <headerFooter>
    <oddFooter>&amp;CStrana &amp;P z &amp;N</oddFooter>
  </headerFooter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7"/>
  <sheetViews>
    <sheetView showGridLines="0" tabSelected="1" topLeftCell="A196" workbookViewId="0">
      <selection activeCell="F216" sqref="F21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87" t="s">
        <v>6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94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1:46" s="1" customFormat="1" ht="24.95" customHeight="1" x14ac:dyDescent="0.2">
      <c r="B4" s="19"/>
      <c r="D4" s="20" t="s">
        <v>98</v>
      </c>
      <c r="L4" s="19"/>
      <c r="M4" s="87" t="s">
        <v>11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6" t="s">
        <v>17</v>
      </c>
      <c r="L6" s="19"/>
    </row>
    <row r="7" spans="1:46" s="1" customFormat="1" ht="16.5" customHeight="1" x14ac:dyDescent="0.2">
      <c r="B7" s="19"/>
      <c r="E7" s="226" t="str">
        <f>'Rekapitulace stavby'!K6</f>
        <v>VD Kolín, oprava protikorozní ochrany hradící konstrukce jezu</v>
      </c>
      <c r="F7" s="227"/>
      <c r="G7" s="227"/>
      <c r="H7" s="227"/>
      <c r="L7" s="19"/>
    </row>
    <row r="8" spans="1:46" s="2" customFormat="1" ht="12" customHeight="1" x14ac:dyDescent="0.2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8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 x14ac:dyDescent="0.2">
      <c r="A9" s="31"/>
      <c r="B9" s="32"/>
      <c r="C9" s="31"/>
      <c r="D9" s="31"/>
      <c r="E9" s="209" t="s">
        <v>452</v>
      </c>
      <c r="F9" s="225"/>
      <c r="G9" s="225"/>
      <c r="H9" s="225"/>
      <c r="I9" s="31"/>
      <c r="J9" s="31"/>
      <c r="K9" s="31"/>
      <c r="L9" s="8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x14ac:dyDescent="0.2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8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 x14ac:dyDescent="0.2">
      <c r="A11" s="31"/>
      <c r="B11" s="32"/>
      <c r="C11" s="31"/>
      <c r="D11" s="26" t="s">
        <v>19</v>
      </c>
      <c r="E11" s="31"/>
      <c r="F11" s="24" t="s">
        <v>20</v>
      </c>
      <c r="G11" s="31"/>
      <c r="H11" s="31"/>
      <c r="I11" s="26" t="s">
        <v>21</v>
      </c>
      <c r="J11" s="24" t="s">
        <v>3</v>
      </c>
      <c r="K11" s="31"/>
      <c r="L11" s="8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23</v>
      </c>
      <c r="E12" s="31"/>
      <c r="F12" s="24" t="s">
        <v>24</v>
      </c>
      <c r="G12" s="31"/>
      <c r="H12" s="31"/>
      <c r="I12" s="26" t="s">
        <v>25</v>
      </c>
      <c r="J12" s="49" t="str">
        <f>'Rekapitulace stavby'!AN8</f>
        <v>19. 3. 2021</v>
      </c>
      <c r="K12" s="31"/>
      <c r="L12" s="8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 x14ac:dyDescent="0.2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8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2"/>
      <c r="C14" s="31"/>
      <c r="D14" s="26" t="s">
        <v>27</v>
      </c>
      <c r="E14" s="31"/>
      <c r="F14" s="31"/>
      <c r="G14" s="31"/>
      <c r="H14" s="31"/>
      <c r="I14" s="26" t="s">
        <v>28</v>
      </c>
      <c r="J14" s="24" t="s">
        <v>29</v>
      </c>
      <c r="K14" s="31"/>
      <c r="L14" s="8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 x14ac:dyDescent="0.2">
      <c r="A15" s="31"/>
      <c r="B15" s="32"/>
      <c r="C15" s="31"/>
      <c r="D15" s="31"/>
      <c r="E15" s="24" t="s">
        <v>30</v>
      </c>
      <c r="F15" s="31"/>
      <c r="G15" s="31"/>
      <c r="H15" s="31"/>
      <c r="I15" s="26" t="s">
        <v>31</v>
      </c>
      <c r="J15" s="24" t="s">
        <v>32</v>
      </c>
      <c r="K15" s="31"/>
      <c r="L15" s="8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 x14ac:dyDescent="0.2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8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 x14ac:dyDescent="0.2">
      <c r="A17" s="31"/>
      <c r="B17" s="32"/>
      <c r="C17" s="31"/>
      <c r="D17" s="26" t="s">
        <v>33</v>
      </c>
      <c r="E17" s="31"/>
      <c r="F17" s="31"/>
      <c r="G17" s="31"/>
      <c r="H17" s="31"/>
      <c r="I17" s="26" t="s">
        <v>28</v>
      </c>
      <c r="J17" s="27" t="str">
        <f>'Rekapitulace stavby'!AN13</f>
        <v>Vyplň údaj</v>
      </c>
      <c r="K17" s="31"/>
      <c r="L17" s="8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 x14ac:dyDescent="0.2">
      <c r="A18" s="31"/>
      <c r="B18" s="32"/>
      <c r="C18" s="31"/>
      <c r="D18" s="31"/>
      <c r="E18" s="228" t="str">
        <f>'Rekapitulace stavby'!E14</f>
        <v>Vyplň údaj</v>
      </c>
      <c r="F18" s="199"/>
      <c r="G18" s="199"/>
      <c r="H18" s="199"/>
      <c r="I18" s="26" t="s">
        <v>31</v>
      </c>
      <c r="J18" s="27" t="str">
        <f>'Rekapitulace stavby'!AN14</f>
        <v>Vyplň údaj</v>
      </c>
      <c r="K18" s="31"/>
      <c r="L18" s="8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 x14ac:dyDescent="0.2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8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 x14ac:dyDescent="0.2">
      <c r="A20" s="31"/>
      <c r="B20" s="32"/>
      <c r="C20" s="31"/>
      <c r="D20" s="26" t="s">
        <v>35</v>
      </c>
      <c r="E20" s="31"/>
      <c r="F20" s="31"/>
      <c r="G20" s="31"/>
      <c r="H20" s="31"/>
      <c r="I20" s="26" t="s">
        <v>28</v>
      </c>
      <c r="J20" s="24" t="s">
        <v>36</v>
      </c>
      <c r="K20" s="31"/>
      <c r="L20" s="8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 x14ac:dyDescent="0.2">
      <c r="A21" s="31"/>
      <c r="B21" s="32"/>
      <c r="C21" s="31"/>
      <c r="D21" s="31"/>
      <c r="E21" s="24" t="s">
        <v>37</v>
      </c>
      <c r="F21" s="31"/>
      <c r="G21" s="31"/>
      <c r="H21" s="31"/>
      <c r="I21" s="26" t="s">
        <v>31</v>
      </c>
      <c r="J21" s="24" t="s">
        <v>38</v>
      </c>
      <c r="K21" s="31"/>
      <c r="L21" s="8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 x14ac:dyDescent="0.2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8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 x14ac:dyDescent="0.2">
      <c r="A23" s="31"/>
      <c r="B23" s="32"/>
      <c r="C23" s="31"/>
      <c r="D23" s="26" t="s">
        <v>40</v>
      </c>
      <c r="E23" s="31"/>
      <c r="F23" s="31"/>
      <c r="G23" s="31"/>
      <c r="H23" s="31"/>
      <c r="I23" s="26" t="s">
        <v>28</v>
      </c>
      <c r="J23" s="24" t="s">
        <v>3</v>
      </c>
      <c r="K23" s="31"/>
      <c r="L23" s="8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 x14ac:dyDescent="0.2">
      <c r="A24" s="31"/>
      <c r="B24" s="32"/>
      <c r="C24" s="31"/>
      <c r="D24" s="31"/>
      <c r="E24" s="24" t="s">
        <v>41</v>
      </c>
      <c r="F24" s="31"/>
      <c r="G24" s="31"/>
      <c r="H24" s="31"/>
      <c r="I24" s="26" t="s">
        <v>31</v>
      </c>
      <c r="J24" s="24" t="s">
        <v>3</v>
      </c>
      <c r="K24" s="31"/>
      <c r="L24" s="8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 x14ac:dyDescent="0.2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8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 x14ac:dyDescent="0.2">
      <c r="A26" s="31"/>
      <c r="B26" s="32"/>
      <c r="C26" s="31"/>
      <c r="D26" s="26" t="s">
        <v>42</v>
      </c>
      <c r="E26" s="31"/>
      <c r="F26" s="31"/>
      <c r="G26" s="31"/>
      <c r="H26" s="31"/>
      <c r="I26" s="31"/>
      <c r="J26" s="31"/>
      <c r="K26" s="31"/>
      <c r="L26" s="8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 x14ac:dyDescent="0.2">
      <c r="A27" s="89"/>
      <c r="B27" s="90"/>
      <c r="C27" s="89"/>
      <c r="D27" s="89"/>
      <c r="E27" s="203" t="s">
        <v>3</v>
      </c>
      <c r="F27" s="203"/>
      <c r="G27" s="203"/>
      <c r="H27" s="203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8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 x14ac:dyDescent="0.2">
      <c r="A30" s="31"/>
      <c r="B30" s="32"/>
      <c r="C30" s="31"/>
      <c r="D30" s="92" t="s">
        <v>44</v>
      </c>
      <c r="E30" s="31"/>
      <c r="F30" s="31"/>
      <c r="G30" s="31"/>
      <c r="H30" s="31"/>
      <c r="I30" s="31"/>
      <c r="J30" s="65">
        <f>ROUND(J90, 2)</f>
        <v>0</v>
      </c>
      <c r="K30" s="31"/>
      <c r="L30" s="8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8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2"/>
      <c r="C32" s="31"/>
      <c r="D32" s="31"/>
      <c r="E32" s="31"/>
      <c r="F32" s="35" t="s">
        <v>46</v>
      </c>
      <c r="G32" s="31"/>
      <c r="H32" s="31"/>
      <c r="I32" s="35" t="s">
        <v>45</v>
      </c>
      <c r="J32" s="35" t="s">
        <v>47</v>
      </c>
      <c r="K32" s="31"/>
      <c r="L32" s="8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2"/>
      <c r="C33" s="31"/>
      <c r="D33" s="93" t="s">
        <v>48</v>
      </c>
      <c r="E33" s="26" t="s">
        <v>49</v>
      </c>
      <c r="F33" s="94">
        <f>ROUND((SUM(BE90:BE226)),  2)</f>
        <v>0</v>
      </c>
      <c r="G33" s="31"/>
      <c r="H33" s="31"/>
      <c r="I33" s="95">
        <v>0.21</v>
      </c>
      <c r="J33" s="94">
        <f>ROUND(((SUM(BE90:BE226))*I33),  2)</f>
        <v>0</v>
      </c>
      <c r="K33" s="31"/>
      <c r="L33" s="8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26" t="s">
        <v>50</v>
      </c>
      <c r="F34" s="94">
        <f>ROUND((SUM(BF90:BF226)),  2)</f>
        <v>0</v>
      </c>
      <c r="G34" s="31"/>
      <c r="H34" s="31"/>
      <c r="I34" s="95">
        <v>0.15</v>
      </c>
      <c r="J34" s="94">
        <f>ROUND(((SUM(BF90:BF226))*I34),  2)</f>
        <v>0</v>
      </c>
      <c r="K34" s="31"/>
      <c r="L34" s="8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 x14ac:dyDescent="0.2">
      <c r="A35" s="31"/>
      <c r="B35" s="32"/>
      <c r="C35" s="31"/>
      <c r="D35" s="31"/>
      <c r="E35" s="26" t="s">
        <v>51</v>
      </c>
      <c r="F35" s="94">
        <f>ROUND((SUM(BG90:BG226)),  2)</f>
        <v>0</v>
      </c>
      <c r="G35" s="31"/>
      <c r="H35" s="31"/>
      <c r="I35" s="95">
        <v>0.21</v>
      </c>
      <c r="J35" s="94">
        <f>0</f>
        <v>0</v>
      </c>
      <c r="K35" s="31"/>
      <c r="L35" s="8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 x14ac:dyDescent="0.2">
      <c r="A36" s="31"/>
      <c r="B36" s="32"/>
      <c r="C36" s="31"/>
      <c r="D36" s="31"/>
      <c r="E36" s="26" t="s">
        <v>52</v>
      </c>
      <c r="F36" s="94">
        <f>ROUND((SUM(BH90:BH226)),  2)</f>
        <v>0</v>
      </c>
      <c r="G36" s="31"/>
      <c r="H36" s="31"/>
      <c r="I36" s="95">
        <v>0.15</v>
      </c>
      <c r="J36" s="94">
        <f>0</f>
        <v>0</v>
      </c>
      <c r="K36" s="31"/>
      <c r="L36" s="8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6" t="s">
        <v>53</v>
      </c>
      <c r="F37" s="94">
        <f>ROUND((SUM(BI90:BI226)),  2)</f>
        <v>0</v>
      </c>
      <c r="G37" s="31"/>
      <c r="H37" s="31"/>
      <c r="I37" s="95">
        <v>0</v>
      </c>
      <c r="J37" s="94">
        <f>0</f>
        <v>0</v>
      </c>
      <c r="K37" s="31"/>
      <c r="L37" s="8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 x14ac:dyDescent="0.2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8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 x14ac:dyDescent="0.2">
      <c r="A39" s="31"/>
      <c r="B39" s="32"/>
      <c r="C39" s="96"/>
      <c r="D39" s="97" t="s">
        <v>54</v>
      </c>
      <c r="E39" s="54"/>
      <c r="F39" s="54"/>
      <c r="G39" s="98" t="s">
        <v>55</v>
      </c>
      <c r="H39" s="99" t="s">
        <v>56</v>
      </c>
      <c r="I39" s="54"/>
      <c r="J39" s="100">
        <f>SUM(J30:J37)</f>
        <v>0</v>
      </c>
      <c r="K39" s="101"/>
      <c r="L39" s="8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8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 x14ac:dyDescent="0.2">
      <c r="A44" s="3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8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 x14ac:dyDescent="0.2">
      <c r="A45" s="31"/>
      <c r="B45" s="32"/>
      <c r="C45" s="20" t="s">
        <v>101</v>
      </c>
      <c r="D45" s="31"/>
      <c r="E45" s="31"/>
      <c r="F45" s="31"/>
      <c r="G45" s="31"/>
      <c r="H45" s="31"/>
      <c r="I45" s="31"/>
      <c r="J45" s="31"/>
      <c r="K45" s="31"/>
      <c r="L45" s="88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8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 x14ac:dyDescent="0.2">
      <c r="A47" s="31"/>
      <c r="B47" s="32"/>
      <c r="C47" s="26" t="s">
        <v>17</v>
      </c>
      <c r="D47" s="31"/>
      <c r="E47" s="31"/>
      <c r="F47" s="31"/>
      <c r="G47" s="31"/>
      <c r="H47" s="31"/>
      <c r="I47" s="31"/>
      <c r="J47" s="31"/>
      <c r="K47" s="31"/>
      <c r="L47" s="88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 x14ac:dyDescent="0.2">
      <c r="A48" s="31"/>
      <c r="B48" s="32"/>
      <c r="C48" s="31"/>
      <c r="D48" s="31"/>
      <c r="E48" s="226" t="str">
        <f>E7</f>
        <v>VD Kolín, oprava protikorozní ochrany hradící konstrukce jezu</v>
      </c>
      <c r="F48" s="227"/>
      <c r="G48" s="227"/>
      <c r="H48" s="227"/>
      <c r="I48" s="31"/>
      <c r="J48" s="31"/>
      <c r="K48" s="31"/>
      <c r="L48" s="88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 x14ac:dyDescent="0.2">
      <c r="A49" s="31"/>
      <c r="B49" s="32"/>
      <c r="C49" s="26" t="s">
        <v>99</v>
      </c>
      <c r="D49" s="31"/>
      <c r="E49" s="31"/>
      <c r="F49" s="31"/>
      <c r="G49" s="31"/>
      <c r="H49" s="31"/>
      <c r="I49" s="31"/>
      <c r="J49" s="31"/>
      <c r="K49" s="31"/>
      <c r="L49" s="88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 x14ac:dyDescent="0.2">
      <c r="A50" s="31"/>
      <c r="B50" s="32"/>
      <c r="C50" s="31"/>
      <c r="D50" s="31"/>
      <c r="E50" s="209" t="str">
        <f>E9</f>
        <v>PS01_PJP - PS01 - pravé jezové pole (válec)</v>
      </c>
      <c r="F50" s="225"/>
      <c r="G50" s="225"/>
      <c r="H50" s="225"/>
      <c r="I50" s="31"/>
      <c r="J50" s="31"/>
      <c r="K50" s="31"/>
      <c r="L50" s="88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88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 x14ac:dyDescent="0.2">
      <c r="A52" s="31"/>
      <c r="B52" s="32"/>
      <c r="C52" s="26" t="s">
        <v>23</v>
      </c>
      <c r="D52" s="31"/>
      <c r="E52" s="31"/>
      <c r="F52" s="24" t="str">
        <f>F12</f>
        <v>VD Kolín</v>
      </c>
      <c r="G52" s="31"/>
      <c r="H52" s="31"/>
      <c r="I52" s="26" t="s">
        <v>25</v>
      </c>
      <c r="J52" s="49" t="str">
        <f>IF(J12="","",J12)</f>
        <v>19. 3. 2021</v>
      </c>
      <c r="K52" s="31"/>
      <c r="L52" s="88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88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hidden="1" customHeight="1" x14ac:dyDescent="0.2">
      <c r="A54" s="31"/>
      <c r="B54" s="32"/>
      <c r="C54" s="26" t="s">
        <v>27</v>
      </c>
      <c r="D54" s="31"/>
      <c r="E54" s="31"/>
      <c r="F54" s="24" t="str">
        <f>E15</f>
        <v>Povodí Labe, státní podnik</v>
      </c>
      <c r="G54" s="31"/>
      <c r="H54" s="31"/>
      <c r="I54" s="26" t="s">
        <v>35</v>
      </c>
      <c r="J54" s="29" t="str">
        <f>E21</f>
        <v>PS PROFI s.r.o.</v>
      </c>
      <c r="K54" s="31"/>
      <c r="L54" s="8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hidden="1" customHeight="1" x14ac:dyDescent="0.2">
      <c r="A55" s="31"/>
      <c r="B55" s="32"/>
      <c r="C55" s="26" t="s">
        <v>33</v>
      </c>
      <c r="D55" s="31"/>
      <c r="E55" s="31"/>
      <c r="F55" s="24" t="str">
        <f>IF(E18="","",E18)</f>
        <v>Vyplň údaj</v>
      </c>
      <c r="G55" s="31"/>
      <c r="H55" s="31"/>
      <c r="I55" s="26" t="s">
        <v>40</v>
      </c>
      <c r="J55" s="29" t="str">
        <f>E24</f>
        <v>DF</v>
      </c>
      <c r="K55" s="31"/>
      <c r="L55" s="88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 x14ac:dyDescent="0.2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88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 x14ac:dyDescent="0.2">
      <c r="A57" s="31"/>
      <c r="B57" s="32"/>
      <c r="C57" s="102" t="s">
        <v>102</v>
      </c>
      <c r="D57" s="96"/>
      <c r="E57" s="96"/>
      <c r="F57" s="96"/>
      <c r="G57" s="96"/>
      <c r="H57" s="96"/>
      <c r="I57" s="96"/>
      <c r="J57" s="103" t="s">
        <v>103</v>
      </c>
      <c r="K57" s="96"/>
      <c r="L57" s="88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 x14ac:dyDescent="0.2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88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 x14ac:dyDescent="0.2">
      <c r="A59" s="31"/>
      <c r="B59" s="32"/>
      <c r="C59" s="104" t="s">
        <v>76</v>
      </c>
      <c r="D59" s="31"/>
      <c r="E59" s="31"/>
      <c r="F59" s="31"/>
      <c r="G59" s="31"/>
      <c r="H59" s="31"/>
      <c r="I59" s="31"/>
      <c r="J59" s="65">
        <f>J90</f>
        <v>0</v>
      </c>
      <c r="K59" s="31"/>
      <c r="L59" s="88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104</v>
      </c>
    </row>
    <row r="60" spans="1:47" s="9" customFormat="1" ht="24.95" hidden="1" customHeight="1" x14ac:dyDescent="0.2">
      <c r="B60" s="105"/>
      <c r="D60" s="106" t="s">
        <v>105</v>
      </c>
      <c r="E60" s="107"/>
      <c r="F60" s="107"/>
      <c r="G60" s="107"/>
      <c r="H60" s="107"/>
      <c r="I60" s="107"/>
      <c r="J60" s="108">
        <f>J91</f>
        <v>0</v>
      </c>
      <c r="L60" s="105"/>
    </row>
    <row r="61" spans="1:47" s="10" customFormat="1" ht="19.899999999999999" hidden="1" customHeight="1" x14ac:dyDescent="0.2">
      <c r="B61" s="109"/>
      <c r="D61" s="110" t="s">
        <v>106</v>
      </c>
      <c r="E61" s="111"/>
      <c r="F61" s="111"/>
      <c r="G61" s="111"/>
      <c r="H61" s="111"/>
      <c r="I61" s="111"/>
      <c r="J61" s="112">
        <f>J92</f>
        <v>0</v>
      </c>
      <c r="L61" s="109"/>
    </row>
    <row r="62" spans="1:47" s="10" customFormat="1" ht="19.899999999999999" hidden="1" customHeight="1" x14ac:dyDescent="0.2">
      <c r="B62" s="109"/>
      <c r="D62" s="110" t="s">
        <v>107</v>
      </c>
      <c r="E62" s="111"/>
      <c r="F62" s="111"/>
      <c r="G62" s="111"/>
      <c r="H62" s="111"/>
      <c r="I62" s="111"/>
      <c r="J62" s="112">
        <f>J95</f>
        <v>0</v>
      </c>
      <c r="L62" s="109"/>
    </row>
    <row r="63" spans="1:47" s="10" customFormat="1" ht="19.899999999999999" hidden="1" customHeight="1" x14ac:dyDescent="0.2">
      <c r="B63" s="109"/>
      <c r="D63" s="110" t="s">
        <v>108</v>
      </c>
      <c r="E63" s="111"/>
      <c r="F63" s="111"/>
      <c r="G63" s="111"/>
      <c r="H63" s="111"/>
      <c r="I63" s="111"/>
      <c r="J63" s="112">
        <f>J128</f>
        <v>0</v>
      </c>
      <c r="L63" s="109"/>
    </row>
    <row r="64" spans="1:47" s="9" customFormat="1" ht="24.95" hidden="1" customHeight="1" x14ac:dyDescent="0.2">
      <c r="B64" s="105"/>
      <c r="D64" s="106" t="s">
        <v>109</v>
      </c>
      <c r="E64" s="107"/>
      <c r="F64" s="107"/>
      <c r="G64" s="107"/>
      <c r="H64" s="107"/>
      <c r="I64" s="107"/>
      <c r="J64" s="108">
        <f>J144</f>
        <v>0</v>
      </c>
      <c r="L64" s="105"/>
    </row>
    <row r="65" spans="1:31" s="10" customFormat="1" ht="19.899999999999999" hidden="1" customHeight="1" x14ac:dyDescent="0.2">
      <c r="B65" s="109"/>
      <c r="D65" s="110" t="s">
        <v>110</v>
      </c>
      <c r="E65" s="111"/>
      <c r="F65" s="111"/>
      <c r="G65" s="111"/>
      <c r="H65" s="111"/>
      <c r="I65" s="111"/>
      <c r="J65" s="112">
        <f>J145</f>
        <v>0</v>
      </c>
      <c r="L65" s="109"/>
    </row>
    <row r="66" spans="1:31" s="10" customFormat="1" ht="19.899999999999999" hidden="1" customHeight="1" x14ac:dyDescent="0.2">
      <c r="B66" s="109"/>
      <c r="D66" s="110" t="s">
        <v>111</v>
      </c>
      <c r="E66" s="111"/>
      <c r="F66" s="111"/>
      <c r="G66" s="111"/>
      <c r="H66" s="111"/>
      <c r="I66" s="111"/>
      <c r="J66" s="112">
        <f>J172</f>
        <v>0</v>
      </c>
      <c r="L66" s="109"/>
    </row>
    <row r="67" spans="1:31" s="9" customFormat="1" ht="24.95" hidden="1" customHeight="1" x14ac:dyDescent="0.2">
      <c r="B67" s="105"/>
      <c r="D67" s="106" t="s">
        <v>112</v>
      </c>
      <c r="E67" s="107"/>
      <c r="F67" s="107"/>
      <c r="G67" s="107"/>
      <c r="H67" s="107"/>
      <c r="I67" s="107"/>
      <c r="J67" s="108">
        <f>J199</f>
        <v>0</v>
      </c>
      <c r="L67" s="105"/>
    </row>
    <row r="68" spans="1:31" s="10" customFormat="1" ht="19.899999999999999" hidden="1" customHeight="1" x14ac:dyDescent="0.2">
      <c r="B68" s="109"/>
      <c r="D68" s="110" t="s">
        <v>113</v>
      </c>
      <c r="E68" s="111"/>
      <c r="F68" s="111"/>
      <c r="G68" s="111"/>
      <c r="H68" s="111"/>
      <c r="I68" s="111"/>
      <c r="J68" s="112">
        <f>J200</f>
        <v>0</v>
      </c>
      <c r="L68" s="109"/>
    </row>
    <row r="69" spans="1:31" s="10" customFormat="1" ht="19.899999999999999" hidden="1" customHeight="1" x14ac:dyDescent="0.2">
      <c r="B69" s="109"/>
      <c r="D69" s="110" t="s">
        <v>114</v>
      </c>
      <c r="E69" s="111"/>
      <c r="F69" s="111"/>
      <c r="G69" s="111"/>
      <c r="H69" s="111"/>
      <c r="I69" s="111"/>
      <c r="J69" s="112">
        <f>J221</f>
        <v>0</v>
      </c>
      <c r="L69" s="109"/>
    </row>
    <row r="70" spans="1:31" s="10" customFormat="1" ht="19.899999999999999" hidden="1" customHeight="1" x14ac:dyDescent="0.2">
      <c r="B70" s="109"/>
      <c r="D70" s="110" t="s">
        <v>115</v>
      </c>
      <c r="E70" s="111"/>
      <c r="F70" s="111"/>
      <c r="G70" s="111"/>
      <c r="H70" s="111"/>
      <c r="I70" s="111"/>
      <c r="J70" s="112">
        <f>J224</f>
        <v>0</v>
      </c>
      <c r="L70" s="109"/>
    </row>
    <row r="71" spans="1:31" s="2" customFormat="1" ht="21.75" hidden="1" customHeight="1" x14ac:dyDescent="0.2">
      <c r="A71" s="31"/>
      <c r="B71" s="32"/>
      <c r="C71" s="31"/>
      <c r="D71" s="31"/>
      <c r="E71" s="31"/>
      <c r="F71" s="31"/>
      <c r="G71" s="31"/>
      <c r="H71" s="31"/>
      <c r="I71" s="31"/>
      <c r="J71" s="31"/>
      <c r="K71" s="31"/>
      <c r="L71" s="88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6.95" hidden="1" customHeight="1" x14ac:dyDescent="0.2">
      <c r="A72" s="31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88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hidden="1" x14ac:dyDescent="0.2"/>
    <row r="74" spans="1:31" hidden="1" x14ac:dyDescent="0.2"/>
    <row r="75" spans="1:31" hidden="1" x14ac:dyDescent="0.2"/>
    <row r="76" spans="1:31" s="2" customFormat="1" ht="6.95" customHeight="1" x14ac:dyDescent="0.2">
      <c r="A76" s="31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8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24.95" customHeight="1" x14ac:dyDescent="0.2">
      <c r="A77" s="31"/>
      <c r="B77" s="32"/>
      <c r="C77" s="20" t="s">
        <v>116</v>
      </c>
      <c r="D77" s="31"/>
      <c r="E77" s="31"/>
      <c r="F77" s="31"/>
      <c r="G77" s="31"/>
      <c r="H77" s="31"/>
      <c r="I77" s="31"/>
      <c r="J77" s="31"/>
      <c r="K77" s="31"/>
      <c r="L77" s="8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6.95" customHeight="1" x14ac:dyDescent="0.2">
      <c r="A78" s="31"/>
      <c r="B78" s="32"/>
      <c r="C78" s="31"/>
      <c r="D78" s="31"/>
      <c r="E78" s="31"/>
      <c r="F78" s="31"/>
      <c r="G78" s="31"/>
      <c r="H78" s="31"/>
      <c r="I78" s="31"/>
      <c r="J78" s="31"/>
      <c r="K78" s="31"/>
      <c r="L78" s="88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2" customHeight="1" x14ac:dyDescent="0.2">
      <c r="A79" s="31"/>
      <c r="B79" s="32"/>
      <c r="C79" s="26" t="s">
        <v>17</v>
      </c>
      <c r="D79" s="31"/>
      <c r="E79" s="31"/>
      <c r="F79" s="31"/>
      <c r="G79" s="31"/>
      <c r="H79" s="31"/>
      <c r="I79" s="31"/>
      <c r="J79" s="31"/>
      <c r="K79" s="31"/>
      <c r="L79" s="88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6.5" customHeight="1" x14ac:dyDescent="0.2">
      <c r="A80" s="31"/>
      <c r="B80" s="32"/>
      <c r="C80" s="31"/>
      <c r="D80" s="31"/>
      <c r="E80" s="226" t="str">
        <f>E7</f>
        <v>VD Kolín, oprava protikorozní ochrany hradící konstrukce jezu</v>
      </c>
      <c r="F80" s="227"/>
      <c r="G80" s="227"/>
      <c r="H80" s="227"/>
      <c r="I80" s="31"/>
      <c r="J80" s="31"/>
      <c r="K80" s="31"/>
      <c r="L80" s="8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2" customHeight="1" x14ac:dyDescent="0.2">
      <c r="A81" s="31"/>
      <c r="B81" s="32"/>
      <c r="C81" s="26" t="s">
        <v>99</v>
      </c>
      <c r="D81" s="31"/>
      <c r="E81" s="31"/>
      <c r="F81" s="31"/>
      <c r="G81" s="31"/>
      <c r="H81" s="31"/>
      <c r="I81" s="31"/>
      <c r="J81" s="31"/>
      <c r="K81" s="31"/>
      <c r="L81" s="8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16.5" customHeight="1" x14ac:dyDescent="0.2">
      <c r="A82" s="31"/>
      <c r="B82" s="32"/>
      <c r="C82" s="31"/>
      <c r="D82" s="31"/>
      <c r="E82" s="209" t="str">
        <f>E9</f>
        <v>PS01_PJP - PS01 - pravé jezové pole (válec)</v>
      </c>
      <c r="F82" s="225"/>
      <c r="G82" s="225"/>
      <c r="H82" s="225"/>
      <c r="I82" s="31"/>
      <c r="J82" s="31"/>
      <c r="K82" s="31"/>
      <c r="L82" s="8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8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12" customHeight="1" x14ac:dyDescent="0.2">
      <c r="A84" s="31"/>
      <c r="B84" s="32"/>
      <c r="C84" s="26" t="s">
        <v>23</v>
      </c>
      <c r="D84" s="31"/>
      <c r="E84" s="31"/>
      <c r="F84" s="24" t="str">
        <f>F12</f>
        <v>VD Kolín</v>
      </c>
      <c r="G84" s="31"/>
      <c r="H84" s="31"/>
      <c r="I84" s="26" t="s">
        <v>25</v>
      </c>
      <c r="J84" s="49" t="str">
        <f>IF(J12="","",J12)</f>
        <v>19. 3. 2021</v>
      </c>
      <c r="K84" s="31"/>
      <c r="L84" s="8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6.95" customHeight="1" x14ac:dyDescent="0.2">
      <c r="A85" s="31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8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15.2" customHeight="1" x14ac:dyDescent="0.2">
      <c r="A86" s="31"/>
      <c r="B86" s="32"/>
      <c r="C86" s="26" t="s">
        <v>27</v>
      </c>
      <c r="D86" s="31"/>
      <c r="E86" s="31"/>
      <c r="F86" s="24" t="str">
        <f>E15</f>
        <v>Povodí Labe, státní podnik</v>
      </c>
      <c r="G86" s="31"/>
      <c r="H86" s="31"/>
      <c r="I86" s="26" t="s">
        <v>35</v>
      </c>
      <c r="J86" s="29" t="str">
        <f>E21</f>
        <v>PS PROFI s.r.o.</v>
      </c>
      <c r="K86" s="31"/>
      <c r="L86" s="8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15.2" customHeight="1" x14ac:dyDescent="0.2">
      <c r="A87" s="31"/>
      <c r="B87" s="32"/>
      <c r="C87" s="26" t="s">
        <v>33</v>
      </c>
      <c r="D87" s="31"/>
      <c r="E87" s="31"/>
      <c r="F87" s="24" t="str">
        <f>IF(E18="","",E18)</f>
        <v>Vyplň údaj</v>
      </c>
      <c r="G87" s="31"/>
      <c r="H87" s="31"/>
      <c r="I87" s="26" t="s">
        <v>40</v>
      </c>
      <c r="J87" s="29" t="str">
        <f>E24</f>
        <v>DF</v>
      </c>
      <c r="K87" s="31"/>
      <c r="L87" s="8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2" customFormat="1" ht="10.3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8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65" s="11" customFormat="1" ht="29.25" customHeight="1" x14ac:dyDescent="0.2">
      <c r="A89" s="113"/>
      <c r="B89" s="114"/>
      <c r="C89" s="115" t="s">
        <v>117</v>
      </c>
      <c r="D89" s="116" t="s">
        <v>63</v>
      </c>
      <c r="E89" s="116" t="s">
        <v>59</v>
      </c>
      <c r="F89" s="116" t="s">
        <v>60</v>
      </c>
      <c r="G89" s="116" t="s">
        <v>118</v>
      </c>
      <c r="H89" s="116" t="s">
        <v>119</v>
      </c>
      <c r="I89" s="116" t="s">
        <v>120</v>
      </c>
      <c r="J89" s="116" t="s">
        <v>103</v>
      </c>
      <c r="K89" s="117" t="s">
        <v>121</v>
      </c>
      <c r="L89" s="118"/>
      <c r="M89" s="56" t="s">
        <v>3</v>
      </c>
      <c r="N89" s="57" t="s">
        <v>48</v>
      </c>
      <c r="O89" s="57" t="s">
        <v>122</v>
      </c>
      <c r="P89" s="57" t="s">
        <v>123</v>
      </c>
      <c r="Q89" s="57" t="s">
        <v>124</v>
      </c>
      <c r="R89" s="57" t="s">
        <v>125</v>
      </c>
      <c r="S89" s="57" t="s">
        <v>126</v>
      </c>
      <c r="T89" s="58" t="s">
        <v>127</v>
      </c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</row>
    <row r="90" spans="1:65" s="2" customFormat="1" ht="22.9" customHeight="1" x14ac:dyDescent="0.25">
      <c r="A90" s="31"/>
      <c r="B90" s="32"/>
      <c r="C90" s="63" t="s">
        <v>128</v>
      </c>
      <c r="D90" s="31"/>
      <c r="E90" s="31"/>
      <c r="F90" s="31"/>
      <c r="G90" s="31"/>
      <c r="H90" s="31"/>
      <c r="I90" s="31"/>
      <c r="J90" s="119">
        <f>BK90</f>
        <v>0</v>
      </c>
      <c r="K90" s="31"/>
      <c r="L90" s="32"/>
      <c r="M90" s="59"/>
      <c r="N90" s="50"/>
      <c r="O90" s="60"/>
      <c r="P90" s="120">
        <f>P91+P144+P199</f>
        <v>0</v>
      </c>
      <c r="Q90" s="60"/>
      <c r="R90" s="120">
        <f>R91+R144+R199</f>
        <v>9.36</v>
      </c>
      <c r="S90" s="60"/>
      <c r="T90" s="121">
        <f>T91+T144+T199</f>
        <v>9.3609999999999989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77</v>
      </c>
      <c r="AU90" s="16" t="s">
        <v>104</v>
      </c>
      <c r="BK90" s="122">
        <f>BK91+BK144+BK199</f>
        <v>0</v>
      </c>
    </row>
    <row r="91" spans="1:65" s="12" customFormat="1" ht="25.9" customHeight="1" x14ac:dyDescent="0.2">
      <c r="B91" s="123"/>
      <c r="D91" s="124" t="s">
        <v>77</v>
      </c>
      <c r="E91" s="125" t="s">
        <v>129</v>
      </c>
      <c r="F91" s="125" t="s">
        <v>130</v>
      </c>
      <c r="I91" s="126"/>
      <c r="J91" s="127">
        <f>BK91</f>
        <v>0</v>
      </c>
      <c r="L91" s="123"/>
      <c r="M91" s="128"/>
      <c r="N91" s="129"/>
      <c r="O91" s="129"/>
      <c r="P91" s="130">
        <f>P92+P95+P128</f>
        <v>0</v>
      </c>
      <c r="Q91" s="129"/>
      <c r="R91" s="130">
        <f>R92+R95+R128</f>
        <v>0</v>
      </c>
      <c r="S91" s="129"/>
      <c r="T91" s="131">
        <f>T92+T95+T128</f>
        <v>0</v>
      </c>
      <c r="AR91" s="124" t="s">
        <v>86</v>
      </c>
      <c r="AT91" s="132" t="s">
        <v>77</v>
      </c>
      <c r="AU91" s="132" t="s">
        <v>78</v>
      </c>
      <c r="AY91" s="124" t="s">
        <v>131</v>
      </c>
      <c r="BK91" s="133">
        <f>BK92+BK95+BK128</f>
        <v>0</v>
      </c>
    </row>
    <row r="92" spans="1:65" s="12" customFormat="1" ht="22.9" customHeight="1" x14ac:dyDescent="0.2">
      <c r="B92" s="123"/>
      <c r="D92" s="124" t="s">
        <v>77</v>
      </c>
      <c r="E92" s="134" t="s">
        <v>86</v>
      </c>
      <c r="F92" s="134" t="s">
        <v>132</v>
      </c>
      <c r="I92" s="126"/>
      <c r="J92" s="135">
        <f>BK92</f>
        <v>0</v>
      </c>
      <c r="L92" s="123"/>
      <c r="M92" s="128"/>
      <c r="N92" s="129"/>
      <c r="O92" s="129"/>
      <c r="P92" s="130">
        <f>SUM(P93:P94)</f>
        <v>0</v>
      </c>
      <c r="Q92" s="129"/>
      <c r="R92" s="130">
        <f>SUM(R93:R94)</f>
        <v>0</v>
      </c>
      <c r="S92" s="129"/>
      <c r="T92" s="131">
        <f>SUM(T93:T94)</f>
        <v>0</v>
      </c>
      <c r="AR92" s="124" t="s">
        <v>86</v>
      </c>
      <c r="AT92" s="132" t="s">
        <v>77</v>
      </c>
      <c r="AU92" s="132" t="s">
        <v>86</v>
      </c>
      <c r="AY92" s="124" t="s">
        <v>131</v>
      </c>
      <c r="BK92" s="133">
        <f>SUM(BK93:BK94)</f>
        <v>0</v>
      </c>
    </row>
    <row r="93" spans="1:65" s="2" customFormat="1" ht="16.5" customHeight="1" x14ac:dyDescent="0.2">
      <c r="A93" s="31"/>
      <c r="B93" s="136"/>
      <c r="C93" s="137" t="s">
        <v>86</v>
      </c>
      <c r="D93" s="137" t="s">
        <v>133</v>
      </c>
      <c r="E93" s="138" t="s">
        <v>134</v>
      </c>
      <c r="F93" s="139" t="s">
        <v>135</v>
      </c>
      <c r="G93" s="140" t="s">
        <v>136</v>
      </c>
      <c r="H93" s="141">
        <v>13.4</v>
      </c>
      <c r="I93" s="142"/>
      <c r="J93" s="143">
        <f>ROUND(I93*H93,2)</f>
        <v>0</v>
      </c>
      <c r="K93" s="139" t="s">
        <v>3</v>
      </c>
      <c r="L93" s="32"/>
      <c r="M93" s="144" t="s">
        <v>3</v>
      </c>
      <c r="N93" s="145" t="s">
        <v>49</v>
      </c>
      <c r="O93" s="52"/>
      <c r="P93" s="146">
        <f>O93*H93</f>
        <v>0</v>
      </c>
      <c r="Q93" s="146">
        <v>0</v>
      </c>
      <c r="R93" s="146">
        <f>Q93*H93</f>
        <v>0</v>
      </c>
      <c r="S93" s="146">
        <v>0</v>
      </c>
      <c r="T93" s="147">
        <f>S93*H93</f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48" t="s">
        <v>137</v>
      </c>
      <c r="AT93" s="148" t="s">
        <v>133</v>
      </c>
      <c r="AU93" s="148" t="s">
        <v>88</v>
      </c>
      <c r="AY93" s="16" t="s">
        <v>131</v>
      </c>
      <c r="BE93" s="149">
        <f>IF(N93="základní",J93,0)</f>
        <v>0</v>
      </c>
      <c r="BF93" s="149">
        <f>IF(N93="snížená",J93,0)</f>
        <v>0</v>
      </c>
      <c r="BG93" s="149">
        <f>IF(N93="zákl. přenesená",J93,0)</f>
        <v>0</v>
      </c>
      <c r="BH93" s="149">
        <f>IF(N93="sníž. přenesená",J93,0)</f>
        <v>0</v>
      </c>
      <c r="BI93" s="149">
        <f>IF(N93="nulová",J93,0)</f>
        <v>0</v>
      </c>
      <c r="BJ93" s="16" t="s">
        <v>86</v>
      </c>
      <c r="BK93" s="149">
        <f>ROUND(I93*H93,2)</f>
        <v>0</v>
      </c>
      <c r="BL93" s="16" t="s">
        <v>137</v>
      </c>
      <c r="BM93" s="148" t="s">
        <v>453</v>
      </c>
    </row>
    <row r="94" spans="1:65" s="2" customFormat="1" ht="48.75" x14ac:dyDescent="0.2">
      <c r="A94" s="31"/>
      <c r="B94" s="32"/>
      <c r="C94" s="31"/>
      <c r="D94" s="150" t="s">
        <v>139</v>
      </c>
      <c r="E94" s="31"/>
      <c r="F94" s="151" t="s">
        <v>140</v>
      </c>
      <c r="G94" s="31"/>
      <c r="H94" s="31"/>
      <c r="I94" s="152"/>
      <c r="J94" s="31"/>
      <c r="K94" s="31"/>
      <c r="L94" s="32"/>
      <c r="M94" s="153"/>
      <c r="N94" s="154"/>
      <c r="O94" s="52"/>
      <c r="P94" s="52"/>
      <c r="Q94" s="52"/>
      <c r="R94" s="52"/>
      <c r="S94" s="52"/>
      <c r="T94" s="53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T94" s="16" t="s">
        <v>139</v>
      </c>
      <c r="AU94" s="16" t="s">
        <v>88</v>
      </c>
    </row>
    <row r="95" spans="1:65" s="12" customFormat="1" ht="22.9" customHeight="1" x14ac:dyDescent="0.2">
      <c r="B95" s="123"/>
      <c r="D95" s="124" t="s">
        <v>77</v>
      </c>
      <c r="E95" s="134" t="s">
        <v>141</v>
      </c>
      <c r="F95" s="134" t="s">
        <v>142</v>
      </c>
      <c r="I95" s="126"/>
      <c r="J95" s="135">
        <f>BK95</f>
        <v>0</v>
      </c>
      <c r="L95" s="123"/>
      <c r="M95" s="128"/>
      <c r="N95" s="129"/>
      <c r="O95" s="129"/>
      <c r="P95" s="130">
        <f>SUM(P96:P127)</f>
        <v>0</v>
      </c>
      <c r="Q95" s="129"/>
      <c r="R95" s="130">
        <f>SUM(R96:R127)</f>
        <v>0</v>
      </c>
      <c r="S95" s="129"/>
      <c r="T95" s="131">
        <f>SUM(T96:T127)</f>
        <v>0</v>
      </c>
      <c r="AR95" s="124" t="s">
        <v>86</v>
      </c>
      <c r="AT95" s="132" t="s">
        <v>77</v>
      </c>
      <c r="AU95" s="132" t="s">
        <v>86</v>
      </c>
      <c r="AY95" s="124" t="s">
        <v>131</v>
      </c>
      <c r="BK95" s="133">
        <f>SUM(BK96:BK127)</f>
        <v>0</v>
      </c>
    </row>
    <row r="96" spans="1:65" s="2" customFormat="1" ht="24.2" customHeight="1" x14ac:dyDescent="0.2">
      <c r="A96" s="31"/>
      <c r="B96" s="136"/>
      <c r="C96" s="137" t="s">
        <v>88</v>
      </c>
      <c r="D96" s="137" t="s">
        <v>133</v>
      </c>
      <c r="E96" s="138" t="s">
        <v>143</v>
      </c>
      <c r="F96" s="139" t="s">
        <v>144</v>
      </c>
      <c r="G96" s="140" t="s">
        <v>145</v>
      </c>
      <c r="H96" s="141">
        <v>102</v>
      </c>
      <c r="I96" s="142"/>
      <c r="J96" s="143">
        <f>ROUND(I96*H96,2)</f>
        <v>0</v>
      </c>
      <c r="K96" s="139" t="s">
        <v>146</v>
      </c>
      <c r="L96" s="32"/>
      <c r="M96" s="144" t="s">
        <v>3</v>
      </c>
      <c r="N96" s="145" t="s">
        <v>49</v>
      </c>
      <c r="O96" s="52"/>
      <c r="P96" s="146">
        <f>O96*H96</f>
        <v>0</v>
      </c>
      <c r="Q96" s="146">
        <v>0</v>
      </c>
      <c r="R96" s="146">
        <f>Q96*H96</f>
        <v>0</v>
      </c>
      <c r="S96" s="146">
        <v>0</v>
      </c>
      <c r="T96" s="147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48" t="s">
        <v>137</v>
      </c>
      <c r="AT96" s="148" t="s">
        <v>133</v>
      </c>
      <c r="AU96" s="148" t="s">
        <v>88</v>
      </c>
      <c r="AY96" s="16" t="s">
        <v>131</v>
      </c>
      <c r="BE96" s="149">
        <f>IF(N96="základní",J96,0)</f>
        <v>0</v>
      </c>
      <c r="BF96" s="149">
        <f>IF(N96="snížená",J96,0)</f>
        <v>0</v>
      </c>
      <c r="BG96" s="149">
        <f>IF(N96="zákl. přenesená",J96,0)</f>
        <v>0</v>
      </c>
      <c r="BH96" s="149">
        <f>IF(N96="sníž. přenesená",J96,0)</f>
        <v>0</v>
      </c>
      <c r="BI96" s="149">
        <f>IF(N96="nulová",J96,0)</f>
        <v>0</v>
      </c>
      <c r="BJ96" s="16" t="s">
        <v>86</v>
      </c>
      <c r="BK96" s="149">
        <f>ROUND(I96*H96,2)</f>
        <v>0</v>
      </c>
      <c r="BL96" s="16" t="s">
        <v>137</v>
      </c>
      <c r="BM96" s="148" t="s">
        <v>454</v>
      </c>
    </row>
    <row r="97" spans="1:65" s="2" customFormat="1" x14ac:dyDescent="0.2">
      <c r="A97" s="31"/>
      <c r="B97" s="32"/>
      <c r="C97" s="31"/>
      <c r="D97" s="155" t="s">
        <v>148</v>
      </c>
      <c r="E97" s="31"/>
      <c r="F97" s="156" t="s">
        <v>149</v>
      </c>
      <c r="G97" s="31"/>
      <c r="H97" s="31"/>
      <c r="I97" s="152"/>
      <c r="J97" s="31"/>
      <c r="K97" s="31"/>
      <c r="L97" s="32"/>
      <c r="M97" s="153"/>
      <c r="N97" s="154"/>
      <c r="O97" s="52"/>
      <c r="P97" s="52"/>
      <c r="Q97" s="52"/>
      <c r="R97" s="52"/>
      <c r="S97" s="52"/>
      <c r="T97" s="53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6" t="s">
        <v>148</v>
      </c>
      <c r="AU97" s="16" t="s">
        <v>88</v>
      </c>
    </row>
    <row r="98" spans="1:65" s="13" customFormat="1" x14ac:dyDescent="0.2">
      <c r="B98" s="157"/>
      <c r="D98" s="150" t="s">
        <v>150</v>
      </c>
      <c r="E98" s="158" t="s">
        <v>3</v>
      </c>
      <c r="F98" s="159" t="s">
        <v>151</v>
      </c>
      <c r="H98" s="160">
        <v>38</v>
      </c>
      <c r="I98" s="161"/>
      <c r="L98" s="157"/>
      <c r="M98" s="162"/>
      <c r="N98" s="163"/>
      <c r="O98" s="163"/>
      <c r="P98" s="163"/>
      <c r="Q98" s="163"/>
      <c r="R98" s="163"/>
      <c r="S98" s="163"/>
      <c r="T98" s="164"/>
      <c r="AT98" s="158" t="s">
        <v>150</v>
      </c>
      <c r="AU98" s="158" t="s">
        <v>88</v>
      </c>
      <c r="AV98" s="13" t="s">
        <v>88</v>
      </c>
      <c r="AW98" s="13" t="s">
        <v>39</v>
      </c>
      <c r="AX98" s="13" t="s">
        <v>78</v>
      </c>
      <c r="AY98" s="158" t="s">
        <v>131</v>
      </c>
    </row>
    <row r="99" spans="1:65" s="13" customFormat="1" x14ac:dyDescent="0.2">
      <c r="B99" s="157"/>
      <c r="D99" s="150" t="s">
        <v>150</v>
      </c>
      <c r="E99" s="158" t="s">
        <v>3</v>
      </c>
      <c r="F99" s="159" t="s">
        <v>152</v>
      </c>
      <c r="H99" s="160">
        <v>64</v>
      </c>
      <c r="I99" s="161"/>
      <c r="L99" s="157"/>
      <c r="M99" s="162"/>
      <c r="N99" s="163"/>
      <c r="O99" s="163"/>
      <c r="P99" s="163"/>
      <c r="Q99" s="163"/>
      <c r="R99" s="163"/>
      <c r="S99" s="163"/>
      <c r="T99" s="164"/>
      <c r="AT99" s="158" t="s">
        <v>150</v>
      </c>
      <c r="AU99" s="158" t="s">
        <v>88</v>
      </c>
      <c r="AV99" s="13" t="s">
        <v>88</v>
      </c>
      <c r="AW99" s="13" t="s">
        <v>39</v>
      </c>
      <c r="AX99" s="13" t="s">
        <v>78</v>
      </c>
      <c r="AY99" s="158" t="s">
        <v>131</v>
      </c>
    </row>
    <row r="100" spans="1:65" s="14" customFormat="1" x14ac:dyDescent="0.2">
      <c r="B100" s="165"/>
      <c r="D100" s="150" t="s">
        <v>150</v>
      </c>
      <c r="E100" s="166" t="s">
        <v>3</v>
      </c>
      <c r="F100" s="167" t="s">
        <v>153</v>
      </c>
      <c r="H100" s="168">
        <v>102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6" t="s">
        <v>150</v>
      </c>
      <c r="AU100" s="166" t="s">
        <v>88</v>
      </c>
      <c r="AV100" s="14" t="s">
        <v>137</v>
      </c>
      <c r="AW100" s="14" t="s">
        <v>39</v>
      </c>
      <c r="AX100" s="14" t="s">
        <v>86</v>
      </c>
      <c r="AY100" s="166" t="s">
        <v>131</v>
      </c>
    </row>
    <row r="101" spans="1:65" s="2" customFormat="1" ht="24.2" customHeight="1" x14ac:dyDescent="0.2">
      <c r="A101" s="31"/>
      <c r="B101" s="136"/>
      <c r="C101" s="137" t="s">
        <v>154</v>
      </c>
      <c r="D101" s="137" t="s">
        <v>133</v>
      </c>
      <c r="E101" s="138" t="s">
        <v>155</v>
      </c>
      <c r="F101" s="139" t="s">
        <v>156</v>
      </c>
      <c r="G101" s="140" t="s">
        <v>145</v>
      </c>
      <c r="H101" s="141">
        <v>18360</v>
      </c>
      <c r="I101" s="142"/>
      <c r="J101" s="143">
        <f>ROUND(I101*H101,2)</f>
        <v>0</v>
      </c>
      <c r="K101" s="139" t="s">
        <v>146</v>
      </c>
      <c r="L101" s="32"/>
      <c r="M101" s="144" t="s">
        <v>3</v>
      </c>
      <c r="N101" s="145" t="s">
        <v>49</v>
      </c>
      <c r="O101" s="52"/>
      <c r="P101" s="146">
        <f>O101*H101</f>
        <v>0</v>
      </c>
      <c r="Q101" s="146">
        <v>0</v>
      </c>
      <c r="R101" s="146">
        <f>Q101*H101</f>
        <v>0</v>
      </c>
      <c r="S101" s="146">
        <v>0</v>
      </c>
      <c r="T101" s="147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48" t="s">
        <v>137</v>
      </c>
      <c r="AT101" s="148" t="s">
        <v>133</v>
      </c>
      <c r="AU101" s="148" t="s">
        <v>88</v>
      </c>
      <c r="AY101" s="16" t="s">
        <v>131</v>
      </c>
      <c r="BE101" s="149">
        <f>IF(N101="základní",J101,0)</f>
        <v>0</v>
      </c>
      <c r="BF101" s="149">
        <f>IF(N101="snížená",J101,0)</f>
        <v>0</v>
      </c>
      <c r="BG101" s="149">
        <f>IF(N101="zákl. přenesená",J101,0)</f>
        <v>0</v>
      </c>
      <c r="BH101" s="149">
        <f>IF(N101="sníž. přenesená",J101,0)</f>
        <v>0</v>
      </c>
      <c r="BI101" s="149">
        <f>IF(N101="nulová",J101,0)</f>
        <v>0</v>
      </c>
      <c r="BJ101" s="16" t="s">
        <v>86</v>
      </c>
      <c r="BK101" s="149">
        <f>ROUND(I101*H101,2)</f>
        <v>0</v>
      </c>
      <c r="BL101" s="16" t="s">
        <v>137</v>
      </c>
      <c r="BM101" s="148" t="s">
        <v>455</v>
      </c>
    </row>
    <row r="102" spans="1:65" s="2" customFormat="1" x14ac:dyDescent="0.2">
      <c r="A102" s="31"/>
      <c r="B102" s="32"/>
      <c r="C102" s="31"/>
      <c r="D102" s="155" t="s">
        <v>148</v>
      </c>
      <c r="E102" s="31"/>
      <c r="F102" s="156" t="s">
        <v>158</v>
      </c>
      <c r="G102" s="31"/>
      <c r="H102" s="31"/>
      <c r="I102" s="152"/>
      <c r="J102" s="31"/>
      <c r="K102" s="31"/>
      <c r="L102" s="32"/>
      <c r="M102" s="153"/>
      <c r="N102" s="154"/>
      <c r="O102" s="52"/>
      <c r="P102" s="52"/>
      <c r="Q102" s="52"/>
      <c r="R102" s="52"/>
      <c r="S102" s="52"/>
      <c r="T102" s="53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6" t="s">
        <v>148</v>
      </c>
      <c r="AU102" s="16" t="s">
        <v>88</v>
      </c>
    </row>
    <row r="103" spans="1:65" s="13" customFormat="1" x14ac:dyDescent="0.2">
      <c r="B103" s="157"/>
      <c r="D103" s="150" t="s">
        <v>150</v>
      </c>
      <c r="F103" s="159" t="s">
        <v>159</v>
      </c>
      <c r="H103" s="160">
        <v>18360</v>
      </c>
      <c r="I103" s="161"/>
      <c r="L103" s="157"/>
      <c r="M103" s="162"/>
      <c r="N103" s="163"/>
      <c r="O103" s="163"/>
      <c r="P103" s="163"/>
      <c r="Q103" s="163"/>
      <c r="R103" s="163"/>
      <c r="S103" s="163"/>
      <c r="T103" s="164"/>
      <c r="AT103" s="158" t="s">
        <v>150</v>
      </c>
      <c r="AU103" s="158" t="s">
        <v>88</v>
      </c>
      <c r="AV103" s="13" t="s">
        <v>88</v>
      </c>
      <c r="AW103" s="13" t="s">
        <v>4</v>
      </c>
      <c r="AX103" s="13" t="s">
        <v>86</v>
      </c>
      <c r="AY103" s="158" t="s">
        <v>131</v>
      </c>
    </row>
    <row r="104" spans="1:65" s="2" customFormat="1" ht="24.2" customHeight="1" x14ac:dyDescent="0.2">
      <c r="A104" s="31"/>
      <c r="B104" s="136"/>
      <c r="C104" s="137" t="s">
        <v>137</v>
      </c>
      <c r="D104" s="137" t="s">
        <v>133</v>
      </c>
      <c r="E104" s="138" t="s">
        <v>160</v>
      </c>
      <c r="F104" s="139" t="s">
        <v>161</v>
      </c>
      <c r="G104" s="140" t="s">
        <v>145</v>
      </c>
      <c r="H104" s="141">
        <v>102</v>
      </c>
      <c r="I104" s="142"/>
      <c r="J104" s="143">
        <f>ROUND(I104*H104,2)</f>
        <v>0</v>
      </c>
      <c r="K104" s="139" t="s">
        <v>146</v>
      </c>
      <c r="L104" s="32"/>
      <c r="M104" s="144" t="s">
        <v>3</v>
      </c>
      <c r="N104" s="145" t="s">
        <v>49</v>
      </c>
      <c r="O104" s="52"/>
      <c r="P104" s="146">
        <f>O104*H104</f>
        <v>0</v>
      </c>
      <c r="Q104" s="146">
        <v>0</v>
      </c>
      <c r="R104" s="146">
        <f>Q104*H104</f>
        <v>0</v>
      </c>
      <c r="S104" s="146">
        <v>0</v>
      </c>
      <c r="T104" s="147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48" t="s">
        <v>137</v>
      </c>
      <c r="AT104" s="148" t="s">
        <v>133</v>
      </c>
      <c r="AU104" s="148" t="s">
        <v>88</v>
      </c>
      <c r="AY104" s="16" t="s">
        <v>131</v>
      </c>
      <c r="BE104" s="149">
        <f>IF(N104="základní",J104,0)</f>
        <v>0</v>
      </c>
      <c r="BF104" s="149">
        <f>IF(N104="snížená",J104,0)</f>
        <v>0</v>
      </c>
      <c r="BG104" s="149">
        <f>IF(N104="zákl. přenesená",J104,0)</f>
        <v>0</v>
      </c>
      <c r="BH104" s="149">
        <f>IF(N104="sníž. přenesená",J104,0)</f>
        <v>0</v>
      </c>
      <c r="BI104" s="149">
        <f>IF(N104="nulová",J104,0)</f>
        <v>0</v>
      </c>
      <c r="BJ104" s="16" t="s">
        <v>86</v>
      </c>
      <c r="BK104" s="149">
        <f>ROUND(I104*H104,2)</f>
        <v>0</v>
      </c>
      <c r="BL104" s="16" t="s">
        <v>137</v>
      </c>
      <c r="BM104" s="148" t="s">
        <v>456</v>
      </c>
    </row>
    <row r="105" spans="1:65" s="2" customFormat="1" x14ac:dyDescent="0.2">
      <c r="A105" s="31"/>
      <c r="B105" s="32"/>
      <c r="C105" s="31"/>
      <c r="D105" s="155" t="s">
        <v>148</v>
      </c>
      <c r="E105" s="31"/>
      <c r="F105" s="156" t="s">
        <v>163</v>
      </c>
      <c r="G105" s="31"/>
      <c r="H105" s="31"/>
      <c r="I105" s="152"/>
      <c r="J105" s="31"/>
      <c r="K105" s="31"/>
      <c r="L105" s="32"/>
      <c r="M105" s="153"/>
      <c r="N105" s="154"/>
      <c r="O105" s="52"/>
      <c r="P105" s="52"/>
      <c r="Q105" s="52"/>
      <c r="R105" s="52"/>
      <c r="S105" s="52"/>
      <c r="T105" s="53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6" t="s">
        <v>148</v>
      </c>
      <c r="AU105" s="16" t="s">
        <v>88</v>
      </c>
    </row>
    <row r="106" spans="1:65" s="2" customFormat="1" ht="24.2" customHeight="1" x14ac:dyDescent="0.2">
      <c r="A106" s="31"/>
      <c r="B106" s="136"/>
      <c r="C106" s="137" t="s">
        <v>164</v>
      </c>
      <c r="D106" s="137" t="s">
        <v>133</v>
      </c>
      <c r="E106" s="138" t="s">
        <v>165</v>
      </c>
      <c r="F106" s="139" t="s">
        <v>166</v>
      </c>
      <c r="G106" s="140" t="s">
        <v>167</v>
      </c>
      <c r="H106" s="141">
        <v>30</v>
      </c>
      <c r="I106" s="142"/>
      <c r="J106" s="143">
        <f>ROUND(I106*H106,2)</f>
        <v>0</v>
      </c>
      <c r="K106" s="139" t="s">
        <v>146</v>
      </c>
      <c r="L106" s="32"/>
      <c r="M106" s="144" t="s">
        <v>3</v>
      </c>
      <c r="N106" s="145" t="s">
        <v>49</v>
      </c>
      <c r="O106" s="52"/>
      <c r="P106" s="146">
        <f>O106*H106</f>
        <v>0</v>
      </c>
      <c r="Q106" s="146">
        <v>0</v>
      </c>
      <c r="R106" s="146">
        <f>Q106*H106</f>
        <v>0</v>
      </c>
      <c r="S106" s="146">
        <v>0</v>
      </c>
      <c r="T106" s="147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48" t="s">
        <v>137</v>
      </c>
      <c r="AT106" s="148" t="s">
        <v>133</v>
      </c>
      <c r="AU106" s="148" t="s">
        <v>88</v>
      </c>
      <c r="AY106" s="16" t="s">
        <v>131</v>
      </c>
      <c r="BE106" s="149">
        <f>IF(N106="základní",J106,0)</f>
        <v>0</v>
      </c>
      <c r="BF106" s="149">
        <f>IF(N106="snížená",J106,0)</f>
        <v>0</v>
      </c>
      <c r="BG106" s="149">
        <f>IF(N106="zákl. přenesená",J106,0)</f>
        <v>0</v>
      </c>
      <c r="BH106" s="149">
        <f>IF(N106="sníž. přenesená",J106,0)</f>
        <v>0</v>
      </c>
      <c r="BI106" s="149">
        <f>IF(N106="nulová",J106,0)</f>
        <v>0</v>
      </c>
      <c r="BJ106" s="16" t="s">
        <v>86</v>
      </c>
      <c r="BK106" s="149">
        <f>ROUND(I106*H106,2)</f>
        <v>0</v>
      </c>
      <c r="BL106" s="16" t="s">
        <v>137</v>
      </c>
      <c r="BM106" s="148" t="s">
        <v>457</v>
      </c>
    </row>
    <row r="107" spans="1:65" s="2" customFormat="1" x14ac:dyDescent="0.2">
      <c r="A107" s="31"/>
      <c r="B107" s="32"/>
      <c r="C107" s="31"/>
      <c r="D107" s="155" t="s">
        <v>148</v>
      </c>
      <c r="E107" s="31"/>
      <c r="F107" s="156" t="s">
        <v>169</v>
      </c>
      <c r="G107" s="31"/>
      <c r="H107" s="31"/>
      <c r="I107" s="152"/>
      <c r="J107" s="31"/>
      <c r="K107" s="31"/>
      <c r="L107" s="32"/>
      <c r="M107" s="153"/>
      <c r="N107" s="154"/>
      <c r="O107" s="52"/>
      <c r="P107" s="52"/>
      <c r="Q107" s="52"/>
      <c r="R107" s="52"/>
      <c r="S107" s="52"/>
      <c r="T107" s="53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6" t="s">
        <v>148</v>
      </c>
      <c r="AU107" s="16" t="s">
        <v>88</v>
      </c>
    </row>
    <row r="108" spans="1:65" s="13" customFormat="1" x14ac:dyDescent="0.2">
      <c r="B108" s="157"/>
      <c r="D108" s="150" t="s">
        <v>150</v>
      </c>
      <c r="E108" s="158" t="s">
        <v>3</v>
      </c>
      <c r="F108" s="159" t="s">
        <v>170</v>
      </c>
      <c r="H108" s="160">
        <v>30</v>
      </c>
      <c r="I108" s="161"/>
      <c r="L108" s="157"/>
      <c r="M108" s="162"/>
      <c r="N108" s="163"/>
      <c r="O108" s="163"/>
      <c r="P108" s="163"/>
      <c r="Q108" s="163"/>
      <c r="R108" s="163"/>
      <c r="S108" s="163"/>
      <c r="T108" s="164"/>
      <c r="AT108" s="158" t="s">
        <v>150</v>
      </c>
      <c r="AU108" s="158" t="s">
        <v>88</v>
      </c>
      <c r="AV108" s="13" t="s">
        <v>88</v>
      </c>
      <c r="AW108" s="13" t="s">
        <v>39</v>
      </c>
      <c r="AX108" s="13" t="s">
        <v>86</v>
      </c>
      <c r="AY108" s="158" t="s">
        <v>131</v>
      </c>
    </row>
    <row r="109" spans="1:65" s="2" customFormat="1" ht="24.2" customHeight="1" x14ac:dyDescent="0.2">
      <c r="A109" s="31"/>
      <c r="B109" s="136"/>
      <c r="C109" s="137" t="s">
        <v>171</v>
      </c>
      <c r="D109" s="137" t="s">
        <v>133</v>
      </c>
      <c r="E109" s="138" t="s">
        <v>172</v>
      </c>
      <c r="F109" s="139" t="s">
        <v>173</v>
      </c>
      <c r="G109" s="140" t="s">
        <v>167</v>
      </c>
      <c r="H109" s="141">
        <v>1800</v>
      </c>
      <c r="I109" s="142"/>
      <c r="J109" s="143">
        <f>ROUND(I109*H109,2)</f>
        <v>0</v>
      </c>
      <c r="K109" s="139" t="s">
        <v>146</v>
      </c>
      <c r="L109" s="32"/>
      <c r="M109" s="144" t="s">
        <v>3</v>
      </c>
      <c r="N109" s="145" t="s">
        <v>49</v>
      </c>
      <c r="O109" s="52"/>
      <c r="P109" s="146">
        <f>O109*H109</f>
        <v>0</v>
      </c>
      <c r="Q109" s="146">
        <v>0</v>
      </c>
      <c r="R109" s="146">
        <f>Q109*H109</f>
        <v>0</v>
      </c>
      <c r="S109" s="146">
        <v>0</v>
      </c>
      <c r="T109" s="147">
        <f>S109*H109</f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48" t="s">
        <v>137</v>
      </c>
      <c r="AT109" s="148" t="s">
        <v>133</v>
      </c>
      <c r="AU109" s="148" t="s">
        <v>88</v>
      </c>
      <c r="AY109" s="16" t="s">
        <v>131</v>
      </c>
      <c r="BE109" s="149">
        <f>IF(N109="základní",J109,0)</f>
        <v>0</v>
      </c>
      <c r="BF109" s="149">
        <f>IF(N109="snížená",J109,0)</f>
        <v>0</v>
      </c>
      <c r="BG109" s="149">
        <f>IF(N109="zákl. přenesená",J109,0)</f>
        <v>0</v>
      </c>
      <c r="BH109" s="149">
        <f>IF(N109="sníž. přenesená",J109,0)</f>
        <v>0</v>
      </c>
      <c r="BI109" s="149">
        <f>IF(N109="nulová",J109,0)</f>
        <v>0</v>
      </c>
      <c r="BJ109" s="16" t="s">
        <v>86</v>
      </c>
      <c r="BK109" s="149">
        <f>ROUND(I109*H109,2)</f>
        <v>0</v>
      </c>
      <c r="BL109" s="16" t="s">
        <v>137</v>
      </c>
      <c r="BM109" s="148" t="s">
        <v>458</v>
      </c>
    </row>
    <row r="110" spans="1:65" s="2" customFormat="1" x14ac:dyDescent="0.2">
      <c r="A110" s="31"/>
      <c r="B110" s="32"/>
      <c r="C110" s="31"/>
      <c r="D110" s="155" t="s">
        <v>148</v>
      </c>
      <c r="E110" s="31"/>
      <c r="F110" s="156" t="s">
        <v>175</v>
      </c>
      <c r="G110" s="31"/>
      <c r="H110" s="31"/>
      <c r="I110" s="152"/>
      <c r="J110" s="31"/>
      <c r="K110" s="31"/>
      <c r="L110" s="32"/>
      <c r="M110" s="153"/>
      <c r="N110" s="154"/>
      <c r="O110" s="52"/>
      <c r="P110" s="52"/>
      <c r="Q110" s="52"/>
      <c r="R110" s="52"/>
      <c r="S110" s="52"/>
      <c r="T110" s="53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T110" s="16" t="s">
        <v>148</v>
      </c>
      <c r="AU110" s="16" t="s">
        <v>88</v>
      </c>
    </row>
    <row r="111" spans="1:65" s="13" customFormat="1" x14ac:dyDescent="0.2">
      <c r="B111" s="157"/>
      <c r="D111" s="150" t="s">
        <v>150</v>
      </c>
      <c r="F111" s="159" t="s">
        <v>176</v>
      </c>
      <c r="H111" s="160">
        <v>1800</v>
      </c>
      <c r="I111" s="161"/>
      <c r="L111" s="157"/>
      <c r="M111" s="162"/>
      <c r="N111" s="163"/>
      <c r="O111" s="163"/>
      <c r="P111" s="163"/>
      <c r="Q111" s="163"/>
      <c r="R111" s="163"/>
      <c r="S111" s="163"/>
      <c r="T111" s="164"/>
      <c r="AT111" s="158" t="s">
        <v>150</v>
      </c>
      <c r="AU111" s="158" t="s">
        <v>88</v>
      </c>
      <c r="AV111" s="13" t="s">
        <v>88</v>
      </c>
      <c r="AW111" s="13" t="s">
        <v>4</v>
      </c>
      <c r="AX111" s="13" t="s">
        <v>86</v>
      </c>
      <c r="AY111" s="158" t="s">
        <v>131</v>
      </c>
    </row>
    <row r="112" spans="1:65" s="2" customFormat="1" ht="24.2" customHeight="1" x14ac:dyDescent="0.2">
      <c r="A112" s="31"/>
      <c r="B112" s="136"/>
      <c r="C112" s="137" t="s">
        <v>177</v>
      </c>
      <c r="D112" s="137" t="s">
        <v>133</v>
      </c>
      <c r="E112" s="138" t="s">
        <v>178</v>
      </c>
      <c r="F112" s="139" t="s">
        <v>179</v>
      </c>
      <c r="G112" s="140" t="s">
        <v>167</v>
      </c>
      <c r="H112" s="141">
        <v>30</v>
      </c>
      <c r="I112" s="142"/>
      <c r="J112" s="143">
        <f>ROUND(I112*H112,2)</f>
        <v>0</v>
      </c>
      <c r="K112" s="139" t="s">
        <v>146</v>
      </c>
      <c r="L112" s="32"/>
      <c r="M112" s="144" t="s">
        <v>3</v>
      </c>
      <c r="N112" s="145" t="s">
        <v>49</v>
      </c>
      <c r="O112" s="52"/>
      <c r="P112" s="146">
        <f>O112*H112</f>
        <v>0</v>
      </c>
      <c r="Q112" s="146">
        <v>0</v>
      </c>
      <c r="R112" s="146">
        <f>Q112*H112</f>
        <v>0</v>
      </c>
      <c r="S112" s="146">
        <v>0</v>
      </c>
      <c r="T112" s="147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48" t="s">
        <v>137</v>
      </c>
      <c r="AT112" s="148" t="s">
        <v>133</v>
      </c>
      <c r="AU112" s="148" t="s">
        <v>88</v>
      </c>
      <c r="AY112" s="16" t="s">
        <v>131</v>
      </c>
      <c r="BE112" s="149">
        <f>IF(N112="základní",J112,0)</f>
        <v>0</v>
      </c>
      <c r="BF112" s="149">
        <f>IF(N112="snížená",J112,0)</f>
        <v>0</v>
      </c>
      <c r="BG112" s="149">
        <f>IF(N112="zákl. přenesená",J112,0)</f>
        <v>0</v>
      </c>
      <c r="BH112" s="149">
        <f>IF(N112="sníž. přenesená",J112,0)</f>
        <v>0</v>
      </c>
      <c r="BI112" s="149">
        <f>IF(N112="nulová",J112,0)</f>
        <v>0</v>
      </c>
      <c r="BJ112" s="16" t="s">
        <v>86</v>
      </c>
      <c r="BK112" s="149">
        <f>ROUND(I112*H112,2)</f>
        <v>0</v>
      </c>
      <c r="BL112" s="16" t="s">
        <v>137</v>
      </c>
      <c r="BM112" s="148" t="s">
        <v>459</v>
      </c>
    </row>
    <row r="113" spans="1:65" s="2" customFormat="1" x14ac:dyDescent="0.2">
      <c r="A113" s="31"/>
      <c r="B113" s="32"/>
      <c r="C113" s="31"/>
      <c r="D113" s="155" t="s">
        <v>148</v>
      </c>
      <c r="E113" s="31"/>
      <c r="F113" s="156" t="s">
        <v>181</v>
      </c>
      <c r="G113" s="31"/>
      <c r="H113" s="31"/>
      <c r="I113" s="152"/>
      <c r="J113" s="31"/>
      <c r="K113" s="31"/>
      <c r="L113" s="32"/>
      <c r="M113" s="153"/>
      <c r="N113" s="154"/>
      <c r="O113" s="52"/>
      <c r="P113" s="52"/>
      <c r="Q113" s="52"/>
      <c r="R113" s="52"/>
      <c r="S113" s="52"/>
      <c r="T113" s="5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6" t="s">
        <v>148</v>
      </c>
      <c r="AU113" s="16" t="s">
        <v>88</v>
      </c>
    </row>
    <row r="114" spans="1:65" s="2" customFormat="1" ht="24.2" customHeight="1" x14ac:dyDescent="0.2">
      <c r="A114" s="31"/>
      <c r="B114" s="136"/>
      <c r="C114" s="137" t="s">
        <v>182</v>
      </c>
      <c r="D114" s="137" t="s">
        <v>133</v>
      </c>
      <c r="E114" s="138" t="s">
        <v>183</v>
      </c>
      <c r="F114" s="139" t="s">
        <v>184</v>
      </c>
      <c r="G114" s="140" t="s">
        <v>145</v>
      </c>
      <c r="H114" s="141">
        <v>18</v>
      </c>
      <c r="I114" s="142"/>
      <c r="J114" s="143">
        <f>ROUND(I114*H114,2)</f>
        <v>0</v>
      </c>
      <c r="K114" s="139" t="s">
        <v>146</v>
      </c>
      <c r="L114" s="32"/>
      <c r="M114" s="144" t="s">
        <v>3</v>
      </c>
      <c r="N114" s="145" t="s">
        <v>49</v>
      </c>
      <c r="O114" s="52"/>
      <c r="P114" s="146">
        <f>O114*H114</f>
        <v>0</v>
      </c>
      <c r="Q114" s="146">
        <v>0</v>
      </c>
      <c r="R114" s="146">
        <f>Q114*H114</f>
        <v>0</v>
      </c>
      <c r="S114" s="146">
        <v>0</v>
      </c>
      <c r="T114" s="147">
        <f>S114*H114</f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48" t="s">
        <v>137</v>
      </c>
      <c r="AT114" s="148" t="s">
        <v>133</v>
      </c>
      <c r="AU114" s="148" t="s">
        <v>88</v>
      </c>
      <c r="AY114" s="16" t="s">
        <v>131</v>
      </c>
      <c r="BE114" s="149">
        <f>IF(N114="základní",J114,0)</f>
        <v>0</v>
      </c>
      <c r="BF114" s="149">
        <f>IF(N114="snížená",J114,0)</f>
        <v>0</v>
      </c>
      <c r="BG114" s="149">
        <f>IF(N114="zákl. přenesená",J114,0)</f>
        <v>0</v>
      </c>
      <c r="BH114" s="149">
        <f>IF(N114="sníž. přenesená",J114,0)</f>
        <v>0</v>
      </c>
      <c r="BI114" s="149">
        <f>IF(N114="nulová",J114,0)</f>
        <v>0</v>
      </c>
      <c r="BJ114" s="16" t="s">
        <v>86</v>
      </c>
      <c r="BK114" s="149">
        <f>ROUND(I114*H114,2)</f>
        <v>0</v>
      </c>
      <c r="BL114" s="16" t="s">
        <v>137</v>
      </c>
      <c r="BM114" s="148" t="s">
        <v>460</v>
      </c>
    </row>
    <row r="115" spans="1:65" s="2" customFormat="1" x14ac:dyDescent="0.2">
      <c r="A115" s="31"/>
      <c r="B115" s="32"/>
      <c r="C115" s="31"/>
      <c r="D115" s="155" t="s">
        <v>148</v>
      </c>
      <c r="E115" s="31"/>
      <c r="F115" s="156" t="s">
        <v>186</v>
      </c>
      <c r="G115" s="31"/>
      <c r="H115" s="31"/>
      <c r="I115" s="152"/>
      <c r="J115" s="31"/>
      <c r="K115" s="31"/>
      <c r="L115" s="32"/>
      <c r="M115" s="153"/>
      <c r="N115" s="154"/>
      <c r="O115" s="52"/>
      <c r="P115" s="52"/>
      <c r="Q115" s="52"/>
      <c r="R115" s="52"/>
      <c r="S115" s="52"/>
      <c r="T115" s="53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T115" s="16" t="s">
        <v>148</v>
      </c>
      <c r="AU115" s="16" t="s">
        <v>88</v>
      </c>
    </row>
    <row r="116" spans="1:65" s="13" customFormat="1" x14ac:dyDescent="0.2">
      <c r="B116" s="157"/>
      <c r="D116" s="150" t="s">
        <v>150</v>
      </c>
      <c r="E116" s="158" t="s">
        <v>3</v>
      </c>
      <c r="F116" s="159" t="s">
        <v>187</v>
      </c>
      <c r="H116" s="160">
        <v>18</v>
      </c>
      <c r="I116" s="161"/>
      <c r="L116" s="157"/>
      <c r="M116" s="162"/>
      <c r="N116" s="163"/>
      <c r="O116" s="163"/>
      <c r="P116" s="163"/>
      <c r="Q116" s="163"/>
      <c r="R116" s="163"/>
      <c r="S116" s="163"/>
      <c r="T116" s="164"/>
      <c r="AT116" s="158" t="s">
        <v>150</v>
      </c>
      <c r="AU116" s="158" t="s">
        <v>88</v>
      </c>
      <c r="AV116" s="13" t="s">
        <v>88</v>
      </c>
      <c r="AW116" s="13" t="s">
        <v>39</v>
      </c>
      <c r="AX116" s="13" t="s">
        <v>86</v>
      </c>
      <c r="AY116" s="158" t="s">
        <v>131</v>
      </c>
    </row>
    <row r="117" spans="1:65" s="2" customFormat="1" ht="24.2" customHeight="1" x14ac:dyDescent="0.2">
      <c r="A117" s="31"/>
      <c r="B117" s="136"/>
      <c r="C117" s="137" t="s">
        <v>141</v>
      </c>
      <c r="D117" s="137" t="s">
        <v>133</v>
      </c>
      <c r="E117" s="138" t="s">
        <v>188</v>
      </c>
      <c r="F117" s="139" t="s">
        <v>189</v>
      </c>
      <c r="G117" s="140" t="s">
        <v>145</v>
      </c>
      <c r="H117" s="141">
        <v>1080</v>
      </c>
      <c r="I117" s="142"/>
      <c r="J117" s="143">
        <f>ROUND(I117*H117,2)</f>
        <v>0</v>
      </c>
      <c r="K117" s="139" t="s">
        <v>146</v>
      </c>
      <c r="L117" s="32"/>
      <c r="M117" s="144" t="s">
        <v>3</v>
      </c>
      <c r="N117" s="145" t="s">
        <v>49</v>
      </c>
      <c r="O117" s="52"/>
      <c r="P117" s="146">
        <f>O117*H117</f>
        <v>0</v>
      </c>
      <c r="Q117" s="146">
        <v>0</v>
      </c>
      <c r="R117" s="146">
        <f>Q117*H117</f>
        <v>0</v>
      </c>
      <c r="S117" s="146">
        <v>0</v>
      </c>
      <c r="T117" s="147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48" t="s">
        <v>137</v>
      </c>
      <c r="AT117" s="148" t="s">
        <v>133</v>
      </c>
      <c r="AU117" s="148" t="s">
        <v>88</v>
      </c>
      <c r="AY117" s="16" t="s">
        <v>131</v>
      </c>
      <c r="BE117" s="149">
        <f>IF(N117="základní",J117,0)</f>
        <v>0</v>
      </c>
      <c r="BF117" s="149">
        <f>IF(N117="snížená",J117,0)</f>
        <v>0</v>
      </c>
      <c r="BG117" s="149">
        <f>IF(N117="zákl. přenesená",J117,0)</f>
        <v>0</v>
      </c>
      <c r="BH117" s="149">
        <f>IF(N117="sníž. přenesená",J117,0)</f>
        <v>0</v>
      </c>
      <c r="BI117" s="149">
        <f>IF(N117="nulová",J117,0)</f>
        <v>0</v>
      </c>
      <c r="BJ117" s="16" t="s">
        <v>86</v>
      </c>
      <c r="BK117" s="149">
        <f>ROUND(I117*H117,2)</f>
        <v>0</v>
      </c>
      <c r="BL117" s="16" t="s">
        <v>137</v>
      </c>
      <c r="BM117" s="148" t="s">
        <v>461</v>
      </c>
    </row>
    <row r="118" spans="1:65" s="2" customFormat="1" x14ac:dyDescent="0.2">
      <c r="A118" s="31"/>
      <c r="B118" s="32"/>
      <c r="C118" s="31"/>
      <c r="D118" s="155" t="s">
        <v>148</v>
      </c>
      <c r="E118" s="31"/>
      <c r="F118" s="156" t="s">
        <v>191</v>
      </c>
      <c r="G118" s="31"/>
      <c r="H118" s="31"/>
      <c r="I118" s="152"/>
      <c r="J118" s="31"/>
      <c r="K118" s="31"/>
      <c r="L118" s="32"/>
      <c r="M118" s="153"/>
      <c r="N118" s="154"/>
      <c r="O118" s="52"/>
      <c r="P118" s="52"/>
      <c r="Q118" s="52"/>
      <c r="R118" s="52"/>
      <c r="S118" s="52"/>
      <c r="T118" s="53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148</v>
      </c>
      <c r="AU118" s="16" t="s">
        <v>88</v>
      </c>
    </row>
    <row r="119" spans="1:65" s="13" customFormat="1" x14ac:dyDescent="0.2">
      <c r="B119" s="157"/>
      <c r="D119" s="150" t="s">
        <v>150</v>
      </c>
      <c r="F119" s="159" t="s">
        <v>192</v>
      </c>
      <c r="H119" s="160">
        <v>1080</v>
      </c>
      <c r="I119" s="161"/>
      <c r="L119" s="157"/>
      <c r="M119" s="162"/>
      <c r="N119" s="163"/>
      <c r="O119" s="163"/>
      <c r="P119" s="163"/>
      <c r="Q119" s="163"/>
      <c r="R119" s="163"/>
      <c r="S119" s="163"/>
      <c r="T119" s="164"/>
      <c r="AT119" s="158" t="s">
        <v>150</v>
      </c>
      <c r="AU119" s="158" t="s">
        <v>88</v>
      </c>
      <c r="AV119" s="13" t="s">
        <v>88</v>
      </c>
      <c r="AW119" s="13" t="s">
        <v>4</v>
      </c>
      <c r="AX119" s="13" t="s">
        <v>86</v>
      </c>
      <c r="AY119" s="158" t="s">
        <v>131</v>
      </c>
    </row>
    <row r="120" spans="1:65" s="2" customFormat="1" ht="24.2" customHeight="1" x14ac:dyDescent="0.2">
      <c r="A120" s="31"/>
      <c r="B120" s="136"/>
      <c r="C120" s="137" t="s">
        <v>193</v>
      </c>
      <c r="D120" s="137" t="s">
        <v>133</v>
      </c>
      <c r="E120" s="138" t="s">
        <v>194</v>
      </c>
      <c r="F120" s="139" t="s">
        <v>195</v>
      </c>
      <c r="G120" s="140" t="s">
        <v>145</v>
      </c>
      <c r="H120" s="141">
        <v>18</v>
      </c>
      <c r="I120" s="142"/>
      <c r="J120" s="143">
        <f>ROUND(I120*H120,2)</f>
        <v>0</v>
      </c>
      <c r="K120" s="139" t="s">
        <v>146</v>
      </c>
      <c r="L120" s="32"/>
      <c r="M120" s="144" t="s">
        <v>3</v>
      </c>
      <c r="N120" s="145" t="s">
        <v>49</v>
      </c>
      <c r="O120" s="52"/>
      <c r="P120" s="146">
        <f>O120*H120</f>
        <v>0</v>
      </c>
      <c r="Q120" s="146">
        <v>0</v>
      </c>
      <c r="R120" s="146">
        <f>Q120*H120</f>
        <v>0</v>
      </c>
      <c r="S120" s="146">
        <v>0</v>
      </c>
      <c r="T120" s="147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48" t="s">
        <v>137</v>
      </c>
      <c r="AT120" s="148" t="s">
        <v>133</v>
      </c>
      <c r="AU120" s="148" t="s">
        <v>88</v>
      </c>
      <c r="AY120" s="16" t="s">
        <v>131</v>
      </c>
      <c r="BE120" s="149">
        <f>IF(N120="základní",J120,0)</f>
        <v>0</v>
      </c>
      <c r="BF120" s="149">
        <f>IF(N120="snížená",J120,0)</f>
        <v>0</v>
      </c>
      <c r="BG120" s="149">
        <f>IF(N120="zákl. přenesená",J120,0)</f>
        <v>0</v>
      </c>
      <c r="BH120" s="149">
        <f>IF(N120="sníž. přenesená",J120,0)</f>
        <v>0</v>
      </c>
      <c r="BI120" s="149">
        <f>IF(N120="nulová",J120,0)</f>
        <v>0</v>
      </c>
      <c r="BJ120" s="16" t="s">
        <v>86</v>
      </c>
      <c r="BK120" s="149">
        <f>ROUND(I120*H120,2)</f>
        <v>0</v>
      </c>
      <c r="BL120" s="16" t="s">
        <v>137</v>
      </c>
      <c r="BM120" s="148" t="s">
        <v>462</v>
      </c>
    </row>
    <row r="121" spans="1:65" s="2" customFormat="1" x14ac:dyDescent="0.2">
      <c r="A121" s="31"/>
      <c r="B121" s="32"/>
      <c r="C121" s="31"/>
      <c r="D121" s="155" t="s">
        <v>148</v>
      </c>
      <c r="E121" s="31"/>
      <c r="F121" s="156" t="s">
        <v>197</v>
      </c>
      <c r="G121" s="31"/>
      <c r="H121" s="31"/>
      <c r="I121" s="152"/>
      <c r="J121" s="31"/>
      <c r="K121" s="31"/>
      <c r="L121" s="32"/>
      <c r="M121" s="153"/>
      <c r="N121" s="154"/>
      <c r="O121" s="52"/>
      <c r="P121" s="52"/>
      <c r="Q121" s="52"/>
      <c r="R121" s="52"/>
      <c r="S121" s="52"/>
      <c r="T121" s="53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148</v>
      </c>
      <c r="AU121" s="16" t="s">
        <v>88</v>
      </c>
    </row>
    <row r="122" spans="1:65" s="2" customFormat="1" ht="21.75" customHeight="1" x14ac:dyDescent="0.2">
      <c r="A122" s="31"/>
      <c r="B122" s="136"/>
      <c r="C122" s="137" t="s">
        <v>198</v>
      </c>
      <c r="D122" s="137" t="s">
        <v>133</v>
      </c>
      <c r="E122" s="138" t="s">
        <v>199</v>
      </c>
      <c r="F122" s="139" t="s">
        <v>200</v>
      </c>
      <c r="G122" s="140" t="s">
        <v>145</v>
      </c>
      <c r="H122" s="141">
        <v>540</v>
      </c>
      <c r="I122" s="142"/>
      <c r="J122" s="143">
        <f>ROUND(I122*H122,2)</f>
        <v>0</v>
      </c>
      <c r="K122" s="139" t="s">
        <v>146</v>
      </c>
      <c r="L122" s="32"/>
      <c r="M122" s="144" t="s">
        <v>3</v>
      </c>
      <c r="N122" s="145" t="s">
        <v>49</v>
      </c>
      <c r="O122" s="52"/>
      <c r="P122" s="146">
        <f>O122*H122</f>
        <v>0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48" t="s">
        <v>137</v>
      </c>
      <c r="AT122" s="148" t="s">
        <v>133</v>
      </c>
      <c r="AU122" s="148" t="s">
        <v>88</v>
      </c>
      <c r="AY122" s="16" t="s">
        <v>131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6" t="s">
        <v>86</v>
      </c>
      <c r="BK122" s="149">
        <f>ROUND(I122*H122,2)</f>
        <v>0</v>
      </c>
      <c r="BL122" s="16" t="s">
        <v>137</v>
      </c>
      <c r="BM122" s="148" t="s">
        <v>463</v>
      </c>
    </row>
    <row r="123" spans="1:65" s="2" customFormat="1" x14ac:dyDescent="0.2">
      <c r="A123" s="31"/>
      <c r="B123" s="32"/>
      <c r="C123" s="31"/>
      <c r="D123" s="155" t="s">
        <v>148</v>
      </c>
      <c r="E123" s="31"/>
      <c r="F123" s="156" t="s">
        <v>202</v>
      </c>
      <c r="G123" s="31"/>
      <c r="H123" s="31"/>
      <c r="I123" s="152"/>
      <c r="J123" s="31"/>
      <c r="K123" s="31"/>
      <c r="L123" s="32"/>
      <c r="M123" s="153"/>
      <c r="N123" s="154"/>
      <c r="O123" s="52"/>
      <c r="P123" s="52"/>
      <c r="Q123" s="52"/>
      <c r="R123" s="52"/>
      <c r="S123" s="52"/>
      <c r="T123" s="53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148</v>
      </c>
      <c r="AU123" s="16" t="s">
        <v>88</v>
      </c>
    </row>
    <row r="124" spans="1:65" s="2" customFormat="1" ht="48.75" x14ac:dyDescent="0.2">
      <c r="A124" s="31"/>
      <c r="B124" s="32"/>
      <c r="C124" s="31"/>
      <c r="D124" s="150" t="s">
        <v>139</v>
      </c>
      <c r="E124" s="31"/>
      <c r="F124" s="151" t="s">
        <v>203</v>
      </c>
      <c r="G124" s="31"/>
      <c r="H124" s="31"/>
      <c r="I124" s="152"/>
      <c r="J124" s="31"/>
      <c r="K124" s="31"/>
      <c r="L124" s="32"/>
      <c r="M124" s="153"/>
      <c r="N124" s="154"/>
      <c r="O124" s="52"/>
      <c r="P124" s="52"/>
      <c r="Q124" s="52"/>
      <c r="R124" s="52"/>
      <c r="S124" s="52"/>
      <c r="T124" s="53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139</v>
      </c>
      <c r="AU124" s="16" t="s">
        <v>88</v>
      </c>
    </row>
    <row r="125" spans="1:65" s="13" customFormat="1" x14ac:dyDescent="0.2">
      <c r="B125" s="157"/>
      <c r="D125" s="150" t="s">
        <v>150</v>
      </c>
      <c r="E125" s="158" t="s">
        <v>3</v>
      </c>
      <c r="F125" s="159" t="s">
        <v>204</v>
      </c>
      <c r="H125" s="160">
        <v>187.5</v>
      </c>
      <c r="I125" s="161"/>
      <c r="L125" s="157"/>
      <c r="M125" s="162"/>
      <c r="N125" s="163"/>
      <c r="O125" s="163"/>
      <c r="P125" s="163"/>
      <c r="Q125" s="163"/>
      <c r="R125" s="163"/>
      <c r="S125" s="163"/>
      <c r="T125" s="164"/>
      <c r="AT125" s="158" t="s">
        <v>150</v>
      </c>
      <c r="AU125" s="158" t="s">
        <v>88</v>
      </c>
      <c r="AV125" s="13" t="s">
        <v>88</v>
      </c>
      <c r="AW125" s="13" t="s">
        <v>39</v>
      </c>
      <c r="AX125" s="13" t="s">
        <v>78</v>
      </c>
      <c r="AY125" s="158" t="s">
        <v>131</v>
      </c>
    </row>
    <row r="126" spans="1:65" s="13" customFormat="1" x14ac:dyDescent="0.2">
      <c r="B126" s="157"/>
      <c r="D126" s="150" t="s">
        <v>150</v>
      </c>
      <c r="E126" s="158" t="s">
        <v>3</v>
      </c>
      <c r="F126" s="159" t="s">
        <v>205</v>
      </c>
      <c r="H126" s="160">
        <v>352.5</v>
      </c>
      <c r="I126" s="161"/>
      <c r="L126" s="157"/>
      <c r="M126" s="162"/>
      <c r="N126" s="163"/>
      <c r="O126" s="163"/>
      <c r="P126" s="163"/>
      <c r="Q126" s="163"/>
      <c r="R126" s="163"/>
      <c r="S126" s="163"/>
      <c r="T126" s="164"/>
      <c r="AT126" s="158" t="s">
        <v>150</v>
      </c>
      <c r="AU126" s="158" t="s">
        <v>88</v>
      </c>
      <c r="AV126" s="13" t="s">
        <v>88</v>
      </c>
      <c r="AW126" s="13" t="s">
        <v>39</v>
      </c>
      <c r="AX126" s="13" t="s">
        <v>78</v>
      </c>
      <c r="AY126" s="158" t="s">
        <v>131</v>
      </c>
    </row>
    <row r="127" spans="1:65" s="14" customFormat="1" x14ac:dyDescent="0.2">
      <c r="B127" s="165"/>
      <c r="D127" s="150" t="s">
        <v>150</v>
      </c>
      <c r="E127" s="166" t="s">
        <v>3</v>
      </c>
      <c r="F127" s="167" t="s">
        <v>153</v>
      </c>
      <c r="H127" s="168">
        <v>540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6" t="s">
        <v>150</v>
      </c>
      <c r="AU127" s="166" t="s">
        <v>88</v>
      </c>
      <c r="AV127" s="14" t="s">
        <v>137</v>
      </c>
      <c r="AW127" s="14" t="s">
        <v>39</v>
      </c>
      <c r="AX127" s="14" t="s">
        <v>86</v>
      </c>
      <c r="AY127" s="166" t="s">
        <v>131</v>
      </c>
    </row>
    <row r="128" spans="1:65" s="12" customFormat="1" ht="22.9" customHeight="1" x14ac:dyDescent="0.2">
      <c r="B128" s="123"/>
      <c r="D128" s="124" t="s">
        <v>77</v>
      </c>
      <c r="E128" s="134" t="s">
        <v>206</v>
      </c>
      <c r="F128" s="134" t="s">
        <v>207</v>
      </c>
      <c r="I128" s="126"/>
      <c r="J128" s="135">
        <f>BK128</f>
        <v>0</v>
      </c>
      <c r="L128" s="123"/>
      <c r="M128" s="128"/>
      <c r="N128" s="129"/>
      <c r="O128" s="129"/>
      <c r="P128" s="130">
        <f>SUM(P129:P143)</f>
        <v>0</v>
      </c>
      <c r="Q128" s="129"/>
      <c r="R128" s="130">
        <f>SUM(R129:R143)</f>
        <v>0</v>
      </c>
      <c r="S128" s="129"/>
      <c r="T128" s="131">
        <f>SUM(T129:T143)</f>
        <v>0</v>
      </c>
      <c r="AR128" s="124" t="s">
        <v>86</v>
      </c>
      <c r="AT128" s="132" t="s">
        <v>77</v>
      </c>
      <c r="AU128" s="132" t="s">
        <v>86</v>
      </c>
      <c r="AY128" s="124" t="s">
        <v>131</v>
      </c>
      <c r="BK128" s="133">
        <f>SUM(BK129:BK143)</f>
        <v>0</v>
      </c>
    </row>
    <row r="129" spans="1:65" s="2" customFormat="1" ht="24.2" customHeight="1" x14ac:dyDescent="0.2">
      <c r="A129" s="31"/>
      <c r="B129" s="136"/>
      <c r="C129" s="137" t="s">
        <v>208</v>
      </c>
      <c r="D129" s="137" t="s">
        <v>133</v>
      </c>
      <c r="E129" s="138" t="s">
        <v>209</v>
      </c>
      <c r="F129" s="139" t="s">
        <v>210</v>
      </c>
      <c r="G129" s="140" t="s">
        <v>136</v>
      </c>
      <c r="H129" s="141">
        <v>13.4</v>
      </c>
      <c r="I129" s="142"/>
      <c r="J129" s="143">
        <f>ROUND(I129*H129,2)</f>
        <v>0</v>
      </c>
      <c r="K129" s="139" t="s">
        <v>146</v>
      </c>
      <c r="L129" s="32"/>
      <c r="M129" s="144" t="s">
        <v>3</v>
      </c>
      <c r="N129" s="145" t="s">
        <v>49</v>
      </c>
      <c r="O129" s="52"/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48" t="s">
        <v>137</v>
      </c>
      <c r="AT129" s="148" t="s">
        <v>133</v>
      </c>
      <c r="AU129" s="148" t="s">
        <v>88</v>
      </c>
      <c r="AY129" s="16" t="s">
        <v>131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6" t="s">
        <v>86</v>
      </c>
      <c r="BK129" s="149">
        <f>ROUND(I129*H129,2)</f>
        <v>0</v>
      </c>
      <c r="BL129" s="16" t="s">
        <v>137</v>
      </c>
      <c r="BM129" s="148" t="s">
        <v>464</v>
      </c>
    </row>
    <row r="130" spans="1:65" s="2" customFormat="1" x14ac:dyDescent="0.2">
      <c r="A130" s="31"/>
      <c r="B130" s="32"/>
      <c r="C130" s="31"/>
      <c r="D130" s="155" t="s">
        <v>148</v>
      </c>
      <c r="E130" s="31"/>
      <c r="F130" s="156" t="s">
        <v>212</v>
      </c>
      <c r="G130" s="31"/>
      <c r="H130" s="31"/>
      <c r="I130" s="152"/>
      <c r="J130" s="31"/>
      <c r="K130" s="31"/>
      <c r="L130" s="32"/>
      <c r="M130" s="153"/>
      <c r="N130" s="154"/>
      <c r="O130" s="52"/>
      <c r="P130" s="52"/>
      <c r="Q130" s="52"/>
      <c r="R130" s="52"/>
      <c r="S130" s="52"/>
      <c r="T130" s="53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148</v>
      </c>
      <c r="AU130" s="16" t="s">
        <v>88</v>
      </c>
    </row>
    <row r="131" spans="1:65" s="13" customFormat="1" x14ac:dyDescent="0.2">
      <c r="B131" s="157"/>
      <c r="D131" s="150" t="s">
        <v>150</v>
      </c>
      <c r="E131" s="158" t="s">
        <v>3</v>
      </c>
      <c r="F131" s="159" t="s">
        <v>213</v>
      </c>
      <c r="H131" s="160">
        <v>12</v>
      </c>
      <c r="I131" s="161"/>
      <c r="L131" s="157"/>
      <c r="M131" s="162"/>
      <c r="N131" s="163"/>
      <c r="O131" s="163"/>
      <c r="P131" s="163"/>
      <c r="Q131" s="163"/>
      <c r="R131" s="163"/>
      <c r="S131" s="163"/>
      <c r="T131" s="164"/>
      <c r="AT131" s="158" t="s">
        <v>150</v>
      </c>
      <c r="AU131" s="158" t="s">
        <v>88</v>
      </c>
      <c r="AV131" s="13" t="s">
        <v>88</v>
      </c>
      <c r="AW131" s="13" t="s">
        <v>39</v>
      </c>
      <c r="AX131" s="13" t="s">
        <v>78</v>
      </c>
      <c r="AY131" s="158" t="s">
        <v>131</v>
      </c>
    </row>
    <row r="132" spans="1:65" s="13" customFormat="1" x14ac:dyDescent="0.2">
      <c r="B132" s="157"/>
      <c r="D132" s="150" t="s">
        <v>150</v>
      </c>
      <c r="E132" s="158" t="s">
        <v>3</v>
      </c>
      <c r="F132" s="159" t="s">
        <v>214</v>
      </c>
      <c r="H132" s="160">
        <v>0.9</v>
      </c>
      <c r="I132" s="161"/>
      <c r="L132" s="157"/>
      <c r="M132" s="162"/>
      <c r="N132" s="163"/>
      <c r="O132" s="163"/>
      <c r="P132" s="163"/>
      <c r="Q132" s="163"/>
      <c r="R132" s="163"/>
      <c r="S132" s="163"/>
      <c r="T132" s="164"/>
      <c r="AT132" s="158" t="s">
        <v>150</v>
      </c>
      <c r="AU132" s="158" t="s">
        <v>88</v>
      </c>
      <c r="AV132" s="13" t="s">
        <v>88</v>
      </c>
      <c r="AW132" s="13" t="s">
        <v>39</v>
      </c>
      <c r="AX132" s="13" t="s">
        <v>78</v>
      </c>
      <c r="AY132" s="158" t="s">
        <v>131</v>
      </c>
    </row>
    <row r="133" spans="1:65" s="13" customFormat="1" x14ac:dyDescent="0.2">
      <c r="B133" s="157"/>
      <c r="D133" s="150" t="s">
        <v>150</v>
      </c>
      <c r="E133" s="158" t="s">
        <v>3</v>
      </c>
      <c r="F133" s="159" t="s">
        <v>215</v>
      </c>
      <c r="H133" s="160">
        <v>0.5</v>
      </c>
      <c r="I133" s="161"/>
      <c r="L133" s="157"/>
      <c r="M133" s="162"/>
      <c r="N133" s="163"/>
      <c r="O133" s="163"/>
      <c r="P133" s="163"/>
      <c r="Q133" s="163"/>
      <c r="R133" s="163"/>
      <c r="S133" s="163"/>
      <c r="T133" s="164"/>
      <c r="AT133" s="158" t="s">
        <v>150</v>
      </c>
      <c r="AU133" s="158" t="s">
        <v>88</v>
      </c>
      <c r="AV133" s="13" t="s">
        <v>88</v>
      </c>
      <c r="AW133" s="13" t="s">
        <v>39</v>
      </c>
      <c r="AX133" s="13" t="s">
        <v>78</v>
      </c>
      <c r="AY133" s="158" t="s">
        <v>131</v>
      </c>
    </row>
    <row r="134" spans="1:65" s="14" customFormat="1" x14ac:dyDescent="0.2">
      <c r="B134" s="165"/>
      <c r="D134" s="150" t="s">
        <v>150</v>
      </c>
      <c r="E134" s="166" t="s">
        <v>3</v>
      </c>
      <c r="F134" s="167" t="s">
        <v>153</v>
      </c>
      <c r="H134" s="168">
        <v>13.4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6" t="s">
        <v>150</v>
      </c>
      <c r="AU134" s="166" t="s">
        <v>88</v>
      </c>
      <c r="AV134" s="14" t="s">
        <v>137</v>
      </c>
      <c r="AW134" s="14" t="s">
        <v>39</v>
      </c>
      <c r="AX134" s="14" t="s">
        <v>86</v>
      </c>
      <c r="AY134" s="166" t="s">
        <v>131</v>
      </c>
    </row>
    <row r="135" spans="1:65" s="2" customFormat="1" ht="24.2" customHeight="1" x14ac:dyDescent="0.2">
      <c r="A135" s="31"/>
      <c r="B135" s="136"/>
      <c r="C135" s="137" t="s">
        <v>216</v>
      </c>
      <c r="D135" s="137" t="s">
        <v>133</v>
      </c>
      <c r="E135" s="138" t="s">
        <v>217</v>
      </c>
      <c r="F135" s="139" t="s">
        <v>218</v>
      </c>
      <c r="G135" s="140" t="s">
        <v>136</v>
      </c>
      <c r="H135" s="141">
        <v>13.4</v>
      </c>
      <c r="I135" s="142"/>
      <c r="J135" s="143">
        <f>ROUND(I135*H135,2)</f>
        <v>0</v>
      </c>
      <c r="K135" s="139" t="s">
        <v>146</v>
      </c>
      <c r="L135" s="32"/>
      <c r="M135" s="144" t="s">
        <v>3</v>
      </c>
      <c r="N135" s="145" t="s">
        <v>49</v>
      </c>
      <c r="O135" s="52"/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8" t="s">
        <v>137</v>
      </c>
      <c r="AT135" s="148" t="s">
        <v>133</v>
      </c>
      <c r="AU135" s="148" t="s">
        <v>88</v>
      </c>
      <c r="AY135" s="16" t="s">
        <v>131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6" t="s">
        <v>86</v>
      </c>
      <c r="BK135" s="149">
        <f>ROUND(I135*H135,2)</f>
        <v>0</v>
      </c>
      <c r="BL135" s="16" t="s">
        <v>137</v>
      </c>
      <c r="BM135" s="148" t="s">
        <v>465</v>
      </c>
    </row>
    <row r="136" spans="1:65" s="2" customFormat="1" x14ac:dyDescent="0.2">
      <c r="A136" s="31"/>
      <c r="B136" s="32"/>
      <c r="C136" s="31"/>
      <c r="D136" s="155" t="s">
        <v>148</v>
      </c>
      <c r="E136" s="31"/>
      <c r="F136" s="156" t="s">
        <v>220</v>
      </c>
      <c r="G136" s="31"/>
      <c r="H136" s="31"/>
      <c r="I136" s="152"/>
      <c r="J136" s="31"/>
      <c r="K136" s="31"/>
      <c r="L136" s="32"/>
      <c r="M136" s="153"/>
      <c r="N136" s="154"/>
      <c r="O136" s="52"/>
      <c r="P136" s="52"/>
      <c r="Q136" s="52"/>
      <c r="R136" s="52"/>
      <c r="S136" s="52"/>
      <c r="T136" s="53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148</v>
      </c>
      <c r="AU136" s="16" t="s">
        <v>88</v>
      </c>
    </row>
    <row r="137" spans="1:65" s="2" customFormat="1" ht="24.2" customHeight="1" x14ac:dyDescent="0.2">
      <c r="A137" s="31"/>
      <c r="B137" s="136"/>
      <c r="C137" s="137" t="s">
        <v>221</v>
      </c>
      <c r="D137" s="137" t="s">
        <v>133</v>
      </c>
      <c r="E137" s="138" t="s">
        <v>222</v>
      </c>
      <c r="F137" s="139" t="s">
        <v>223</v>
      </c>
      <c r="G137" s="140" t="s">
        <v>136</v>
      </c>
      <c r="H137" s="141">
        <v>254.6</v>
      </c>
      <c r="I137" s="142"/>
      <c r="J137" s="143">
        <f>ROUND(I137*H137,2)</f>
        <v>0</v>
      </c>
      <c r="K137" s="139" t="s">
        <v>146</v>
      </c>
      <c r="L137" s="32"/>
      <c r="M137" s="144" t="s">
        <v>3</v>
      </c>
      <c r="N137" s="145" t="s">
        <v>49</v>
      </c>
      <c r="O137" s="52"/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8" t="s">
        <v>137</v>
      </c>
      <c r="AT137" s="148" t="s">
        <v>133</v>
      </c>
      <c r="AU137" s="148" t="s">
        <v>88</v>
      </c>
      <c r="AY137" s="16" t="s">
        <v>131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6" t="s">
        <v>86</v>
      </c>
      <c r="BK137" s="149">
        <f>ROUND(I137*H137,2)</f>
        <v>0</v>
      </c>
      <c r="BL137" s="16" t="s">
        <v>137</v>
      </c>
      <c r="BM137" s="148" t="s">
        <v>466</v>
      </c>
    </row>
    <row r="138" spans="1:65" s="2" customFormat="1" x14ac:dyDescent="0.2">
      <c r="A138" s="31"/>
      <c r="B138" s="32"/>
      <c r="C138" s="31"/>
      <c r="D138" s="155" t="s">
        <v>148</v>
      </c>
      <c r="E138" s="31"/>
      <c r="F138" s="156" t="s">
        <v>225</v>
      </c>
      <c r="G138" s="31"/>
      <c r="H138" s="31"/>
      <c r="I138" s="152"/>
      <c r="J138" s="31"/>
      <c r="K138" s="31"/>
      <c r="L138" s="32"/>
      <c r="M138" s="153"/>
      <c r="N138" s="154"/>
      <c r="O138" s="52"/>
      <c r="P138" s="52"/>
      <c r="Q138" s="52"/>
      <c r="R138" s="52"/>
      <c r="S138" s="52"/>
      <c r="T138" s="53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148</v>
      </c>
      <c r="AU138" s="16" t="s">
        <v>88</v>
      </c>
    </row>
    <row r="139" spans="1:65" s="13" customFormat="1" x14ac:dyDescent="0.2">
      <c r="B139" s="157"/>
      <c r="D139" s="150" t="s">
        <v>150</v>
      </c>
      <c r="F139" s="159" t="s">
        <v>226</v>
      </c>
      <c r="H139" s="160">
        <v>254.6</v>
      </c>
      <c r="I139" s="161"/>
      <c r="L139" s="157"/>
      <c r="M139" s="162"/>
      <c r="N139" s="163"/>
      <c r="O139" s="163"/>
      <c r="P139" s="163"/>
      <c r="Q139" s="163"/>
      <c r="R139" s="163"/>
      <c r="S139" s="163"/>
      <c r="T139" s="164"/>
      <c r="AT139" s="158" t="s">
        <v>150</v>
      </c>
      <c r="AU139" s="158" t="s">
        <v>88</v>
      </c>
      <c r="AV139" s="13" t="s">
        <v>88</v>
      </c>
      <c r="AW139" s="13" t="s">
        <v>4</v>
      </c>
      <c r="AX139" s="13" t="s">
        <v>86</v>
      </c>
      <c r="AY139" s="158" t="s">
        <v>131</v>
      </c>
    </row>
    <row r="140" spans="1:65" s="2" customFormat="1" ht="24.2" customHeight="1" x14ac:dyDescent="0.2">
      <c r="A140" s="31"/>
      <c r="B140" s="136"/>
      <c r="C140" s="137" t="s">
        <v>9</v>
      </c>
      <c r="D140" s="137" t="s">
        <v>133</v>
      </c>
      <c r="E140" s="138" t="s">
        <v>227</v>
      </c>
      <c r="F140" s="139" t="s">
        <v>228</v>
      </c>
      <c r="G140" s="140" t="s">
        <v>136</v>
      </c>
      <c r="H140" s="141">
        <v>13.4</v>
      </c>
      <c r="I140" s="142"/>
      <c r="J140" s="143">
        <f>ROUND(I140*H140,2)</f>
        <v>0</v>
      </c>
      <c r="K140" s="139" t="s">
        <v>146</v>
      </c>
      <c r="L140" s="32"/>
      <c r="M140" s="144" t="s">
        <v>3</v>
      </c>
      <c r="N140" s="145" t="s">
        <v>49</v>
      </c>
      <c r="O140" s="52"/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48" t="s">
        <v>137</v>
      </c>
      <c r="AT140" s="148" t="s">
        <v>133</v>
      </c>
      <c r="AU140" s="148" t="s">
        <v>88</v>
      </c>
      <c r="AY140" s="16" t="s">
        <v>131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6" t="s">
        <v>86</v>
      </c>
      <c r="BK140" s="149">
        <f>ROUND(I140*H140,2)</f>
        <v>0</v>
      </c>
      <c r="BL140" s="16" t="s">
        <v>137</v>
      </c>
      <c r="BM140" s="148" t="s">
        <v>467</v>
      </c>
    </row>
    <row r="141" spans="1:65" s="2" customFormat="1" x14ac:dyDescent="0.2">
      <c r="A141" s="31"/>
      <c r="B141" s="32"/>
      <c r="C141" s="31"/>
      <c r="D141" s="155" t="s">
        <v>148</v>
      </c>
      <c r="E141" s="31"/>
      <c r="F141" s="156" t="s">
        <v>230</v>
      </c>
      <c r="G141" s="31"/>
      <c r="H141" s="31"/>
      <c r="I141" s="152"/>
      <c r="J141" s="31"/>
      <c r="K141" s="31"/>
      <c r="L141" s="32"/>
      <c r="M141" s="153"/>
      <c r="N141" s="154"/>
      <c r="O141" s="52"/>
      <c r="P141" s="52"/>
      <c r="Q141" s="52"/>
      <c r="R141" s="52"/>
      <c r="S141" s="52"/>
      <c r="T141" s="53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148</v>
      </c>
      <c r="AU141" s="16" t="s">
        <v>88</v>
      </c>
    </row>
    <row r="142" spans="1:65" s="2" customFormat="1" ht="33" customHeight="1" x14ac:dyDescent="0.2">
      <c r="A142" s="31"/>
      <c r="B142" s="136"/>
      <c r="C142" s="137" t="s">
        <v>231</v>
      </c>
      <c r="D142" s="137" t="s">
        <v>133</v>
      </c>
      <c r="E142" s="138" t="s">
        <v>232</v>
      </c>
      <c r="F142" s="139" t="s">
        <v>233</v>
      </c>
      <c r="G142" s="140" t="s">
        <v>136</v>
      </c>
      <c r="H142" s="141">
        <v>13.4</v>
      </c>
      <c r="I142" s="142"/>
      <c r="J142" s="143">
        <f>ROUND(I142*H142,2)</f>
        <v>0</v>
      </c>
      <c r="K142" s="139" t="s">
        <v>146</v>
      </c>
      <c r="L142" s="32"/>
      <c r="M142" s="144" t="s">
        <v>3</v>
      </c>
      <c r="N142" s="145" t="s">
        <v>49</v>
      </c>
      <c r="O142" s="52"/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48" t="s">
        <v>137</v>
      </c>
      <c r="AT142" s="148" t="s">
        <v>133</v>
      </c>
      <c r="AU142" s="148" t="s">
        <v>88</v>
      </c>
      <c r="AY142" s="16" t="s">
        <v>131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6" t="s">
        <v>86</v>
      </c>
      <c r="BK142" s="149">
        <f>ROUND(I142*H142,2)</f>
        <v>0</v>
      </c>
      <c r="BL142" s="16" t="s">
        <v>137</v>
      </c>
      <c r="BM142" s="148" t="s">
        <v>468</v>
      </c>
    </row>
    <row r="143" spans="1:65" s="2" customFormat="1" x14ac:dyDescent="0.2">
      <c r="A143" s="31"/>
      <c r="B143" s="32"/>
      <c r="C143" s="31"/>
      <c r="D143" s="155" t="s">
        <v>148</v>
      </c>
      <c r="E143" s="31"/>
      <c r="F143" s="156" t="s">
        <v>235</v>
      </c>
      <c r="G143" s="31"/>
      <c r="H143" s="31"/>
      <c r="I143" s="152"/>
      <c r="J143" s="31"/>
      <c r="K143" s="31"/>
      <c r="L143" s="32"/>
      <c r="M143" s="153"/>
      <c r="N143" s="154"/>
      <c r="O143" s="52"/>
      <c r="P143" s="52"/>
      <c r="Q143" s="52"/>
      <c r="R143" s="52"/>
      <c r="S143" s="52"/>
      <c r="T143" s="53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148</v>
      </c>
      <c r="AU143" s="16" t="s">
        <v>88</v>
      </c>
    </row>
    <row r="144" spans="1:65" s="12" customFormat="1" ht="25.9" customHeight="1" x14ac:dyDescent="0.2">
      <c r="B144" s="123"/>
      <c r="D144" s="124" t="s">
        <v>77</v>
      </c>
      <c r="E144" s="125" t="s">
        <v>236</v>
      </c>
      <c r="F144" s="125" t="s">
        <v>237</v>
      </c>
      <c r="I144" s="126"/>
      <c r="J144" s="127">
        <f>BK144</f>
        <v>0</v>
      </c>
      <c r="L144" s="123"/>
      <c r="M144" s="128"/>
      <c r="N144" s="129"/>
      <c r="O144" s="129"/>
      <c r="P144" s="130">
        <f>P145+P172</f>
        <v>0</v>
      </c>
      <c r="Q144" s="129"/>
      <c r="R144" s="130">
        <f>R145+R172</f>
        <v>9.36</v>
      </c>
      <c r="S144" s="129"/>
      <c r="T144" s="131">
        <f>T145+T172</f>
        <v>9.3609999999999989</v>
      </c>
      <c r="AR144" s="124" t="s">
        <v>88</v>
      </c>
      <c r="AT144" s="132" t="s">
        <v>77</v>
      </c>
      <c r="AU144" s="132" t="s">
        <v>78</v>
      </c>
      <c r="AY144" s="124" t="s">
        <v>131</v>
      </c>
      <c r="BK144" s="133">
        <f>BK145+BK172</f>
        <v>0</v>
      </c>
    </row>
    <row r="145" spans="1:65" s="12" customFormat="1" ht="22.9" customHeight="1" x14ac:dyDescent="0.2">
      <c r="B145" s="123"/>
      <c r="D145" s="124" t="s">
        <v>77</v>
      </c>
      <c r="E145" s="134" t="s">
        <v>238</v>
      </c>
      <c r="F145" s="134" t="s">
        <v>239</v>
      </c>
      <c r="I145" s="126"/>
      <c r="J145" s="135">
        <f>BK145</f>
        <v>0</v>
      </c>
      <c r="L145" s="123"/>
      <c r="M145" s="128"/>
      <c r="N145" s="129"/>
      <c r="O145" s="129"/>
      <c r="P145" s="130">
        <f>SUM(P146:P171)</f>
        <v>0</v>
      </c>
      <c r="Q145" s="129"/>
      <c r="R145" s="130">
        <f>SUM(R146:R171)</f>
        <v>0</v>
      </c>
      <c r="S145" s="129"/>
      <c r="T145" s="131">
        <f>SUM(T146:T171)</f>
        <v>1E-3</v>
      </c>
      <c r="AR145" s="124" t="s">
        <v>88</v>
      </c>
      <c r="AT145" s="132" t="s">
        <v>77</v>
      </c>
      <c r="AU145" s="132" t="s">
        <v>86</v>
      </c>
      <c r="AY145" s="124" t="s">
        <v>131</v>
      </c>
      <c r="BK145" s="133">
        <f>SUM(BK146:BK171)</f>
        <v>0</v>
      </c>
    </row>
    <row r="146" spans="1:65" s="2" customFormat="1" ht="16.5" customHeight="1" x14ac:dyDescent="0.2">
      <c r="A146" s="31"/>
      <c r="B146" s="136"/>
      <c r="C146" s="137" t="s">
        <v>240</v>
      </c>
      <c r="D146" s="137" t="s">
        <v>133</v>
      </c>
      <c r="E146" s="138" t="s">
        <v>247</v>
      </c>
      <c r="F146" s="139" t="s">
        <v>248</v>
      </c>
      <c r="G146" s="140" t="s">
        <v>243</v>
      </c>
      <c r="H146" s="141">
        <v>1</v>
      </c>
      <c r="I146" s="142"/>
      <c r="J146" s="143">
        <f>ROUND(I146*H146,2)</f>
        <v>0</v>
      </c>
      <c r="K146" s="139" t="s">
        <v>3</v>
      </c>
      <c r="L146" s="32"/>
      <c r="M146" s="144" t="s">
        <v>3</v>
      </c>
      <c r="N146" s="145" t="s">
        <v>49</v>
      </c>
      <c r="O146" s="52"/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8" t="s">
        <v>231</v>
      </c>
      <c r="AT146" s="148" t="s">
        <v>133</v>
      </c>
      <c r="AU146" s="148" t="s">
        <v>88</v>
      </c>
      <c r="AY146" s="16" t="s">
        <v>131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86</v>
      </c>
      <c r="BK146" s="149">
        <f>ROUND(I146*H146,2)</f>
        <v>0</v>
      </c>
      <c r="BL146" s="16" t="s">
        <v>231</v>
      </c>
      <c r="BM146" s="148" t="s">
        <v>469</v>
      </c>
    </row>
    <row r="147" spans="1:65" s="2" customFormat="1" ht="195" x14ac:dyDescent="0.2">
      <c r="A147" s="31"/>
      <c r="B147" s="32"/>
      <c r="C147" s="31"/>
      <c r="D147" s="150" t="s">
        <v>139</v>
      </c>
      <c r="E147" s="31"/>
      <c r="F147" s="151" t="s">
        <v>250</v>
      </c>
      <c r="G147" s="31"/>
      <c r="H147" s="31"/>
      <c r="I147" s="152"/>
      <c r="J147" s="31"/>
      <c r="K147" s="31"/>
      <c r="L147" s="32"/>
      <c r="M147" s="153"/>
      <c r="N147" s="154"/>
      <c r="O147" s="52"/>
      <c r="P147" s="52"/>
      <c r="Q147" s="52"/>
      <c r="R147" s="52"/>
      <c r="S147" s="52"/>
      <c r="T147" s="53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139</v>
      </c>
      <c r="AU147" s="16" t="s">
        <v>88</v>
      </c>
    </row>
    <row r="148" spans="1:65" s="2" customFormat="1" ht="16.5" customHeight="1" x14ac:dyDescent="0.2">
      <c r="A148" s="31"/>
      <c r="B148" s="136"/>
      <c r="C148" s="173" t="s">
        <v>246</v>
      </c>
      <c r="D148" s="173" t="s">
        <v>252</v>
      </c>
      <c r="E148" s="174" t="s">
        <v>253</v>
      </c>
      <c r="F148" s="175" t="s">
        <v>254</v>
      </c>
      <c r="G148" s="176" t="s">
        <v>255</v>
      </c>
      <c r="H148" s="177">
        <v>1800</v>
      </c>
      <c r="I148" s="178"/>
      <c r="J148" s="179">
        <f>ROUND(I148*H148,2)</f>
        <v>0</v>
      </c>
      <c r="K148" s="175" t="s">
        <v>3</v>
      </c>
      <c r="L148" s="180"/>
      <c r="M148" s="181" t="s">
        <v>3</v>
      </c>
      <c r="N148" s="182" t="s">
        <v>49</v>
      </c>
      <c r="O148" s="52"/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8" t="s">
        <v>256</v>
      </c>
      <c r="AT148" s="148" t="s">
        <v>252</v>
      </c>
      <c r="AU148" s="148" t="s">
        <v>88</v>
      </c>
      <c r="AY148" s="16" t="s">
        <v>131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6" t="s">
        <v>86</v>
      </c>
      <c r="BK148" s="149">
        <f>ROUND(I148*H148,2)</f>
        <v>0</v>
      </c>
      <c r="BL148" s="16" t="s">
        <v>231</v>
      </c>
      <c r="BM148" s="148" t="s">
        <v>470</v>
      </c>
    </row>
    <row r="149" spans="1:65" s="2" customFormat="1" ht="29.25" x14ac:dyDescent="0.2">
      <c r="A149" s="31"/>
      <c r="B149" s="32"/>
      <c r="C149" s="31"/>
      <c r="D149" s="150" t="s">
        <v>139</v>
      </c>
      <c r="E149" s="31"/>
      <c r="F149" s="151" t="s">
        <v>258</v>
      </c>
      <c r="G149" s="31"/>
      <c r="H149" s="31"/>
      <c r="I149" s="152"/>
      <c r="J149" s="31"/>
      <c r="K149" s="31"/>
      <c r="L149" s="32"/>
      <c r="M149" s="153"/>
      <c r="N149" s="154"/>
      <c r="O149" s="52"/>
      <c r="P149" s="52"/>
      <c r="Q149" s="52"/>
      <c r="R149" s="52"/>
      <c r="S149" s="52"/>
      <c r="T149" s="53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139</v>
      </c>
      <c r="AU149" s="16" t="s">
        <v>88</v>
      </c>
    </row>
    <row r="150" spans="1:65" s="2" customFormat="1" ht="16.5" customHeight="1" x14ac:dyDescent="0.2">
      <c r="A150" s="31"/>
      <c r="B150" s="136"/>
      <c r="C150" s="173" t="s">
        <v>251</v>
      </c>
      <c r="D150" s="173" t="s">
        <v>252</v>
      </c>
      <c r="E150" s="174" t="s">
        <v>260</v>
      </c>
      <c r="F150" s="175" t="s">
        <v>261</v>
      </c>
      <c r="G150" s="176" t="s">
        <v>243</v>
      </c>
      <c r="H150" s="177">
        <v>1</v>
      </c>
      <c r="I150" s="178"/>
      <c r="J150" s="179">
        <f>ROUND(I150*H150,2)</f>
        <v>0</v>
      </c>
      <c r="K150" s="175" t="s">
        <v>3</v>
      </c>
      <c r="L150" s="180"/>
      <c r="M150" s="181" t="s">
        <v>3</v>
      </c>
      <c r="N150" s="182" t="s">
        <v>49</v>
      </c>
      <c r="O150" s="52"/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8" t="s">
        <v>256</v>
      </c>
      <c r="AT150" s="148" t="s">
        <v>252</v>
      </c>
      <c r="AU150" s="148" t="s">
        <v>88</v>
      </c>
      <c r="AY150" s="16" t="s">
        <v>131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86</v>
      </c>
      <c r="BK150" s="149">
        <f>ROUND(I150*H150,2)</f>
        <v>0</v>
      </c>
      <c r="BL150" s="16" t="s">
        <v>231</v>
      </c>
      <c r="BM150" s="148" t="s">
        <v>471</v>
      </c>
    </row>
    <row r="151" spans="1:65" s="2" customFormat="1" ht="19.5" x14ac:dyDescent="0.2">
      <c r="A151" s="31"/>
      <c r="B151" s="32"/>
      <c r="C151" s="31"/>
      <c r="D151" s="150" t="s">
        <v>139</v>
      </c>
      <c r="E151" s="31"/>
      <c r="F151" s="151" t="s">
        <v>263</v>
      </c>
      <c r="G151" s="31"/>
      <c r="H151" s="31"/>
      <c r="I151" s="152"/>
      <c r="J151" s="31"/>
      <c r="K151" s="31"/>
      <c r="L151" s="32"/>
      <c r="M151" s="153"/>
      <c r="N151" s="154"/>
      <c r="O151" s="52"/>
      <c r="P151" s="52"/>
      <c r="Q151" s="52"/>
      <c r="R151" s="52"/>
      <c r="S151" s="52"/>
      <c r="T151" s="53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139</v>
      </c>
      <c r="AU151" s="16" t="s">
        <v>88</v>
      </c>
    </row>
    <row r="152" spans="1:65" s="2" customFormat="1" ht="16.5" customHeight="1" x14ac:dyDescent="0.2">
      <c r="A152" s="31"/>
      <c r="B152" s="136"/>
      <c r="C152" s="137" t="s">
        <v>259</v>
      </c>
      <c r="D152" s="137" t="s">
        <v>133</v>
      </c>
      <c r="E152" s="138" t="s">
        <v>304</v>
      </c>
      <c r="F152" s="139" t="s">
        <v>305</v>
      </c>
      <c r="G152" s="140" t="s">
        <v>243</v>
      </c>
      <c r="H152" s="141">
        <v>1</v>
      </c>
      <c r="I152" s="142"/>
      <c r="J152" s="143">
        <f>ROUND(I152*H152,2)</f>
        <v>0</v>
      </c>
      <c r="K152" s="139" t="s">
        <v>3</v>
      </c>
      <c r="L152" s="32"/>
      <c r="M152" s="144" t="s">
        <v>3</v>
      </c>
      <c r="N152" s="145" t="s">
        <v>49</v>
      </c>
      <c r="O152" s="52"/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8" t="s">
        <v>231</v>
      </c>
      <c r="AT152" s="148" t="s">
        <v>133</v>
      </c>
      <c r="AU152" s="148" t="s">
        <v>88</v>
      </c>
      <c r="AY152" s="16" t="s">
        <v>131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86</v>
      </c>
      <c r="BK152" s="149">
        <f>ROUND(I152*H152,2)</f>
        <v>0</v>
      </c>
      <c r="BL152" s="16" t="s">
        <v>231</v>
      </c>
      <c r="BM152" s="148" t="s">
        <v>472</v>
      </c>
    </row>
    <row r="153" spans="1:65" s="2" customFormat="1" ht="29.25" x14ac:dyDescent="0.2">
      <c r="A153" s="31"/>
      <c r="B153" s="32"/>
      <c r="C153" s="31"/>
      <c r="D153" s="150" t="s">
        <v>139</v>
      </c>
      <c r="E153" s="31"/>
      <c r="F153" s="151" t="s">
        <v>307</v>
      </c>
      <c r="G153" s="31"/>
      <c r="H153" s="31"/>
      <c r="I153" s="152"/>
      <c r="J153" s="31"/>
      <c r="K153" s="31"/>
      <c r="L153" s="32"/>
      <c r="M153" s="153"/>
      <c r="N153" s="154"/>
      <c r="O153" s="52"/>
      <c r="P153" s="52"/>
      <c r="Q153" s="52"/>
      <c r="R153" s="52"/>
      <c r="S153" s="52"/>
      <c r="T153" s="53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139</v>
      </c>
      <c r="AU153" s="16" t="s">
        <v>88</v>
      </c>
    </row>
    <row r="154" spans="1:65" s="2" customFormat="1" ht="16.5" customHeight="1" x14ac:dyDescent="0.2">
      <c r="A154" s="31"/>
      <c r="B154" s="136"/>
      <c r="C154" s="137" t="s">
        <v>8</v>
      </c>
      <c r="D154" s="137" t="s">
        <v>133</v>
      </c>
      <c r="E154" s="138" t="s">
        <v>284</v>
      </c>
      <c r="F154" s="139" t="s">
        <v>285</v>
      </c>
      <c r="G154" s="140" t="s">
        <v>243</v>
      </c>
      <c r="H154" s="141">
        <v>1</v>
      </c>
      <c r="I154" s="142"/>
      <c r="J154" s="143">
        <f>ROUND(I154*H154,2)</f>
        <v>0</v>
      </c>
      <c r="K154" s="139" t="s">
        <v>3</v>
      </c>
      <c r="L154" s="32"/>
      <c r="M154" s="144" t="s">
        <v>3</v>
      </c>
      <c r="N154" s="145" t="s">
        <v>49</v>
      </c>
      <c r="O154" s="52"/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8" t="s">
        <v>231</v>
      </c>
      <c r="AT154" s="148" t="s">
        <v>133</v>
      </c>
      <c r="AU154" s="148" t="s">
        <v>88</v>
      </c>
      <c r="AY154" s="16" t="s">
        <v>131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86</v>
      </c>
      <c r="BK154" s="149">
        <f>ROUND(I154*H154,2)</f>
        <v>0</v>
      </c>
      <c r="BL154" s="16" t="s">
        <v>231</v>
      </c>
      <c r="BM154" s="148" t="s">
        <v>473</v>
      </c>
    </row>
    <row r="155" spans="1:65" s="2" customFormat="1" ht="48.75" x14ac:dyDescent="0.2">
      <c r="A155" s="31"/>
      <c r="B155" s="32"/>
      <c r="C155" s="31"/>
      <c r="D155" s="150" t="s">
        <v>139</v>
      </c>
      <c r="E155" s="31"/>
      <c r="F155" s="151" t="s">
        <v>287</v>
      </c>
      <c r="G155" s="31"/>
      <c r="H155" s="31"/>
      <c r="I155" s="152"/>
      <c r="J155" s="31"/>
      <c r="K155" s="31"/>
      <c r="L155" s="32"/>
      <c r="M155" s="153"/>
      <c r="N155" s="154"/>
      <c r="O155" s="52"/>
      <c r="P155" s="52"/>
      <c r="Q155" s="52"/>
      <c r="R155" s="52"/>
      <c r="S155" s="52"/>
      <c r="T155" s="53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139</v>
      </c>
      <c r="AU155" s="16" t="s">
        <v>88</v>
      </c>
    </row>
    <row r="156" spans="1:65" s="2" customFormat="1" ht="16.5" customHeight="1" x14ac:dyDescent="0.2">
      <c r="A156" s="31"/>
      <c r="B156" s="136"/>
      <c r="C156" s="173" t="s">
        <v>268</v>
      </c>
      <c r="D156" s="173" t="s">
        <v>252</v>
      </c>
      <c r="E156" s="174" t="s">
        <v>289</v>
      </c>
      <c r="F156" s="175" t="s">
        <v>290</v>
      </c>
      <c r="G156" s="176" t="s">
        <v>167</v>
      </c>
      <c r="H156" s="177">
        <v>1</v>
      </c>
      <c r="I156" s="178"/>
      <c r="J156" s="179">
        <f>ROUND(I156*H156,2)</f>
        <v>0</v>
      </c>
      <c r="K156" s="175" t="s">
        <v>3</v>
      </c>
      <c r="L156" s="180"/>
      <c r="M156" s="181" t="s">
        <v>3</v>
      </c>
      <c r="N156" s="182" t="s">
        <v>49</v>
      </c>
      <c r="O156" s="52"/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8" t="s">
        <v>256</v>
      </c>
      <c r="AT156" s="148" t="s">
        <v>252</v>
      </c>
      <c r="AU156" s="148" t="s">
        <v>88</v>
      </c>
      <c r="AY156" s="16" t="s">
        <v>131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86</v>
      </c>
      <c r="BK156" s="149">
        <f>ROUND(I156*H156,2)</f>
        <v>0</v>
      </c>
      <c r="BL156" s="16" t="s">
        <v>231</v>
      </c>
      <c r="BM156" s="148" t="s">
        <v>474</v>
      </c>
    </row>
    <row r="157" spans="1:65" s="2" customFormat="1" ht="29.25" x14ac:dyDescent="0.2">
      <c r="A157" s="31"/>
      <c r="B157" s="32"/>
      <c r="C157" s="31"/>
      <c r="D157" s="150" t="s">
        <v>139</v>
      </c>
      <c r="E157" s="31"/>
      <c r="F157" s="151" t="s">
        <v>292</v>
      </c>
      <c r="G157" s="31"/>
      <c r="H157" s="31"/>
      <c r="I157" s="152"/>
      <c r="J157" s="31"/>
      <c r="K157" s="31"/>
      <c r="L157" s="32"/>
      <c r="M157" s="153"/>
      <c r="N157" s="154"/>
      <c r="O157" s="52"/>
      <c r="P157" s="52"/>
      <c r="Q157" s="52"/>
      <c r="R157" s="52"/>
      <c r="S157" s="52"/>
      <c r="T157" s="53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139</v>
      </c>
      <c r="AU157" s="16" t="s">
        <v>88</v>
      </c>
    </row>
    <row r="158" spans="1:65" s="2" customFormat="1" ht="16.5" customHeight="1" x14ac:dyDescent="0.2">
      <c r="A158" s="31"/>
      <c r="B158" s="136"/>
      <c r="C158" s="173" t="s">
        <v>273</v>
      </c>
      <c r="D158" s="173" t="s">
        <v>252</v>
      </c>
      <c r="E158" s="174" t="s">
        <v>294</v>
      </c>
      <c r="F158" s="175" t="s">
        <v>295</v>
      </c>
      <c r="G158" s="176" t="s">
        <v>255</v>
      </c>
      <c r="H158" s="177">
        <v>50</v>
      </c>
      <c r="I158" s="178"/>
      <c r="J158" s="179">
        <f>ROUND(I158*H158,2)</f>
        <v>0</v>
      </c>
      <c r="K158" s="175" t="s">
        <v>3</v>
      </c>
      <c r="L158" s="180"/>
      <c r="M158" s="181" t="s">
        <v>3</v>
      </c>
      <c r="N158" s="182" t="s">
        <v>49</v>
      </c>
      <c r="O158" s="52"/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8" t="s">
        <v>256</v>
      </c>
      <c r="AT158" s="148" t="s">
        <v>252</v>
      </c>
      <c r="AU158" s="148" t="s">
        <v>88</v>
      </c>
      <c r="AY158" s="16" t="s">
        <v>131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86</v>
      </c>
      <c r="BK158" s="149">
        <f>ROUND(I158*H158,2)</f>
        <v>0</v>
      </c>
      <c r="BL158" s="16" t="s">
        <v>231</v>
      </c>
      <c r="BM158" s="148" t="s">
        <v>475</v>
      </c>
    </row>
    <row r="159" spans="1:65" s="2" customFormat="1" ht="19.5" x14ac:dyDescent="0.2">
      <c r="A159" s="31"/>
      <c r="B159" s="32"/>
      <c r="C159" s="31"/>
      <c r="D159" s="150" t="s">
        <v>139</v>
      </c>
      <c r="E159" s="31"/>
      <c r="F159" s="151" t="s">
        <v>297</v>
      </c>
      <c r="G159" s="31"/>
      <c r="H159" s="31"/>
      <c r="I159" s="152"/>
      <c r="J159" s="31"/>
      <c r="K159" s="31"/>
      <c r="L159" s="32"/>
      <c r="M159" s="153"/>
      <c r="N159" s="154"/>
      <c r="O159" s="52"/>
      <c r="P159" s="52"/>
      <c r="Q159" s="52"/>
      <c r="R159" s="52"/>
      <c r="S159" s="52"/>
      <c r="T159" s="53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139</v>
      </c>
      <c r="AU159" s="16" t="s">
        <v>88</v>
      </c>
    </row>
    <row r="160" spans="1:65" s="2" customFormat="1" ht="16.5" customHeight="1" x14ac:dyDescent="0.2">
      <c r="A160" s="31"/>
      <c r="B160" s="136"/>
      <c r="C160" s="173" t="s">
        <v>278</v>
      </c>
      <c r="D160" s="173" t="s">
        <v>252</v>
      </c>
      <c r="E160" s="174" t="s">
        <v>299</v>
      </c>
      <c r="F160" s="175" t="s">
        <v>300</v>
      </c>
      <c r="G160" s="176" t="s">
        <v>243</v>
      </c>
      <c r="H160" s="177">
        <v>1</v>
      </c>
      <c r="I160" s="178"/>
      <c r="J160" s="179">
        <f>ROUND(I160*H160,2)</f>
        <v>0</v>
      </c>
      <c r="K160" s="175" t="s">
        <v>3</v>
      </c>
      <c r="L160" s="180"/>
      <c r="M160" s="181" t="s">
        <v>3</v>
      </c>
      <c r="N160" s="182" t="s">
        <v>49</v>
      </c>
      <c r="O160" s="52"/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8" t="s">
        <v>256</v>
      </c>
      <c r="AT160" s="148" t="s">
        <v>252</v>
      </c>
      <c r="AU160" s="148" t="s">
        <v>88</v>
      </c>
      <c r="AY160" s="16" t="s">
        <v>131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86</v>
      </c>
      <c r="BK160" s="149">
        <f>ROUND(I160*H160,2)</f>
        <v>0</v>
      </c>
      <c r="BL160" s="16" t="s">
        <v>231</v>
      </c>
      <c r="BM160" s="148" t="s">
        <v>476</v>
      </c>
    </row>
    <row r="161" spans="1:65" s="2" customFormat="1" ht="39" x14ac:dyDescent="0.2">
      <c r="A161" s="31"/>
      <c r="B161" s="32"/>
      <c r="C161" s="31"/>
      <c r="D161" s="150" t="s">
        <v>139</v>
      </c>
      <c r="E161" s="31"/>
      <c r="F161" s="151" t="s">
        <v>302</v>
      </c>
      <c r="G161" s="31"/>
      <c r="H161" s="31"/>
      <c r="I161" s="152"/>
      <c r="J161" s="31"/>
      <c r="K161" s="31"/>
      <c r="L161" s="32"/>
      <c r="M161" s="153"/>
      <c r="N161" s="154"/>
      <c r="O161" s="52"/>
      <c r="P161" s="52"/>
      <c r="Q161" s="52"/>
      <c r="R161" s="52"/>
      <c r="S161" s="52"/>
      <c r="T161" s="53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139</v>
      </c>
      <c r="AU161" s="16" t="s">
        <v>88</v>
      </c>
    </row>
    <row r="162" spans="1:65" s="2" customFormat="1" ht="16.5" customHeight="1" x14ac:dyDescent="0.2">
      <c r="A162" s="31"/>
      <c r="B162" s="136"/>
      <c r="C162" s="137" t="s">
        <v>283</v>
      </c>
      <c r="D162" s="137" t="s">
        <v>133</v>
      </c>
      <c r="E162" s="138" t="s">
        <v>264</v>
      </c>
      <c r="F162" s="139" t="s">
        <v>265</v>
      </c>
      <c r="G162" s="140" t="s">
        <v>243</v>
      </c>
      <c r="H162" s="141">
        <v>1</v>
      </c>
      <c r="I162" s="142"/>
      <c r="J162" s="143">
        <f>ROUND(I162*H162,2)</f>
        <v>0</v>
      </c>
      <c r="K162" s="139" t="s">
        <v>3</v>
      </c>
      <c r="L162" s="32"/>
      <c r="M162" s="144" t="s">
        <v>3</v>
      </c>
      <c r="N162" s="145" t="s">
        <v>49</v>
      </c>
      <c r="O162" s="52"/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8" t="s">
        <v>231</v>
      </c>
      <c r="AT162" s="148" t="s">
        <v>133</v>
      </c>
      <c r="AU162" s="148" t="s">
        <v>88</v>
      </c>
      <c r="AY162" s="16" t="s">
        <v>131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86</v>
      </c>
      <c r="BK162" s="149">
        <f>ROUND(I162*H162,2)</f>
        <v>0</v>
      </c>
      <c r="BL162" s="16" t="s">
        <v>231</v>
      </c>
      <c r="BM162" s="148" t="s">
        <v>477</v>
      </c>
    </row>
    <row r="163" spans="1:65" s="2" customFormat="1" ht="39" x14ac:dyDescent="0.2">
      <c r="A163" s="31"/>
      <c r="B163" s="32"/>
      <c r="C163" s="31"/>
      <c r="D163" s="150" t="s">
        <v>139</v>
      </c>
      <c r="E163" s="31"/>
      <c r="F163" s="151" t="s">
        <v>267</v>
      </c>
      <c r="G163" s="31"/>
      <c r="H163" s="31"/>
      <c r="I163" s="152"/>
      <c r="J163" s="31"/>
      <c r="K163" s="31"/>
      <c r="L163" s="32"/>
      <c r="M163" s="153"/>
      <c r="N163" s="154"/>
      <c r="O163" s="52"/>
      <c r="P163" s="52"/>
      <c r="Q163" s="52"/>
      <c r="R163" s="52"/>
      <c r="S163" s="52"/>
      <c r="T163" s="53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139</v>
      </c>
      <c r="AU163" s="16" t="s">
        <v>88</v>
      </c>
    </row>
    <row r="164" spans="1:65" s="2" customFormat="1" ht="16.5" customHeight="1" x14ac:dyDescent="0.2">
      <c r="A164" s="31"/>
      <c r="B164" s="136"/>
      <c r="C164" s="137" t="s">
        <v>288</v>
      </c>
      <c r="D164" s="137" t="s">
        <v>133</v>
      </c>
      <c r="E164" s="138" t="s">
        <v>269</v>
      </c>
      <c r="F164" s="139" t="s">
        <v>270</v>
      </c>
      <c r="G164" s="140" t="s">
        <v>243</v>
      </c>
      <c r="H164" s="141">
        <v>1</v>
      </c>
      <c r="I164" s="142"/>
      <c r="J164" s="143">
        <f>ROUND(I164*H164,2)</f>
        <v>0</v>
      </c>
      <c r="K164" s="139" t="s">
        <v>3</v>
      </c>
      <c r="L164" s="32"/>
      <c r="M164" s="144" t="s">
        <v>3</v>
      </c>
      <c r="N164" s="145" t="s">
        <v>49</v>
      </c>
      <c r="O164" s="52"/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8" t="s">
        <v>231</v>
      </c>
      <c r="AT164" s="148" t="s">
        <v>133</v>
      </c>
      <c r="AU164" s="148" t="s">
        <v>88</v>
      </c>
      <c r="AY164" s="16" t="s">
        <v>131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86</v>
      </c>
      <c r="BK164" s="149">
        <f>ROUND(I164*H164,2)</f>
        <v>0</v>
      </c>
      <c r="BL164" s="16" t="s">
        <v>231</v>
      </c>
      <c r="BM164" s="148" t="s">
        <v>478</v>
      </c>
    </row>
    <row r="165" spans="1:65" s="2" customFormat="1" ht="29.25" x14ac:dyDescent="0.2">
      <c r="A165" s="31"/>
      <c r="B165" s="32"/>
      <c r="C165" s="31"/>
      <c r="D165" s="150" t="s">
        <v>139</v>
      </c>
      <c r="E165" s="31"/>
      <c r="F165" s="151" t="s">
        <v>272</v>
      </c>
      <c r="G165" s="31"/>
      <c r="H165" s="31"/>
      <c r="I165" s="152"/>
      <c r="J165" s="31"/>
      <c r="K165" s="31"/>
      <c r="L165" s="32"/>
      <c r="M165" s="153"/>
      <c r="N165" s="154"/>
      <c r="O165" s="52"/>
      <c r="P165" s="52"/>
      <c r="Q165" s="52"/>
      <c r="R165" s="52"/>
      <c r="S165" s="52"/>
      <c r="T165" s="53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139</v>
      </c>
      <c r="AU165" s="16" t="s">
        <v>88</v>
      </c>
    </row>
    <row r="166" spans="1:65" s="2" customFormat="1" ht="16.5" customHeight="1" x14ac:dyDescent="0.2">
      <c r="A166" s="31"/>
      <c r="B166" s="136"/>
      <c r="C166" s="137" t="s">
        <v>293</v>
      </c>
      <c r="D166" s="137" t="s">
        <v>133</v>
      </c>
      <c r="E166" s="138" t="s">
        <v>241</v>
      </c>
      <c r="F166" s="139" t="s">
        <v>242</v>
      </c>
      <c r="G166" s="140" t="s">
        <v>243</v>
      </c>
      <c r="H166" s="141">
        <v>1</v>
      </c>
      <c r="I166" s="142"/>
      <c r="J166" s="143">
        <f>ROUND(I166*H166,2)</f>
        <v>0</v>
      </c>
      <c r="K166" s="139" t="s">
        <v>3</v>
      </c>
      <c r="L166" s="32"/>
      <c r="M166" s="144" t="s">
        <v>3</v>
      </c>
      <c r="N166" s="145" t="s">
        <v>49</v>
      </c>
      <c r="O166" s="52"/>
      <c r="P166" s="146">
        <f>O166*H166</f>
        <v>0</v>
      </c>
      <c r="Q166" s="146">
        <v>0</v>
      </c>
      <c r="R166" s="146">
        <f>Q166*H166</f>
        <v>0</v>
      </c>
      <c r="S166" s="146">
        <v>1E-3</v>
      </c>
      <c r="T166" s="147">
        <f>S166*H166</f>
        <v>1E-3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8" t="s">
        <v>231</v>
      </c>
      <c r="AT166" s="148" t="s">
        <v>133</v>
      </c>
      <c r="AU166" s="148" t="s">
        <v>88</v>
      </c>
      <c r="AY166" s="16" t="s">
        <v>131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6" t="s">
        <v>86</v>
      </c>
      <c r="BK166" s="149">
        <f>ROUND(I166*H166,2)</f>
        <v>0</v>
      </c>
      <c r="BL166" s="16" t="s">
        <v>231</v>
      </c>
      <c r="BM166" s="148" t="s">
        <v>479</v>
      </c>
    </row>
    <row r="167" spans="1:65" s="2" customFormat="1" ht="48.75" x14ac:dyDescent="0.2">
      <c r="A167" s="31"/>
      <c r="B167" s="32"/>
      <c r="C167" s="31"/>
      <c r="D167" s="150" t="s">
        <v>139</v>
      </c>
      <c r="E167" s="31"/>
      <c r="F167" s="151" t="s">
        <v>245</v>
      </c>
      <c r="G167" s="31"/>
      <c r="H167" s="31"/>
      <c r="I167" s="152"/>
      <c r="J167" s="31"/>
      <c r="K167" s="31"/>
      <c r="L167" s="32"/>
      <c r="M167" s="153"/>
      <c r="N167" s="154"/>
      <c r="O167" s="52"/>
      <c r="P167" s="52"/>
      <c r="Q167" s="52"/>
      <c r="R167" s="52"/>
      <c r="S167" s="52"/>
      <c r="T167" s="53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6" t="s">
        <v>139</v>
      </c>
      <c r="AU167" s="16" t="s">
        <v>88</v>
      </c>
    </row>
    <row r="168" spans="1:65" s="2" customFormat="1" ht="16.5" customHeight="1" x14ac:dyDescent="0.2">
      <c r="A168" s="31"/>
      <c r="B168" s="136"/>
      <c r="C168" s="137" t="s">
        <v>298</v>
      </c>
      <c r="D168" s="137" t="s">
        <v>133</v>
      </c>
      <c r="E168" s="138" t="s">
        <v>274</v>
      </c>
      <c r="F168" s="139" t="s">
        <v>275</v>
      </c>
      <c r="G168" s="140" t="s">
        <v>243</v>
      </c>
      <c r="H168" s="141">
        <v>1</v>
      </c>
      <c r="I168" s="142"/>
      <c r="J168" s="143">
        <f>ROUND(I168*H168,2)</f>
        <v>0</v>
      </c>
      <c r="K168" s="139" t="s">
        <v>3</v>
      </c>
      <c r="L168" s="32"/>
      <c r="M168" s="144" t="s">
        <v>3</v>
      </c>
      <c r="N168" s="145" t="s">
        <v>49</v>
      </c>
      <c r="O168" s="52"/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8" t="s">
        <v>231</v>
      </c>
      <c r="AT168" s="148" t="s">
        <v>133</v>
      </c>
      <c r="AU168" s="148" t="s">
        <v>88</v>
      </c>
      <c r="AY168" s="16" t="s">
        <v>131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6" t="s">
        <v>86</v>
      </c>
      <c r="BK168" s="149">
        <f>ROUND(I168*H168,2)</f>
        <v>0</v>
      </c>
      <c r="BL168" s="16" t="s">
        <v>231</v>
      </c>
      <c r="BM168" s="148" t="s">
        <v>480</v>
      </c>
    </row>
    <row r="169" spans="1:65" s="2" customFormat="1" ht="39" x14ac:dyDescent="0.2">
      <c r="A169" s="31"/>
      <c r="B169" s="32"/>
      <c r="C169" s="31"/>
      <c r="D169" s="150" t="s">
        <v>139</v>
      </c>
      <c r="E169" s="31"/>
      <c r="F169" s="151" t="s">
        <v>277</v>
      </c>
      <c r="G169" s="31"/>
      <c r="H169" s="31"/>
      <c r="I169" s="152"/>
      <c r="J169" s="31"/>
      <c r="K169" s="31"/>
      <c r="L169" s="32"/>
      <c r="M169" s="153"/>
      <c r="N169" s="154"/>
      <c r="O169" s="52"/>
      <c r="P169" s="52"/>
      <c r="Q169" s="52"/>
      <c r="R169" s="52"/>
      <c r="S169" s="52"/>
      <c r="T169" s="5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139</v>
      </c>
      <c r="AU169" s="16" t="s">
        <v>88</v>
      </c>
    </row>
    <row r="170" spans="1:65" s="2" customFormat="1" ht="16.5" customHeight="1" x14ac:dyDescent="0.2">
      <c r="A170" s="31"/>
      <c r="B170" s="136"/>
      <c r="C170" s="137" t="s">
        <v>303</v>
      </c>
      <c r="D170" s="137" t="s">
        <v>133</v>
      </c>
      <c r="E170" s="138" t="s">
        <v>279</v>
      </c>
      <c r="F170" s="139" t="s">
        <v>280</v>
      </c>
      <c r="G170" s="140" t="s">
        <v>243</v>
      </c>
      <c r="H170" s="141">
        <v>1</v>
      </c>
      <c r="I170" s="142"/>
      <c r="J170" s="143">
        <f>ROUND(I170*H170,2)</f>
        <v>0</v>
      </c>
      <c r="K170" s="139" t="s">
        <v>3</v>
      </c>
      <c r="L170" s="32"/>
      <c r="M170" s="144" t="s">
        <v>3</v>
      </c>
      <c r="N170" s="145" t="s">
        <v>49</v>
      </c>
      <c r="O170" s="52"/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8" t="s">
        <v>231</v>
      </c>
      <c r="AT170" s="148" t="s">
        <v>133</v>
      </c>
      <c r="AU170" s="148" t="s">
        <v>88</v>
      </c>
      <c r="AY170" s="16" t="s">
        <v>131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86</v>
      </c>
      <c r="BK170" s="149">
        <f>ROUND(I170*H170,2)</f>
        <v>0</v>
      </c>
      <c r="BL170" s="16" t="s">
        <v>231</v>
      </c>
      <c r="BM170" s="148" t="s">
        <v>481</v>
      </c>
    </row>
    <row r="171" spans="1:65" s="2" customFormat="1" ht="29.25" x14ac:dyDescent="0.2">
      <c r="A171" s="31"/>
      <c r="B171" s="32"/>
      <c r="C171" s="31"/>
      <c r="D171" s="150" t="s">
        <v>139</v>
      </c>
      <c r="E171" s="31"/>
      <c r="F171" s="151" t="s">
        <v>282</v>
      </c>
      <c r="G171" s="31"/>
      <c r="H171" s="31"/>
      <c r="I171" s="152"/>
      <c r="J171" s="31"/>
      <c r="K171" s="31"/>
      <c r="L171" s="32"/>
      <c r="M171" s="153"/>
      <c r="N171" s="154"/>
      <c r="O171" s="52"/>
      <c r="P171" s="52"/>
      <c r="Q171" s="52"/>
      <c r="R171" s="52"/>
      <c r="S171" s="52"/>
      <c r="T171" s="5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139</v>
      </c>
      <c r="AU171" s="16" t="s">
        <v>88</v>
      </c>
    </row>
    <row r="172" spans="1:65" s="12" customFormat="1" ht="22.9" customHeight="1" x14ac:dyDescent="0.2">
      <c r="B172" s="123"/>
      <c r="D172" s="124" t="s">
        <v>77</v>
      </c>
      <c r="E172" s="134" t="s">
        <v>308</v>
      </c>
      <c r="F172" s="134" t="s">
        <v>309</v>
      </c>
      <c r="I172" s="126"/>
      <c r="J172" s="135">
        <f>BK172</f>
        <v>0</v>
      </c>
      <c r="L172" s="123"/>
      <c r="M172" s="128"/>
      <c r="N172" s="129"/>
      <c r="O172" s="129"/>
      <c r="P172" s="130">
        <f>SUM(P173:P198)</f>
        <v>0</v>
      </c>
      <c r="Q172" s="129"/>
      <c r="R172" s="130">
        <f>SUM(R173:R198)</f>
        <v>9.36</v>
      </c>
      <c r="S172" s="129"/>
      <c r="T172" s="131">
        <f>SUM(T173:T198)</f>
        <v>9.36</v>
      </c>
      <c r="AR172" s="124" t="s">
        <v>88</v>
      </c>
      <c r="AT172" s="132" t="s">
        <v>77</v>
      </c>
      <c r="AU172" s="132" t="s">
        <v>86</v>
      </c>
      <c r="AY172" s="124" t="s">
        <v>131</v>
      </c>
      <c r="BK172" s="133">
        <f>SUM(BK173:BK198)</f>
        <v>0</v>
      </c>
    </row>
    <row r="173" spans="1:65" s="2" customFormat="1" ht="16.5" customHeight="1" x14ac:dyDescent="0.2">
      <c r="A173" s="31"/>
      <c r="B173" s="136"/>
      <c r="C173" s="137" t="s">
        <v>310</v>
      </c>
      <c r="D173" s="137" t="s">
        <v>133</v>
      </c>
      <c r="E173" s="138" t="s">
        <v>323</v>
      </c>
      <c r="F173" s="139" t="s">
        <v>324</v>
      </c>
      <c r="G173" s="140" t="s">
        <v>145</v>
      </c>
      <c r="H173" s="141">
        <v>125</v>
      </c>
      <c r="I173" s="142"/>
      <c r="J173" s="143">
        <f>ROUND(I173*H173,2)</f>
        <v>0</v>
      </c>
      <c r="K173" s="139" t="s">
        <v>3</v>
      </c>
      <c r="L173" s="32"/>
      <c r="M173" s="144" t="s">
        <v>3</v>
      </c>
      <c r="N173" s="145" t="s">
        <v>49</v>
      </c>
      <c r="O173" s="52"/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8" t="s">
        <v>137</v>
      </c>
      <c r="AT173" s="148" t="s">
        <v>133</v>
      </c>
      <c r="AU173" s="148" t="s">
        <v>88</v>
      </c>
      <c r="AY173" s="16" t="s">
        <v>131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6" t="s">
        <v>86</v>
      </c>
      <c r="BK173" s="149">
        <f>ROUND(I173*H173,2)</f>
        <v>0</v>
      </c>
      <c r="BL173" s="16" t="s">
        <v>137</v>
      </c>
      <c r="BM173" s="148" t="s">
        <v>482</v>
      </c>
    </row>
    <row r="174" spans="1:65" s="2" customFormat="1" ht="97.5" x14ac:dyDescent="0.2">
      <c r="A174" s="31"/>
      <c r="B174" s="32"/>
      <c r="C174" s="31"/>
      <c r="D174" s="150" t="s">
        <v>139</v>
      </c>
      <c r="E174" s="31"/>
      <c r="F174" s="151" t="s">
        <v>326</v>
      </c>
      <c r="G174" s="31"/>
      <c r="H174" s="31"/>
      <c r="I174" s="152"/>
      <c r="J174" s="31"/>
      <c r="K174" s="31"/>
      <c r="L174" s="32"/>
      <c r="M174" s="153"/>
      <c r="N174" s="154"/>
      <c r="O174" s="52"/>
      <c r="P174" s="52"/>
      <c r="Q174" s="52"/>
      <c r="R174" s="52"/>
      <c r="S174" s="52"/>
      <c r="T174" s="53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139</v>
      </c>
      <c r="AU174" s="16" t="s">
        <v>88</v>
      </c>
    </row>
    <row r="175" spans="1:65" s="13" customFormat="1" x14ac:dyDescent="0.2">
      <c r="B175" s="157"/>
      <c r="D175" s="150" t="s">
        <v>150</v>
      </c>
      <c r="E175" s="158" t="s">
        <v>3</v>
      </c>
      <c r="F175" s="159" t="s">
        <v>327</v>
      </c>
      <c r="H175" s="160">
        <v>95</v>
      </c>
      <c r="I175" s="161"/>
      <c r="L175" s="157"/>
      <c r="M175" s="162"/>
      <c r="N175" s="163"/>
      <c r="O175" s="163"/>
      <c r="P175" s="163"/>
      <c r="Q175" s="163"/>
      <c r="R175" s="163"/>
      <c r="S175" s="163"/>
      <c r="T175" s="164"/>
      <c r="AT175" s="158" t="s">
        <v>150</v>
      </c>
      <c r="AU175" s="158" t="s">
        <v>88</v>
      </c>
      <c r="AV175" s="13" t="s">
        <v>88</v>
      </c>
      <c r="AW175" s="13" t="s">
        <v>39</v>
      </c>
      <c r="AX175" s="13" t="s">
        <v>78</v>
      </c>
      <c r="AY175" s="158" t="s">
        <v>131</v>
      </c>
    </row>
    <row r="176" spans="1:65" s="13" customFormat="1" x14ac:dyDescent="0.2">
      <c r="B176" s="157"/>
      <c r="D176" s="150" t="s">
        <v>150</v>
      </c>
      <c r="E176" s="158" t="s">
        <v>3</v>
      </c>
      <c r="F176" s="159" t="s">
        <v>328</v>
      </c>
      <c r="H176" s="160">
        <v>25</v>
      </c>
      <c r="I176" s="161"/>
      <c r="L176" s="157"/>
      <c r="M176" s="162"/>
      <c r="N176" s="163"/>
      <c r="O176" s="163"/>
      <c r="P176" s="163"/>
      <c r="Q176" s="163"/>
      <c r="R176" s="163"/>
      <c r="S176" s="163"/>
      <c r="T176" s="164"/>
      <c r="AT176" s="158" t="s">
        <v>150</v>
      </c>
      <c r="AU176" s="158" t="s">
        <v>88</v>
      </c>
      <c r="AV176" s="13" t="s">
        <v>88</v>
      </c>
      <c r="AW176" s="13" t="s">
        <v>39</v>
      </c>
      <c r="AX176" s="13" t="s">
        <v>78</v>
      </c>
      <c r="AY176" s="158" t="s">
        <v>131</v>
      </c>
    </row>
    <row r="177" spans="1:65" s="13" customFormat="1" x14ac:dyDescent="0.2">
      <c r="B177" s="157"/>
      <c r="D177" s="150" t="s">
        <v>150</v>
      </c>
      <c r="E177" s="158" t="s">
        <v>3</v>
      </c>
      <c r="F177" s="159" t="s">
        <v>329</v>
      </c>
      <c r="H177" s="160">
        <v>5</v>
      </c>
      <c r="I177" s="161"/>
      <c r="L177" s="157"/>
      <c r="M177" s="162"/>
      <c r="N177" s="163"/>
      <c r="O177" s="163"/>
      <c r="P177" s="163"/>
      <c r="Q177" s="163"/>
      <c r="R177" s="163"/>
      <c r="S177" s="163"/>
      <c r="T177" s="164"/>
      <c r="AT177" s="158" t="s">
        <v>150</v>
      </c>
      <c r="AU177" s="158" t="s">
        <v>88</v>
      </c>
      <c r="AV177" s="13" t="s">
        <v>88</v>
      </c>
      <c r="AW177" s="13" t="s">
        <v>39</v>
      </c>
      <c r="AX177" s="13" t="s">
        <v>78</v>
      </c>
      <c r="AY177" s="158" t="s">
        <v>131</v>
      </c>
    </row>
    <row r="178" spans="1:65" s="14" customFormat="1" x14ac:dyDescent="0.2">
      <c r="B178" s="165"/>
      <c r="D178" s="150" t="s">
        <v>150</v>
      </c>
      <c r="E178" s="166" t="s">
        <v>3</v>
      </c>
      <c r="F178" s="167" t="s">
        <v>153</v>
      </c>
      <c r="H178" s="168">
        <v>125</v>
      </c>
      <c r="I178" s="169"/>
      <c r="L178" s="165"/>
      <c r="M178" s="170"/>
      <c r="N178" s="171"/>
      <c r="O178" s="171"/>
      <c r="P178" s="171"/>
      <c r="Q178" s="171"/>
      <c r="R178" s="171"/>
      <c r="S178" s="171"/>
      <c r="T178" s="172"/>
      <c r="AT178" s="166" t="s">
        <v>150</v>
      </c>
      <c r="AU178" s="166" t="s">
        <v>88</v>
      </c>
      <c r="AV178" s="14" t="s">
        <v>137</v>
      </c>
      <c r="AW178" s="14" t="s">
        <v>39</v>
      </c>
      <c r="AX178" s="14" t="s">
        <v>86</v>
      </c>
      <c r="AY178" s="166" t="s">
        <v>131</v>
      </c>
    </row>
    <row r="179" spans="1:65" s="2" customFormat="1" ht="16.5" customHeight="1" x14ac:dyDescent="0.2">
      <c r="A179" s="31"/>
      <c r="B179" s="136"/>
      <c r="C179" s="173" t="s">
        <v>322</v>
      </c>
      <c r="D179" s="173" t="s">
        <v>252</v>
      </c>
      <c r="E179" s="174" t="s">
        <v>330</v>
      </c>
      <c r="F179" s="175" t="s">
        <v>331</v>
      </c>
      <c r="G179" s="176" t="s">
        <v>145</v>
      </c>
      <c r="H179" s="177">
        <v>125</v>
      </c>
      <c r="I179" s="178"/>
      <c r="J179" s="179">
        <f>ROUND(I179*H179,2)</f>
        <v>0</v>
      </c>
      <c r="K179" s="175" t="s">
        <v>3</v>
      </c>
      <c r="L179" s="180"/>
      <c r="M179" s="181" t="s">
        <v>3</v>
      </c>
      <c r="N179" s="182" t="s">
        <v>49</v>
      </c>
      <c r="O179" s="52"/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8" t="s">
        <v>182</v>
      </c>
      <c r="AT179" s="148" t="s">
        <v>252</v>
      </c>
      <c r="AU179" s="148" t="s">
        <v>88</v>
      </c>
      <c r="AY179" s="16" t="s">
        <v>131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86</v>
      </c>
      <c r="BK179" s="149">
        <f>ROUND(I179*H179,2)</f>
        <v>0</v>
      </c>
      <c r="BL179" s="16" t="s">
        <v>137</v>
      </c>
      <c r="BM179" s="148" t="s">
        <v>483</v>
      </c>
    </row>
    <row r="180" spans="1:65" s="2" customFormat="1" ht="117" x14ac:dyDescent="0.2">
      <c r="A180" s="31"/>
      <c r="B180" s="32"/>
      <c r="C180" s="31"/>
      <c r="D180" s="150" t="s">
        <v>139</v>
      </c>
      <c r="E180" s="31"/>
      <c r="F180" s="151" t="s">
        <v>333</v>
      </c>
      <c r="G180" s="31"/>
      <c r="H180" s="31"/>
      <c r="I180" s="152"/>
      <c r="J180" s="31"/>
      <c r="K180" s="31"/>
      <c r="L180" s="32"/>
      <c r="M180" s="153"/>
      <c r="N180" s="154"/>
      <c r="O180" s="52"/>
      <c r="P180" s="52"/>
      <c r="Q180" s="52"/>
      <c r="R180" s="52"/>
      <c r="S180" s="52"/>
      <c r="T180" s="53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139</v>
      </c>
      <c r="AU180" s="16" t="s">
        <v>88</v>
      </c>
    </row>
    <row r="181" spans="1:65" s="2" customFormat="1" ht="21.75" customHeight="1" x14ac:dyDescent="0.2">
      <c r="A181" s="31"/>
      <c r="B181" s="136"/>
      <c r="C181" s="137" t="s">
        <v>256</v>
      </c>
      <c r="D181" s="137" t="s">
        <v>133</v>
      </c>
      <c r="E181" s="138" t="s">
        <v>335</v>
      </c>
      <c r="F181" s="139" t="s">
        <v>336</v>
      </c>
      <c r="G181" s="140" t="s">
        <v>145</v>
      </c>
      <c r="H181" s="141">
        <v>235</v>
      </c>
      <c r="I181" s="142"/>
      <c r="J181" s="143">
        <f>ROUND(I181*H181,2)</f>
        <v>0</v>
      </c>
      <c r="K181" s="139" t="s">
        <v>3</v>
      </c>
      <c r="L181" s="32"/>
      <c r="M181" s="144" t="s">
        <v>3</v>
      </c>
      <c r="N181" s="145" t="s">
        <v>49</v>
      </c>
      <c r="O181" s="52"/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8" t="s">
        <v>137</v>
      </c>
      <c r="AT181" s="148" t="s">
        <v>133</v>
      </c>
      <c r="AU181" s="148" t="s">
        <v>88</v>
      </c>
      <c r="AY181" s="16" t="s">
        <v>131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6" t="s">
        <v>86</v>
      </c>
      <c r="BK181" s="149">
        <f>ROUND(I181*H181,2)</f>
        <v>0</v>
      </c>
      <c r="BL181" s="16" t="s">
        <v>137</v>
      </c>
      <c r="BM181" s="148" t="s">
        <v>484</v>
      </c>
    </row>
    <row r="182" spans="1:65" s="2" customFormat="1" ht="136.5" x14ac:dyDescent="0.2">
      <c r="A182" s="31"/>
      <c r="B182" s="32"/>
      <c r="C182" s="31"/>
      <c r="D182" s="150" t="s">
        <v>139</v>
      </c>
      <c r="E182" s="31"/>
      <c r="F182" s="151" t="s">
        <v>338</v>
      </c>
      <c r="G182" s="31"/>
      <c r="H182" s="31"/>
      <c r="I182" s="152"/>
      <c r="J182" s="31"/>
      <c r="K182" s="31"/>
      <c r="L182" s="32"/>
      <c r="M182" s="153"/>
      <c r="N182" s="154"/>
      <c r="O182" s="52"/>
      <c r="P182" s="52"/>
      <c r="Q182" s="52"/>
      <c r="R182" s="52"/>
      <c r="S182" s="52"/>
      <c r="T182" s="53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6" t="s">
        <v>139</v>
      </c>
      <c r="AU182" s="16" t="s">
        <v>88</v>
      </c>
    </row>
    <row r="183" spans="1:65" s="13" customFormat="1" x14ac:dyDescent="0.2">
      <c r="B183" s="157"/>
      <c r="D183" s="150" t="s">
        <v>150</v>
      </c>
      <c r="E183" s="158" t="s">
        <v>3</v>
      </c>
      <c r="F183" s="159" t="s">
        <v>339</v>
      </c>
      <c r="H183" s="160">
        <v>180</v>
      </c>
      <c r="I183" s="161"/>
      <c r="L183" s="157"/>
      <c r="M183" s="162"/>
      <c r="N183" s="163"/>
      <c r="O183" s="163"/>
      <c r="P183" s="163"/>
      <c r="Q183" s="163"/>
      <c r="R183" s="163"/>
      <c r="S183" s="163"/>
      <c r="T183" s="164"/>
      <c r="AT183" s="158" t="s">
        <v>150</v>
      </c>
      <c r="AU183" s="158" t="s">
        <v>88</v>
      </c>
      <c r="AV183" s="13" t="s">
        <v>88</v>
      </c>
      <c r="AW183" s="13" t="s">
        <v>39</v>
      </c>
      <c r="AX183" s="13" t="s">
        <v>78</v>
      </c>
      <c r="AY183" s="158" t="s">
        <v>131</v>
      </c>
    </row>
    <row r="184" spans="1:65" s="13" customFormat="1" x14ac:dyDescent="0.2">
      <c r="B184" s="157"/>
      <c r="D184" s="150" t="s">
        <v>150</v>
      </c>
      <c r="E184" s="158" t="s">
        <v>3</v>
      </c>
      <c r="F184" s="159" t="s">
        <v>340</v>
      </c>
      <c r="H184" s="160">
        <v>5</v>
      </c>
      <c r="I184" s="161"/>
      <c r="L184" s="157"/>
      <c r="M184" s="162"/>
      <c r="N184" s="163"/>
      <c r="O184" s="163"/>
      <c r="P184" s="163"/>
      <c r="Q184" s="163"/>
      <c r="R184" s="163"/>
      <c r="S184" s="163"/>
      <c r="T184" s="164"/>
      <c r="AT184" s="158" t="s">
        <v>150</v>
      </c>
      <c r="AU184" s="158" t="s">
        <v>88</v>
      </c>
      <c r="AV184" s="13" t="s">
        <v>88</v>
      </c>
      <c r="AW184" s="13" t="s">
        <v>39</v>
      </c>
      <c r="AX184" s="13" t="s">
        <v>78</v>
      </c>
      <c r="AY184" s="158" t="s">
        <v>131</v>
      </c>
    </row>
    <row r="185" spans="1:65" s="13" customFormat="1" x14ac:dyDescent="0.2">
      <c r="B185" s="157"/>
      <c r="D185" s="150" t="s">
        <v>150</v>
      </c>
      <c r="E185" s="158" t="s">
        <v>3</v>
      </c>
      <c r="F185" s="159" t="s">
        <v>341</v>
      </c>
      <c r="H185" s="160">
        <v>50</v>
      </c>
      <c r="I185" s="161"/>
      <c r="L185" s="157"/>
      <c r="M185" s="162"/>
      <c r="N185" s="163"/>
      <c r="O185" s="163"/>
      <c r="P185" s="163"/>
      <c r="Q185" s="163"/>
      <c r="R185" s="163"/>
      <c r="S185" s="163"/>
      <c r="T185" s="164"/>
      <c r="AT185" s="158" t="s">
        <v>150</v>
      </c>
      <c r="AU185" s="158" t="s">
        <v>88</v>
      </c>
      <c r="AV185" s="13" t="s">
        <v>88</v>
      </c>
      <c r="AW185" s="13" t="s">
        <v>39</v>
      </c>
      <c r="AX185" s="13" t="s">
        <v>78</v>
      </c>
      <c r="AY185" s="158" t="s">
        <v>131</v>
      </c>
    </row>
    <row r="186" spans="1:65" s="14" customFormat="1" x14ac:dyDescent="0.2">
      <c r="B186" s="165"/>
      <c r="D186" s="150" t="s">
        <v>150</v>
      </c>
      <c r="E186" s="166" t="s">
        <v>3</v>
      </c>
      <c r="F186" s="167" t="s">
        <v>153</v>
      </c>
      <c r="H186" s="168">
        <v>235</v>
      </c>
      <c r="I186" s="169"/>
      <c r="L186" s="165"/>
      <c r="M186" s="170"/>
      <c r="N186" s="171"/>
      <c r="O186" s="171"/>
      <c r="P186" s="171"/>
      <c r="Q186" s="171"/>
      <c r="R186" s="171"/>
      <c r="S186" s="171"/>
      <c r="T186" s="172"/>
      <c r="AT186" s="166" t="s">
        <v>150</v>
      </c>
      <c r="AU186" s="166" t="s">
        <v>88</v>
      </c>
      <c r="AV186" s="14" t="s">
        <v>137</v>
      </c>
      <c r="AW186" s="14" t="s">
        <v>39</v>
      </c>
      <c r="AX186" s="14" t="s">
        <v>86</v>
      </c>
      <c r="AY186" s="166" t="s">
        <v>131</v>
      </c>
    </row>
    <row r="187" spans="1:65" s="2" customFormat="1" ht="16.5" customHeight="1" x14ac:dyDescent="0.2">
      <c r="A187" s="31"/>
      <c r="B187" s="136"/>
      <c r="C187" s="173" t="s">
        <v>334</v>
      </c>
      <c r="D187" s="173" t="s">
        <v>252</v>
      </c>
      <c r="E187" s="174" t="s">
        <v>343</v>
      </c>
      <c r="F187" s="175" t="s">
        <v>344</v>
      </c>
      <c r="G187" s="176" t="s">
        <v>145</v>
      </c>
      <c r="H187" s="177">
        <v>235</v>
      </c>
      <c r="I187" s="178"/>
      <c r="J187" s="179">
        <f>ROUND(I187*H187,2)</f>
        <v>0</v>
      </c>
      <c r="K187" s="175" t="s">
        <v>3</v>
      </c>
      <c r="L187" s="180"/>
      <c r="M187" s="181" t="s">
        <v>3</v>
      </c>
      <c r="N187" s="182" t="s">
        <v>49</v>
      </c>
      <c r="O187" s="52"/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8" t="s">
        <v>182</v>
      </c>
      <c r="AT187" s="148" t="s">
        <v>252</v>
      </c>
      <c r="AU187" s="148" t="s">
        <v>88</v>
      </c>
      <c r="AY187" s="16" t="s">
        <v>131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86</v>
      </c>
      <c r="BK187" s="149">
        <f>ROUND(I187*H187,2)</f>
        <v>0</v>
      </c>
      <c r="BL187" s="16" t="s">
        <v>137</v>
      </c>
      <c r="BM187" s="148" t="s">
        <v>485</v>
      </c>
    </row>
    <row r="188" spans="1:65" s="2" customFormat="1" ht="68.25" x14ac:dyDescent="0.2">
      <c r="A188" s="31"/>
      <c r="B188" s="32"/>
      <c r="C188" s="31"/>
      <c r="D188" s="150" t="s">
        <v>139</v>
      </c>
      <c r="E188" s="31"/>
      <c r="F188" s="151" t="s">
        <v>346</v>
      </c>
      <c r="G188" s="31"/>
      <c r="H188" s="31"/>
      <c r="I188" s="152"/>
      <c r="J188" s="31"/>
      <c r="K188" s="31"/>
      <c r="L188" s="32"/>
      <c r="M188" s="153"/>
      <c r="N188" s="154"/>
      <c r="O188" s="52"/>
      <c r="P188" s="52"/>
      <c r="Q188" s="52"/>
      <c r="R188" s="52"/>
      <c r="S188" s="52"/>
      <c r="T188" s="53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139</v>
      </c>
      <c r="AU188" s="16" t="s">
        <v>88</v>
      </c>
    </row>
    <row r="189" spans="1:65" s="2" customFormat="1" ht="24.2" customHeight="1" x14ac:dyDescent="0.2">
      <c r="A189" s="31"/>
      <c r="B189" s="136"/>
      <c r="C189" s="137" t="s">
        <v>342</v>
      </c>
      <c r="D189" s="137" t="s">
        <v>133</v>
      </c>
      <c r="E189" s="138" t="s">
        <v>311</v>
      </c>
      <c r="F189" s="139" t="s">
        <v>312</v>
      </c>
      <c r="G189" s="140" t="s">
        <v>145</v>
      </c>
      <c r="H189" s="141">
        <v>720</v>
      </c>
      <c r="I189" s="142"/>
      <c r="J189" s="143">
        <f>ROUND(I189*H189,2)</f>
        <v>0</v>
      </c>
      <c r="K189" s="139" t="s">
        <v>146</v>
      </c>
      <c r="L189" s="32"/>
      <c r="M189" s="144" t="s">
        <v>3</v>
      </c>
      <c r="N189" s="145" t="s">
        <v>49</v>
      </c>
      <c r="O189" s="52"/>
      <c r="P189" s="146">
        <f>O189*H189</f>
        <v>0</v>
      </c>
      <c r="Q189" s="146">
        <v>1.2999999999999999E-2</v>
      </c>
      <c r="R189" s="146">
        <f>Q189*H189</f>
        <v>9.36</v>
      </c>
      <c r="S189" s="146">
        <v>1.2999999999999999E-2</v>
      </c>
      <c r="T189" s="147">
        <f>S189*H189</f>
        <v>9.36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48" t="s">
        <v>231</v>
      </c>
      <c r="AT189" s="148" t="s">
        <v>133</v>
      </c>
      <c r="AU189" s="148" t="s">
        <v>88</v>
      </c>
      <c r="AY189" s="16" t="s">
        <v>131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6" t="s">
        <v>86</v>
      </c>
      <c r="BK189" s="149">
        <f>ROUND(I189*H189,2)</f>
        <v>0</v>
      </c>
      <c r="BL189" s="16" t="s">
        <v>231</v>
      </c>
      <c r="BM189" s="148" t="s">
        <v>486</v>
      </c>
    </row>
    <row r="190" spans="1:65" s="2" customFormat="1" x14ac:dyDescent="0.2">
      <c r="A190" s="31"/>
      <c r="B190" s="32"/>
      <c r="C190" s="31"/>
      <c r="D190" s="155" t="s">
        <v>148</v>
      </c>
      <c r="E190" s="31"/>
      <c r="F190" s="156" t="s">
        <v>314</v>
      </c>
      <c r="G190" s="31"/>
      <c r="H190" s="31"/>
      <c r="I190" s="152"/>
      <c r="J190" s="31"/>
      <c r="K190" s="31"/>
      <c r="L190" s="32"/>
      <c r="M190" s="153"/>
      <c r="N190" s="154"/>
      <c r="O190" s="52"/>
      <c r="P190" s="52"/>
      <c r="Q190" s="52"/>
      <c r="R190" s="52"/>
      <c r="S190" s="52"/>
      <c r="T190" s="53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6" t="s">
        <v>148</v>
      </c>
      <c r="AU190" s="16" t="s">
        <v>88</v>
      </c>
    </row>
    <row r="191" spans="1:65" s="2" customFormat="1" ht="117" x14ac:dyDescent="0.2">
      <c r="A191" s="31"/>
      <c r="B191" s="32"/>
      <c r="C191" s="31"/>
      <c r="D191" s="150" t="s">
        <v>139</v>
      </c>
      <c r="E191" s="31"/>
      <c r="F191" s="151" t="s">
        <v>315</v>
      </c>
      <c r="G191" s="31"/>
      <c r="H191" s="31"/>
      <c r="I191" s="152"/>
      <c r="J191" s="31"/>
      <c r="K191" s="31"/>
      <c r="L191" s="32"/>
      <c r="M191" s="153"/>
      <c r="N191" s="154"/>
      <c r="O191" s="52"/>
      <c r="P191" s="52"/>
      <c r="Q191" s="52"/>
      <c r="R191" s="52"/>
      <c r="S191" s="52"/>
      <c r="T191" s="53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139</v>
      </c>
      <c r="AU191" s="16" t="s">
        <v>88</v>
      </c>
    </row>
    <row r="192" spans="1:65" s="13" customFormat="1" x14ac:dyDescent="0.2">
      <c r="B192" s="157"/>
      <c r="D192" s="150" t="s">
        <v>150</v>
      </c>
      <c r="E192" s="158" t="s">
        <v>3</v>
      </c>
      <c r="F192" s="159" t="s">
        <v>316</v>
      </c>
      <c r="H192" s="160">
        <v>190</v>
      </c>
      <c r="I192" s="161"/>
      <c r="L192" s="157"/>
      <c r="M192" s="162"/>
      <c r="N192" s="163"/>
      <c r="O192" s="163"/>
      <c r="P192" s="163"/>
      <c r="Q192" s="163"/>
      <c r="R192" s="163"/>
      <c r="S192" s="163"/>
      <c r="T192" s="164"/>
      <c r="AT192" s="158" t="s">
        <v>150</v>
      </c>
      <c r="AU192" s="158" t="s">
        <v>88</v>
      </c>
      <c r="AV192" s="13" t="s">
        <v>88</v>
      </c>
      <c r="AW192" s="13" t="s">
        <v>39</v>
      </c>
      <c r="AX192" s="13" t="s">
        <v>78</v>
      </c>
      <c r="AY192" s="158" t="s">
        <v>131</v>
      </c>
    </row>
    <row r="193" spans="1:65" s="13" customFormat="1" x14ac:dyDescent="0.2">
      <c r="B193" s="157"/>
      <c r="D193" s="150" t="s">
        <v>150</v>
      </c>
      <c r="E193" s="158" t="s">
        <v>3</v>
      </c>
      <c r="F193" s="159" t="s">
        <v>317</v>
      </c>
      <c r="H193" s="160">
        <v>50</v>
      </c>
      <c r="I193" s="161"/>
      <c r="L193" s="157"/>
      <c r="M193" s="162"/>
      <c r="N193" s="163"/>
      <c r="O193" s="163"/>
      <c r="P193" s="163"/>
      <c r="Q193" s="163"/>
      <c r="R193" s="163"/>
      <c r="S193" s="163"/>
      <c r="T193" s="164"/>
      <c r="AT193" s="158" t="s">
        <v>150</v>
      </c>
      <c r="AU193" s="158" t="s">
        <v>88</v>
      </c>
      <c r="AV193" s="13" t="s">
        <v>88</v>
      </c>
      <c r="AW193" s="13" t="s">
        <v>39</v>
      </c>
      <c r="AX193" s="13" t="s">
        <v>78</v>
      </c>
      <c r="AY193" s="158" t="s">
        <v>131</v>
      </c>
    </row>
    <row r="194" spans="1:65" s="13" customFormat="1" x14ac:dyDescent="0.2">
      <c r="B194" s="157"/>
      <c r="D194" s="150" t="s">
        <v>150</v>
      </c>
      <c r="E194" s="158" t="s">
        <v>3</v>
      </c>
      <c r="F194" s="159" t="s">
        <v>318</v>
      </c>
      <c r="H194" s="160">
        <v>10</v>
      </c>
      <c r="I194" s="161"/>
      <c r="L194" s="157"/>
      <c r="M194" s="162"/>
      <c r="N194" s="163"/>
      <c r="O194" s="163"/>
      <c r="P194" s="163"/>
      <c r="Q194" s="163"/>
      <c r="R194" s="163"/>
      <c r="S194" s="163"/>
      <c r="T194" s="164"/>
      <c r="AT194" s="158" t="s">
        <v>150</v>
      </c>
      <c r="AU194" s="158" t="s">
        <v>88</v>
      </c>
      <c r="AV194" s="13" t="s">
        <v>88</v>
      </c>
      <c r="AW194" s="13" t="s">
        <v>39</v>
      </c>
      <c r="AX194" s="13" t="s">
        <v>78</v>
      </c>
      <c r="AY194" s="158" t="s">
        <v>131</v>
      </c>
    </row>
    <row r="195" spans="1:65" s="13" customFormat="1" x14ac:dyDescent="0.2">
      <c r="B195" s="157"/>
      <c r="D195" s="150" t="s">
        <v>150</v>
      </c>
      <c r="E195" s="158" t="s">
        <v>3</v>
      </c>
      <c r="F195" s="159" t="s">
        <v>319</v>
      </c>
      <c r="H195" s="160">
        <v>360</v>
      </c>
      <c r="I195" s="161"/>
      <c r="L195" s="157"/>
      <c r="M195" s="162"/>
      <c r="N195" s="163"/>
      <c r="O195" s="163"/>
      <c r="P195" s="163"/>
      <c r="Q195" s="163"/>
      <c r="R195" s="163"/>
      <c r="S195" s="163"/>
      <c r="T195" s="164"/>
      <c r="AT195" s="158" t="s">
        <v>150</v>
      </c>
      <c r="AU195" s="158" t="s">
        <v>88</v>
      </c>
      <c r="AV195" s="13" t="s">
        <v>88</v>
      </c>
      <c r="AW195" s="13" t="s">
        <v>39</v>
      </c>
      <c r="AX195" s="13" t="s">
        <v>78</v>
      </c>
      <c r="AY195" s="158" t="s">
        <v>131</v>
      </c>
    </row>
    <row r="196" spans="1:65" s="13" customFormat="1" x14ac:dyDescent="0.2">
      <c r="B196" s="157"/>
      <c r="D196" s="150" t="s">
        <v>150</v>
      </c>
      <c r="E196" s="158" t="s">
        <v>3</v>
      </c>
      <c r="F196" s="159" t="s">
        <v>320</v>
      </c>
      <c r="H196" s="160">
        <v>10</v>
      </c>
      <c r="I196" s="161"/>
      <c r="L196" s="157"/>
      <c r="M196" s="162"/>
      <c r="N196" s="163"/>
      <c r="O196" s="163"/>
      <c r="P196" s="163"/>
      <c r="Q196" s="163"/>
      <c r="R196" s="163"/>
      <c r="S196" s="163"/>
      <c r="T196" s="164"/>
      <c r="AT196" s="158" t="s">
        <v>150</v>
      </c>
      <c r="AU196" s="158" t="s">
        <v>88</v>
      </c>
      <c r="AV196" s="13" t="s">
        <v>88</v>
      </c>
      <c r="AW196" s="13" t="s">
        <v>39</v>
      </c>
      <c r="AX196" s="13" t="s">
        <v>78</v>
      </c>
      <c r="AY196" s="158" t="s">
        <v>131</v>
      </c>
    </row>
    <row r="197" spans="1:65" s="13" customFormat="1" x14ac:dyDescent="0.2">
      <c r="B197" s="157"/>
      <c r="D197" s="150" t="s">
        <v>150</v>
      </c>
      <c r="E197" s="158" t="s">
        <v>3</v>
      </c>
      <c r="F197" s="159" t="s">
        <v>321</v>
      </c>
      <c r="H197" s="160">
        <v>100</v>
      </c>
      <c r="I197" s="161"/>
      <c r="L197" s="157"/>
      <c r="M197" s="162"/>
      <c r="N197" s="163"/>
      <c r="O197" s="163"/>
      <c r="P197" s="163"/>
      <c r="Q197" s="163"/>
      <c r="R197" s="163"/>
      <c r="S197" s="163"/>
      <c r="T197" s="164"/>
      <c r="AT197" s="158" t="s">
        <v>150</v>
      </c>
      <c r="AU197" s="158" t="s">
        <v>88</v>
      </c>
      <c r="AV197" s="13" t="s">
        <v>88</v>
      </c>
      <c r="AW197" s="13" t="s">
        <v>39</v>
      </c>
      <c r="AX197" s="13" t="s">
        <v>78</v>
      </c>
      <c r="AY197" s="158" t="s">
        <v>131</v>
      </c>
    </row>
    <row r="198" spans="1:65" s="14" customFormat="1" x14ac:dyDescent="0.2">
      <c r="B198" s="165"/>
      <c r="D198" s="150" t="s">
        <v>150</v>
      </c>
      <c r="E198" s="166" t="s">
        <v>3</v>
      </c>
      <c r="F198" s="167" t="s">
        <v>153</v>
      </c>
      <c r="H198" s="168">
        <v>720</v>
      </c>
      <c r="I198" s="169"/>
      <c r="L198" s="165"/>
      <c r="M198" s="170"/>
      <c r="N198" s="171"/>
      <c r="O198" s="171"/>
      <c r="P198" s="171"/>
      <c r="Q198" s="171"/>
      <c r="R198" s="171"/>
      <c r="S198" s="171"/>
      <c r="T198" s="172"/>
      <c r="AT198" s="166" t="s">
        <v>150</v>
      </c>
      <c r="AU198" s="166" t="s">
        <v>88</v>
      </c>
      <c r="AV198" s="14" t="s">
        <v>137</v>
      </c>
      <c r="AW198" s="14" t="s">
        <v>39</v>
      </c>
      <c r="AX198" s="14" t="s">
        <v>86</v>
      </c>
      <c r="AY198" s="166" t="s">
        <v>131</v>
      </c>
    </row>
    <row r="199" spans="1:65" s="12" customFormat="1" ht="25.9" customHeight="1" x14ac:dyDescent="0.2">
      <c r="B199" s="123"/>
      <c r="D199" s="124" t="s">
        <v>77</v>
      </c>
      <c r="E199" s="125" t="s">
        <v>347</v>
      </c>
      <c r="F199" s="125" t="s">
        <v>348</v>
      </c>
      <c r="I199" s="126"/>
      <c r="J199" s="127">
        <f>BK199</f>
        <v>0</v>
      </c>
      <c r="L199" s="123"/>
      <c r="M199" s="128"/>
      <c r="N199" s="129"/>
      <c r="O199" s="129"/>
      <c r="P199" s="130">
        <f>P200+P221+P224</f>
        <v>0</v>
      </c>
      <c r="Q199" s="129"/>
      <c r="R199" s="130">
        <f>R200+R221+R224</f>
        <v>0</v>
      </c>
      <c r="S199" s="129"/>
      <c r="T199" s="131">
        <f>T200+T221+T224</f>
        <v>0</v>
      </c>
      <c r="AR199" s="124" t="s">
        <v>164</v>
      </c>
      <c r="AT199" s="132" t="s">
        <v>77</v>
      </c>
      <c r="AU199" s="132" t="s">
        <v>78</v>
      </c>
      <c r="AY199" s="124" t="s">
        <v>131</v>
      </c>
      <c r="BK199" s="133">
        <f>BK200+BK221+BK224</f>
        <v>0</v>
      </c>
    </row>
    <row r="200" spans="1:65" s="12" customFormat="1" ht="22.9" customHeight="1" x14ac:dyDescent="0.2">
      <c r="B200" s="123"/>
      <c r="D200" s="124" t="s">
        <v>77</v>
      </c>
      <c r="E200" s="134" t="s">
        <v>349</v>
      </c>
      <c r="F200" s="134" t="s">
        <v>350</v>
      </c>
      <c r="I200" s="126"/>
      <c r="J200" s="135">
        <f>BK200</f>
        <v>0</v>
      </c>
      <c r="L200" s="123"/>
      <c r="M200" s="128"/>
      <c r="N200" s="129"/>
      <c r="O200" s="129"/>
      <c r="P200" s="130">
        <f>SUM(P201:P220)</f>
        <v>0</v>
      </c>
      <c r="Q200" s="129"/>
      <c r="R200" s="130">
        <f>SUM(R201:R220)</f>
        <v>0</v>
      </c>
      <c r="S200" s="129"/>
      <c r="T200" s="131">
        <f>SUM(T201:T220)</f>
        <v>0</v>
      </c>
      <c r="AR200" s="124" t="s">
        <v>164</v>
      </c>
      <c r="AT200" s="132" t="s">
        <v>77</v>
      </c>
      <c r="AU200" s="132" t="s">
        <v>86</v>
      </c>
      <c r="AY200" s="124" t="s">
        <v>131</v>
      </c>
      <c r="BK200" s="133">
        <f>SUM(BK201:BK220)</f>
        <v>0</v>
      </c>
    </row>
    <row r="201" spans="1:65" s="2" customFormat="1" ht="16.5" customHeight="1" x14ac:dyDescent="0.2">
      <c r="A201" s="31"/>
      <c r="B201" s="136"/>
      <c r="C201" s="137" t="s">
        <v>351</v>
      </c>
      <c r="D201" s="137" t="s">
        <v>133</v>
      </c>
      <c r="E201" s="138" t="s">
        <v>352</v>
      </c>
      <c r="F201" s="139" t="s">
        <v>353</v>
      </c>
      <c r="G201" s="140" t="s">
        <v>243</v>
      </c>
      <c r="H201" s="141">
        <v>1</v>
      </c>
      <c r="I201" s="142"/>
      <c r="J201" s="143">
        <f>ROUND(I201*H201,2)</f>
        <v>0</v>
      </c>
      <c r="K201" s="139" t="s">
        <v>3</v>
      </c>
      <c r="L201" s="32"/>
      <c r="M201" s="144" t="s">
        <v>3</v>
      </c>
      <c r="N201" s="145" t="s">
        <v>49</v>
      </c>
      <c r="O201" s="52"/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8" t="s">
        <v>354</v>
      </c>
      <c r="AT201" s="148" t="s">
        <v>133</v>
      </c>
      <c r="AU201" s="148" t="s">
        <v>88</v>
      </c>
      <c r="AY201" s="16" t="s">
        <v>131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6" t="s">
        <v>86</v>
      </c>
      <c r="BK201" s="149">
        <f>ROUND(I201*H201,2)</f>
        <v>0</v>
      </c>
      <c r="BL201" s="16" t="s">
        <v>354</v>
      </c>
      <c r="BM201" s="148" t="s">
        <v>487</v>
      </c>
    </row>
    <row r="202" spans="1:65" s="2" customFormat="1" ht="16.5" customHeight="1" x14ac:dyDescent="0.2">
      <c r="A202" s="31"/>
      <c r="B202" s="136"/>
      <c r="C202" s="137" t="s">
        <v>356</v>
      </c>
      <c r="D202" s="137" t="s">
        <v>133</v>
      </c>
      <c r="E202" s="138" t="s">
        <v>357</v>
      </c>
      <c r="F202" s="139" t="s">
        <v>358</v>
      </c>
      <c r="G202" s="140" t="s">
        <v>243</v>
      </c>
      <c r="H202" s="141">
        <v>1</v>
      </c>
      <c r="I202" s="142"/>
      <c r="J202" s="143">
        <f>ROUND(I202*H202,2)</f>
        <v>0</v>
      </c>
      <c r="K202" s="139" t="s">
        <v>3</v>
      </c>
      <c r="L202" s="32"/>
      <c r="M202" s="144" t="s">
        <v>3</v>
      </c>
      <c r="N202" s="145" t="s">
        <v>49</v>
      </c>
      <c r="O202" s="52"/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8" t="s">
        <v>354</v>
      </c>
      <c r="AT202" s="148" t="s">
        <v>133</v>
      </c>
      <c r="AU202" s="148" t="s">
        <v>88</v>
      </c>
      <c r="AY202" s="16" t="s">
        <v>131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6" t="s">
        <v>86</v>
      </c>
      <c r="BK202" s="149">
        <f>ROUND(I202*H202,2)</f>
        <v>0</v>
      </c>
      <c r="BL202" s="16" t="s">
        <v>354</v>
      </c>
      <c r="BM202" s="148" t="s">
        <v>488</v>
      </c>
    </row>
    <row r="203" spans="1:65" s="2" customFormat="1" ht="16.5" customHeight="1" x14ac:dyDescent="0.2">
      <c r="A203" s="31"/>
      <c r="B203" s="136"/>
      <c r="C203" s="137" t="s">
        <v>360</v>
      </c>
      <c r="D203" s="137" t="s">
        <v>133</v>
      </c>
      <c r="E203" s="138" t="s">
        <v>361</v>
      </c>
      <c r="F203" s="139" t="s">
        <v>362</v>
      </c>
      <c r="G203" s="140" t="s">
        <v>243</v>
      </c>
      <c r="H203" s="141">
        <v>1</v>
      </c>
      <c r="I203" s="142"/>
      <c r="J203" s="143">
        <f>ROUND(I203*H203,2)</f>
        <v>0</v>
      </c>
      <c r="K203" s="139" t="s">
        <v>3</v>
      </c>
      <c r="L203" s="32"/>
      <c r="M203" s="144" t="s">
        <v>3</v>
      </c>
      <c r="N203" s="145" t="s">
        <v>49</v>
      </c>
      <c r="O203" s="52"/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8" t="s">
        <v>354</v>
      </c>
      <c r="AT203" s="148" t="s">
        <v>133</v>
      </c>
      <c r="AU203" s="148" t="s">
        <v>88</v>
      </c>
      <c r="AY203" s="16" t="s">
        <v>131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86</v>
      </c>
      <c r="BK203" s="149">
        <f>ROUND(I203*H203,2)</f>
        <v>0</v>
      </c>
      <c r="BL203" s="16" t="s">
        <v>354</v>
      </c>
      <c r="BM203" s="148" t="s">
        <v>489</v>
      </c>
    </row>
    <row r="204" spans="1:65" s="2" customFormat="1" ht="39" x14ac:dyDescent="0.2">
      <c r="A204" s="31"/>
      <c r="B204" s="32"/>
      <c r="C204" s="31"/>
      <c r="D204" s="150" t="s">
        <v>139</v>
      </c>
      <c r="E204" s="31"/>
      <c r="F204" s="151" t="s">
        <v>364</v>
      </c>
      <c r="G204" s="31"/>
      <c r="H204" s="31"/>
      <c r="I204" s="152"/>
      <c r="J204" s="31"/>
      <c r="K204" s="31"/>
      <c r="L204" s="32"/>
      <c r="M204" s="153"/>
      <c r="N204" s="154"/>
      <c r="O204" s="52"/>
      <c r="P204" s="52"/>
      <c r="Q204" s="52"/>
      <c r="R204" s="52"/>
      <c r="S204" s="52"/>
      <c r="T204" s="53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139</v>
      </c>
      <c r="AU204" s="16" t="s">
        <v>88</v>
      </c>
    </row>
    <row r="205" spans="1:65" s="2" customFormat="1" ht="16.5" customHeight="1" x14ac:dyDescent="0.2">
      <c r="A205" s="31"/>
      <c r="B205" s="136"/>
      <c r="C205" s="137" t="s">
        <v>365</v>
      </c>
      <c r="D205" s="137" t="s">
        <v>133</v>
      </c>
      <c r="E205" s="138" t="s">
        <v>366</v>
      </c>
      <c r="F205" s="139" t="s">
        <v>367</v>
      </c>
      <c r="G205" s="140" t="s">
        <v>368</v>
      </c>
      <c r="H205" s="141">
        <v>1</v>
      </c>
      <c r="I205" s="142"/>
      <c r="J205" s="143">
        <f>ROUND(I205*H205,2)</f>
        <v>0</v>
      </c>
      <c r="K205" s="139" t="s">
        <v>146</v>
      </c>
      <c r="L205" s="32"/>
      <c r="M205" s="144" t="s">
        <v>3</v>
      </c>
      <c r="N205" s="145" t="s">
        <v>49</v>
      </c>
      <c r="O205" s="52"/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8" t="s">
        <v>354</v>
      </c>
      <c r="AT205" s="148" t="s">
        <v>133</v>
      </c>
      <c r="AU205" s="148" t="s">
        <v>88</v>
      </c>
      <c r="AY205" s="16" t="s">
        <v>131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86</v>
      </c>
      <c r="BK205" s="149">
        <f>ROUND(I205*H205,2)</f>
        <v>0</v>
      </c>
      <c r="BL205" s="16" t="s">
        <v>354</v>
      </c>
      <c r="BM205" s="148" t="s">
        <v>490</v>
      </c>
    </row>
    <row r="206" spans="1:65" s="2" customFormat="1" x14ac:dyDescent="0.2">
      <c r="A206" s="31"/>
      <c r="B206" s="32"/>
      <c r="C206" s="31"/>
      <c r="D206" s="155" t="s">
        <v>148</v>
      </c>
      <c r="E206" s="31"/>
      <c r="F206" s="156" t="s">
        <v>370</v>
      </c>
      <c r="G206" s="31"/>
      <c r="H206" s="31"/>
      <c r="I206" s="152"/>
      <c r="J206" s="31"/>
      <c r="K206" s="31"/>
      <c r="L206" s="32"/>
      <c r="M206" s="153"/>
      <c r="N206" s="154"/>
      <c r="O206" s="52"/>
      <c r="P206" s="52"/>
      <c r="Q206" s="52"/>
      <c r="R206" s="52"/>
      <c r="S206" s="52"/>
      <c r="T206" s="53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148</v>
      </c>
      <c r="AU206" s="16" t="s">
        <v>88</v>
      </c>
    </row>
    <row r="207" spans="1:65" s="2" customFormat="1" ht="19.5" x14ac:dyDescent="0.2">
      <c r="A207" s="31"/>
      <c r="B207" s="32"/>
      <c r="C207" s="31"/>
      <c r="D207" s="150" t="s">
        <v>139</v>
      </c>
      <c r="E207" s="31"/>
      <c r="F207" s="151" t="s">
        <v>371</v>
      </c>
      <c r="G207" s="31"/>
      <c r="H207" s="31"/>
      <c r="I207" s="152"/>
      <c r="J207" s="31"/>
      <c r="K207" s="31"/>
      <c r="L207" s="32"/>
      <c r="M207" s="153"/>
      <c r="N207" s="154"/>
      <c r="O207" s="52"/>
      <c r="P207" s="52"/>
      <c r="Q207" s="52"/>
      <c r="R207" s="52"/>
      <c r="S207" s="52"/>
      <c r="T207" s="53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139</v>
      </c>
      <c r="AU207" s="16" t="s">
        <v>88</v>
      </c>
    </row>
    <row r="208" spans="1:65" s="2" customFormat="1" ht="16.5" customHeight="1" x14ac:dyDescent="0.2">
      <c r="A208" s="31"/>
      <c r="B208" s="136"/>
      <c r="C208" s="137" t="s">
        <v>372</v>
      </c>
      <c r="D208" s="137" t="s">
        <v>133</v>
      </c>
      <c r="E208" s="138" t="s">
        <v>373</v>
      </c>
      <c r="F208" s="139" t="s">
        <v>374</v>
      </c>
      <c r="G208" s="140" t="s">
        <v>375</v>
      </c>
      <c r="H208" s="141">
        <v>36</v>
      </c>
      <c r="I208" s="142"/>
      <c r="J208" s="143">
        <f>ROUND(I208*H208,2)</f>
        <v>0</v>
      </c>
      <c r="K208" s="139" t="s">
        <v>146</v>
      </c>
      <c r="L208" s="32"/>
      <c r="M208" s="144" t="s">
        <v>3</v>
      </c>
      <c r="N208" s="145" t="s">
        <v>49</v>
      </c>
      <c r="O208" s="52"/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8" t="s">
        <v>354</v>
      </c>
      <c r="AT208" s="148" t="s">
        <v>133</v>
      </c>
      <c r="AU208" s="148" t="s">
        <v>88</v>
      </c>
      <c r="AY208" s="16" t="s">
        <v>131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86</v>
      </c>
      <c r="BK208" s="149">
        <f>ROUND(I208*H208,2)</f>
        <v>0</v>
      </c>
      <c r="BL208" s="16" t="s">
        <v>354</v>
      </c>
      <c r="BM208" s="148" t="s">
        <v>491</v>
      </c>
    </row>
    <row r="209" spans="1:65" s="2" customFormat="1" x14ac:dyDescent="0.2">
      <c r="A209" s="31"/>
      <c r="B209" s="32"/>
      <c r="C209" s="31"/>
      <c r="D209" s="155" t="s">
        <v>148</v>
      </c>
      <c r="E209" s="31"/>
      <c r="F209" s="156" t="s">
        <v>377</v>
      </c>
      <c r="G209" s="31"/>
      <c r="H209" s="31"/>
      <c r="I209" s="152"/>
      <c r="J209" s="31"/>
      <c r="K209" s="31"/>
      <c r="L209" s="32"/>
      <c r="M209" s="153"/>
      <c r="N209" s="154"/>
      <c r="O209" s="52"/>
      <c r="P209" s="52"/>
      <c r="Q209" s="52"/>
      <c r="R209" s="52"/>
      <c r="S209" s="52"/>
      <c r="T209" s="53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148</v>
      </c>
      <c r="AU209" s="16" t="s">
        <v>88</v>
      </c>
    </row>
    <row r="210" spans="1:65" s="2" customFormat="1" ht="68.25" x14ac:dyDescent="0.2">
      <c r="A210" s="31"/>
      <c r="B210" s="32"/>
      <c r="C210" s="31"/>
      <c r="D210" s="150" t="s">
        <v>139</v>
      </c>
      <c r="E210" s="31"/>
      <c r="F210" s="151" t="s">
        <v>378</v>
      </c>
      <c r="G210" s="31"/>
      <c r="H210" s="31"/>
      <c r="I210" s="152"/>
      <c r="J210" s="31"/>
      <c r="K210" s="31"/>
      <c r="L210" s="32"/>
      <c r="M210" s="153"/>
      <c r="N210" s="154"/>
      <c r="O210" s="52"/>
      <c r="P210" s="52"/>
      <c r="Q210" s="52"/>
      <c r="R210" s="52"/>
      <c r="S210" s="52"/>
      <c r="T210" s="53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139</v>
      </c>
      <c r="AU210" s="16" t="s">
        <v>88</v>
      </c>
    </row>
    <row r="211" spans="1:65" s="13" customFormat="1" x14ac:dyDescent="0.2">
      <c r="B211" s="157"/>
      <c r="D211" s="150" t="s">
        <v>150</v>
      </c>
      <c r="E211" s="158" t="s">
        <v>3</v>
      </c>
      <c r="F211" s="159" t="s">
        <v>379</v>
      </c>
      <c r="H211" s="160">
        <v>18</v>
      </c>
      <c r="I211" s="161"/>
      <c r="L211" s="157"/>
      <c r="M211" s="162"/>
      <c r="N211" s="163"/>
      <c r="O211" s="163"/>
      <c r="P211" s="163"/>
      <c r="Q211" s="163"/>
      <c r="R211" s="163"/>
      <c r="S211" s="163"/>
      <c r="T211" s="164"/>
      <c r="AT211" s="158" t="s">
        <v>150</v>
      </c>
      <c r="AU211" s="158" t="s">
        <v>88</v>
      </c>
      <c r="AV211" s="13" t="s">
        <v>88</v>
      </c>
      <c r="AW211" s="13" t="s">
        <v>39</v>
      </c>
      <c r="AX211" s="13" t="s">
        <v>78</v>
      </c>
      <c r="AY211" s="158" t="s">
        <v>131</v>
      </c>
    </row>
    <row r="212" spans="1:65" s="13" customFormat="1" x14ac:dyDescent="0.2">
      <c r="B212" s="157"/>
      <c r="D212" s="150" t="s">
        <v>150</v>
      </c>
      <c r="E212" s="158" t="s">
        <v>3</v>
      </c>
      <c r="F212" s="159" t="s">
        <v>380</v>
      </c>
      <c r="H212" s="160">
        <v>18</v>
      </c>
      <c r="I212" s="161"/>
      <c r="L212" s="157"/>
      <c r="M212" s="162"/>
      <c r="N212" s="163"/>
      <c r="O212" s="163"/>
      <c r="P212" s="163"/>
      <c r="Q212" s="163"/>
      <c r="R212" s="163"/>
      <c r="S212" s="163"/>
      <c r="T212" s="164"/>
      <c r="AT212" s="158" t="s">
        <v>150</v>
      </c>
      <c r="AU212" s="158" t="s">
        <v>88</v>
      </c>
      <c r="AV212" s="13" t="s">
        <v>88</v>
      </c>
      <c r="AW212" s="13" t="s">
        <v>39</v>
      </c>
      <c r="AX212" s="13" t="s">
        <v>78</v>
      </c>
      <c r="AY212" s="158" t="s">
        <v>131</v>
      </c>
    </row>
    <row r="213" spans="1:65" s="14" customFormat="1" x14ac:dyDescent="0.2">
      <c r="B213" s="165"/>
      <c r="D213" s="150" t="s">
        <v>150</v>
      </c>
      <c r="E213" s="166" t="s">
        <v>3</v>
      </c>
      <c r="F213" s="167" t="s">
        <v>153</v>
      </c>
      <c r="H213" s="168">
        <v>36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6" t="s">
        <v>150</v>
      </c>
      <c r="AU213" s="166" t="s">
        <v>88</v>
      </c>
      <c r="AV213" s="14" t="s">
        <v>137</v>
      </c>
      <c r="AW213" s="14" t="s">
        <v>39</v>
      </c>
      <c r="AX213" s="14" t="s">
        <v>86</v>
      </c>
      <c r="AY213" s="166" t="s">
        <v>131</v>
      </c>
    </row>
    <row r="214" spans="1:65" s="2" customFormat="1" ht="16.5" customHeight="1" x14ac:dyDescent="0.2">
      <c r="A214" s="31"/>
      <c r="B214" s="136"/>
      <c r="C214" s="137" t="s">
        <v>381</v>
      </c>
      <c r="D214" s="137" t="s">
        <v>133</v>
      </c>
      <c r="E214" s="138" t="s">
        <v>382</v>
      </c>
      <c r="F214" s="139" t="s">
        <v>383</v>
      </c>
      <c r="G214" s="140" t="s">
        <v>375</v>
      </c>
      <c r="H214" s="141">
        <v>144</v>
      </c>
      <c r="I214" s="142"/>
      <c r="J214" s="143">
        <f>ROUND(I214*H214,2)</f>
        <v>0</v>
      </c>
      <c r="K214" s="139" t="s">
        <v>146</v>
      </c>
      <c r="L214" s="32"/>
      <c r="M214" s="144" t="s">
        <v>3</v>
      </c>
      <c r="N214" s="145" t="s">
        <v>49</v>
      </c>
      <c r="O214" s="52"/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48" t="s">
        <v>354</v>
      </c>
      <c r="AT214" s="148" t="s">
        <v>133</v>
      </c>
      <c r="AU214" s="148" t="s">
        <v>88</v>
      </c>
      <c r="AY214" s="16" t="s">
        <v>131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6" t="s">
        <v>86</v>
      </c>
      <c r="BK214" s="149">
        <f>ROUND(I214*H214,2)</f>
        <v>0</v>
      </c>
      <c r="BL214" s="16" t="s">
        <v>354</v>
      </c>
      <c r="BM214" s="148" t="s">
        <v>492</v>
      </c>
    </row>
    <row r="215" spans="1:65" s="2" customFormat="1" x14ac:dyDescent="0.2">
      <c r="A215" s="31"/>
      <c r="B215" s="32"/>
      <c r="C215" s="31"/>
      <c r="D215" s="155" t="s">
        <v>148</v>
      </c>
      <c r="E215" s="31"/>
      <c r="F215" s="156" t="s">
        <v>385</v>
      </c>
      <c r="G215" s="31"/>
      <c r="H215" s="31"/>
      <c r="I215" s="152"/>
      <c r="J215" s="31"/>
      <c r="K215" s="31"/>
      <c r="L215" s="32"/>
      <c r="M215" s="153"/>
      <c r="N215" s="154"/>
      <c r="O215" s="52"/>
      <c r="P215" s="52"/>
      <c r="Q215" s="52"/>
      <c r="R215" s="52"/>
      <c r="S215" s="52"/>
      <c r="T215" s="53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148</v>
      </c>
      <c r="AU215" s="16" t="s">
        <v>88</v>
      </c>
    </row>
    <row r="216" spans="1:65" s="2" customFormat="1" ht="58.5" x14ac:dyDescent="0.2">
      <c r="A216" s="31"/>
      <c r="B216" s="32"/>
      <c r="C216" s="31"/>
      <c r="D216" s="150" t="s">
        <v>139</v>
      </c>
      <c r="E216" s="31"/>
      <c r="F216" s="151" t="s">
        <v>386</v>
      </c>
      <c r="G216" s="31"/>
      <c r="H216" s="31"/>
      <c r="I216" s="152"/>
      <c r="J216" s="31"/>
      <c r="K216" s="31"/>
      <c r="L216" s="32"/>
      <c r="M216" s="153"/>
      <c r="N216" s="154"/>
      <c r="O216" s="52"/>
      <c r="P216" s="52"/>
      <c r="Q216" s="52"/>
      <c r="R216" s="52"/>
      <c r="S216" s="52"/>
      <c r="T216" s="53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6" t="s">
        <v>139</v>
      </c>
      <c r="AU216" s="16" t="s">
        <v>88</v>
      </c>
    </row>
    <row r="217" spans="1:65" s="2" customFormat="1" ht="16.5" customHeight="1" x14ac:dyDescent="0.2">
      <c r="A217" s="31"/>
      <c r="B217" s="136"/>
      <c r="C217" s="137" t="s">
        <v>387</v>
      </c>
      <c r="D217" s="137" t="s">
        <v>133</v>
      </c>
      <c r="E217" s="138" t="s">
        <v>388</v>
      </c>
      <c r="F217" s="139" t="s">
        <v>389</v>
      </c>
      <c r="G217" s="140" t="s">
        <v>243</v>
      </c>
      <c r="H217" s="141">
        <v>1</v>
      </c>
      <c r="I217" s="142"/>
      <c r="J217" s="143">
        <f>ROUND(I217*H217,2)</f>
        <v>0</v>
      </c>
      <c r="K217" s="139" t="s">
        <v>3</v>
      </c>
      <c r="L217" s="32"/>
      <c r="M217" s="144" t="s">
        <v>3</v>
      </c>
      <c r="N217" s="145" t="s">
        <v>49</v>
      </c>
      <c r="O217" s="52"/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8" t="s">
        <v>354</v>
      </c>
      <c r="AT217" s="148" t="s">
        <v>133</v>
      </c>
      <c r="AU217" s="148" t="s">
        <v>88</v>
      </c>
      <c r="AY217" s="16" t="s">
        <v>131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86</v>
      </c>
      <c r="BK217" s="149">
        <f>ROUND(I217*H217,2)</f>
        <v>0</v>
      </c>
      <c r="BL217" s="16" t="s">
        <v>354</v>
      </c>
      <c r="BM217" s="148" t="s">
        <v>493</v>
      </c>
    </row>
    <row r="218" spans="1:65" s="2" customFormat="1" ht="19.5" x14ac:dyDescent="0.2">
      <c r="A218" s="31"/>
      <c r="B218" s="32"/>
      <c r="C218" s="31"/>
      <c r="D218" s="150" t="s">
        <v>139</v>
      </c>
      <c r="E218" s="31"/>
      <c r="F218" s="151" t="s">
        <v>391</v>
      </c>
      <c r="G218" s="31"/>
      <c r="H218" s="31"/>
      <c r="I218" s="152"/>
      <c r="J218" s="31"/>
      <c r="K218" s="31"/>
      <c r="L218" s="32"/>
      <c r="M218" s="153"/>
      <c r="N218" s="154"/>
      <c r="O218" s="52"/>
      <c r="P218" s="52"/>
      <c r="Q218" s="52"/>
      <c r="R218" s="52"/>
      <c r="S218" s="52"/>
      <c r="T218" s="53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139</v>
      </c>
      <c r="AU218" s="16" t="s">
        <v>88</v>
      </c>
    </row>
    <row r="219" spans="1:65" s="2" customFormat="1" ht="16.5" customHeight="1" x14ac:dyDescent="0.2">
      <c r="A219" s="31"/>
      <c r="B219" s="136"/>
      <c r="C219" s="137" t="s">
        <v>392</v>
      </c>
      <c r="D219" s="137" t="s">
        <v>133</v>
      </c>
      <c r="E219" s="138" t="s">
        <v>393</v>
      </c>
      <c r="F219" s="139" t="s">
        <v>394</v>
      </c>
      <c r="G219" s="140" t="s">
        <v>243</v>
      </c>
      <c r="H219" s="141">
        <v>1</v>
      </c>
      <c r="I219" s="142"/>
      <c r="J219" s="143">
        <f>ROUND(I219*H219,2)</f>
        <v>0</v>
      </c>
      <c r="K219" s="139" t="s">
        <v>3</v>
      </c>
      <c r="L219" s="32"/>
      <c r="M219" s="144" t="s">
        <v>3</v>
      </c>
      <c r="N219" s="145" t="s">
        <v>49</v>
      </c>
      <c r="O219" s="52"/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48" t="s">
        <v>354</v>
      </c>
      <c r="AT219" s="148" t="s">
        <v>133</v>
      </c>
      <c r="AU219" s="148" t="s">
        <v>88</v>
      </c>
      <c r="AY219" s="16" t="s">
        <v>131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6" t="s">
        <v>86</v>
      </c>
      <c r="BK219" s="149">
        <f>ROUND(I219*H219,2)</f>
        <v>0</v>
      </c>
      <c r="BL219" s="16" t="s">
        <v>354</v>
      </c>
      <c r="BM219" s="148" t="s">
        <v>494</v>
      </c>
    </row>
    <row r="220" spans="1:65" s="2" customFormat="1" ht="48.75" x14ac:dyDescent="0.2">
      <c r="A220" s="31"/>
      <c r="B220" s="32"/>
      <c r="C220" s="31"/>
      <c r="D220" s="150" t="s">
        <v>139</v>
      </c>
      <c r="E220" s="31"/>
      <c r="F220" s="151" t="s">
        <v>396</v>
      </c>
      <c r="G220" s="31"/>
      <c r="H220" s="31"/>
      <c r="I220" s="152"/>
      <c r="J220" s="31"/>
      <c r="K220" s="31"/>
      <c r="L220" s="32"/>
      <c r="M220" s="153"/>
      <c r="N220" s="154"/>
      <c r="O220" s="52"/>
      <c r="P220" s="52"/>
      <c r="Q220" s="52"/>
      <c r="R220" s="52"/>
      <c r="S220" s="52"/>
      <c r="T220" s="53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6" t="s">
        <v>139</v>
      </c>
      <c r="AU220" s="16" t="s">
        <v>88</v>
      </c>
    </row>
    <row r="221" spans="1:65" s="12" customFormat="1" ht="22.9" customHeight="1" x14ac:dyDescent="0.2">
      <c r="B221" s="123"/>
      <c r="D221" s="124" t="s">
        <v>77</v>
      </c>
      <c r="E221" s="134" t="s">
        <v>397</v>
      </c>
      <c r="F221" s="134" t="s">
        <v>398</v>
      </c>
      <c r="I221" s="126"/>
      <c r="J221" s="135">
        <f>BK221</f>
        <v>0</v>
      </c>
      <c r="L221" s="123"/>
      <c r="M221" s="128"/>
      <c r="N221" s="129"/>
      <c r="O221" s="129"/>
      <c r="P221" s="130">
        <f>SUM(P222:P223)</f>
        <v>0</v>
      </c>
      <c r="Q221" s="129"/>
      <c r="R221" s="130">
        <f>SUM(R222:R223)</f>
        <v>0</v>
      </c>
      <c r="S221" s="129"/>
      <c r="T221" s="131">
        <f>SUM(T222:T223)</f>
        <v>0</v>
      </c>
      <c r="AR221" s="124" t="s">
        <v>164</v>
      </c>
      <c r="AT221" s="132" t="s">
        <v>77</v>
      </c>
      <c r="AU221" s="132" t="s">
        <v>86</v>
      </c>
      <c r="AY221" s="124" t="s">
        <v>131</v>
      </c>
      <c r="BK221" s="133">
        <f>SUM(BK222:BK223)</f>
        <v>0</v>
      </c>
    </row>
    <row r="222" spans="1:65" s="2" customFormat="1" ht="16.5" customHeight="1" x14ac:dyDescent="0.2">
      <c r="A222" s="31"/>
      <c r="B222" s="136"/>
      <c r="C222" s="137" t="s">
        <v>399</v>
      </c>
      <c r="D222" s="137" t="s">
        <v>133</v>
      </c>
      <c r="E222" s="138" t="s">
        <v>400</v>
      </c>
      <c r="F222" s="139" t="s">
        <v>401</v>
      </c>
      <c r="G222" s="140" t="s">
        <v>243</v>
      </c>
      <c r="H222" s="141">
        <v>1</v>
      </c>
      <c r="I222" s="142"/>
      <c r="J222" s="143">
        <f>ROUND(I222*H222,2)</f>
        <v>0</v>
      </c>
      <c r="K222" s="139" t="s">
        <v>3</v>
      </c>
      <c r="L222" s="32"/>
      <c r="M222" s="144" t="s">
        <v>3</v>
      </c>
      <c r="N222" s="145" t="s">
        <v>49</v>
      </c>
      <c r="O222" s="52"/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48" t="s">
        <v>354</v>
      </c>
      <c r="AT222" s="148" t="s">
        <v>133</v>
      </c>
      <c r="AU222" s="148" t="s">
        <v>88</v>
      </c>
      <c r="AY222" s="16" t="s">
        <v>131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86</v>
      </c>
      <c r="BK222" s="149">
        <f>ROUND(I222*H222,2)</f>
        <v>0</v>
      </c>
      <c r="BL222" s="16" t="s">
        <v>354</v>
      </c>
      <c r="BM222" s="148" t="s">
        <v>495</v>
      </c>
    </row>
    <row r="223" spans="1:65" s="2" customFormat="1" ht="29.25" x14ac:dyDescent="0.2">
      <c r="A223" s="31"/>
      <c r="B223" s="32"/>
      <c r="C223" s="31"/>
      <c r="D223" s="150" t="s">
        <v>139</v>
      </c>
      <c r="E223" s="31"/>
      <c r="F223" s="151" t="s">
        <v>403</v>
      </c>
      <c r="G223" s="31"/>
      <c r="H223" s="31"/>
      <c r="I223" s="152"/>
      <c r="J223" s="31"/>
      <c r="K223" s="31"/>
      <c r="L223" s="32"/>
      <c r="M223" s="153"/>
      <c r="N223" s="154"/>
      <c r="O223" s="52"/>
      <c r="P223" s="52"/>
      <c r="Q223" s="52"/>
      <c r="R223" s="52"/>
      <c r="S223" s="52"/>
      <c r="T223" s="53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139</v>
      </c>
      <c r="AU223" s="16" t="s">
        <v>88</v>
      </c>
    </row>
    <row r="224" spans="1:65" s="12" customFormat="1" ht="22.9" customHeight="1" x14ac:dyDescent="0.2">
      <c r="B224" s="123"/>
      <c r="D224" s="124" t="s">
        <v>77</v>
      </c>
      <c r="E224" s="134" t="s">
        <v>404</v>
      </c>
      <c r="F224" s="134" t="s">
        <v>405</v>
      </c>
      <c r="I224" s="126"/>
      <c r="J224" s="135">
        <f>BK224</f>
        <v>0</v>
      </c>
      <c r="L224" s="123"/>
      <c r="M224" s="128"/>
      <c r="N224" s="129"/>
      <c r="O224" s="129"/>
      <c r="P224" s="130">
        <f>SUM(P225:P226)</f>
        <v>0</v>
      </c>
      <c r="Q224" s="129"/>
      <c r="R224" s="130">
        <f>SUM(R225:R226)</f>
        <v>0</v>
      </c>
      <c r="S224" s="129"/>
      <c r="T224" s="131">
        <f>SUM(T225:T226)</f>
        <v>0</v>
      </c>
      <c r="AR224" s="124" t="s">
        <v>164</v>
      </c>
      <c r="AT224" s="132" t="s">
        <v>77</v>
      </c>
      <c r="AU224" s="132" t="s">
        <v>86</v>
      </c>
      <c r="AY224" s="124" t="s">
        <v>131</v>
      </c>
      <c r="BK224" s="133">
        <f>SUM(BK225:BK226)</f>
        <v>0</v>
      </c>
    </row>
    <row r="225" spans="1:65" s="2" customFormat="1" ht="16.5" customHeight="1" x14ac:dyDescent="0.2">
      <c r="A225" s="31"/>
      <c r="B225" s="136"/>
      <c r="C225" s="137" t="s">
        <v>406</v>
      </c>
      <c r="D225" s="137" t="s">
        <v>133</v>
      </c>
      <c r="E225" s="138" t="s">
        <v>407</v>
      </c>
      <c r="F225" s="139" t="s">
        <v>408</v>
      </c>
      <c r="G225" s="140" t="s">
        <v>243</v>
      </c>
      <c r="H225" s="141">
        <v>1</v>
      </c>
      <c r="I225" s="142"/>
      <c r="J225" s="143">
        <f>ROUND(I225*H225,2)</f>
        <v>0</v>
      </c>
      <c r="K225" s="139" t="s">
        <v>3</v>
      </c>
      <c r="L225" s="32"/>
      <c r="M225" s="144" t="s">
        <v>3</v>
      </c>
      <c r="N225" s="145" t="s">
        <v>49</v>
      </c>
      <c r="O225" s="52"/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48" t="s">
        <v>354</v>
      </c>
      <c r="AT225" s="148" t="s">
        <v>133</v>
      </c>
      <c r="AU225" s="148" t="s">
        <v>88</v>
      </c>
      <c r="AY225" s="16" t="s">
        <v>131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86</v>
      </c>
      <c r="BK225" s="149">
        <f>ROUND(I225*H225,2)</f>
        <v>0</v>
      </c>
      <c r="BL225" s="16" t="s">
        <v>354</v>
      </c>
      <c r="BM225" s="148" t="s">
        <v>496</v>
      </c>
    </row>
    <row r="226" spans="1:65" s="2" customFormat="1" ht="48.75" x14ac:dyDescent="0.2">
      <c r="A226" s="31"/>
      <c r="B226" s="32"/>
      <c r="C226" s="31"/>
      <c r="D226" s="150" t="s">
        <v>139</v>
      </c>
      <c r="E226" s="31"/>
      <c r="F226" s="151" t="s">
        <v>410</v>
      </c>
      <c r="G226" s="31"/>
      <c r="H226" s="31"/>
      <c r="I226" s="152"/>
      <c r="J226" s="31"/>
      <c r="K226" s="31"/>
      <c r="L226" s="32"/>
      <c r="M226" s="183"/>
      <c r="N226" s="184"/>
      <c r="O226" s="185"/>
      <c r="P226" s="185"/>
      <c r="Q226" s="185"/>
      <c r="R226" s="185"/>
      <c r="S226" s="185"/>
      <c r="T226" s="186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139</v>
      </c>
      <c r="AU226" s="16" t="s">
        <v>88</v>
      </c>
    </row>
    <row r="227" spans="1:65" s="2" customFormat="1" ht="6.95" customHeight="1" x14ac:dyDescent="0.2">
      <c r="A227" s="31"/>
      <c r="B227" s="41"/>
      <c r="C227" s="42"/>
      <c r="D227" s="42"/>
      <c r="E227" s="42"/>
      <c r="F227" s="42"/>
      <c r="G227" s="42"/>
      <c r="H227" s="42"/>
      <c r="I227" s="42"/>
      <c r="J227" s="42"/>
      <c r="K227" s="42"/>
      <c r="L227" s="32"/>
      <c r="M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</row>
  </sheetData>
  <autoFilter ref="C89:K226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7" r:id="rId1"/>
    <hyperlink ref="F102" r:id="rId2"/>
    <hyperlink ref="F105" r:id="rId3"/>
    <hyperlink ref="F107" r:id="rId4"/>
    <hyperlink ref="F110" r:id="rId5"/>
    <hyperlink ref="F113" r:id="rId6"/>
    <hyperlink ref="F115" r:id="rId7"/>
    <hyperlink ref="F118" r:id="rId8"/>
    <hyperlink ref="F121" r:id="rId9"/>
    <hyperlink ref="F123" r:id="rId10"/>
    <hyperlink ref="F130" r:id="rId11"/>
    <hyperlink ref="F136" r:id="rId12"/>
    <hyperlink ref="F138" r:id="rId13"/>
    <hyperlink ref="F141" r:id="rId14"/>
    <hyperlink ref="F143" r:id="rId15"/>
    <hyperlink ref="F190" r:id="rId16"/>
    <hyperlink ref="F206" r:id="rId17"/>
    <hyperlink ref="F209" r:id="rId18"/>
    <hyperlink ref="F215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5"/>
  <sheetViews>
    <sheetView showGridLines="0" topLeftCell="A94" workbookViewId="0">
      <selection activeCell="W106" sqref="W10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87" t="s">
        <v>6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97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1:46" s="1" customFormat="1" ht="24.95" customHeight="1" x14ac:dyDescent="0.2">
      <c r="B4" s="19"/>
      <c r="D4" s="20" t="s">
        <v>98</v>
      </c>
      <c r="L4" s="19"/>
      <c r="M4" s="87" t="s">
        <v>11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6" t="s">
        <v>17</v>
      </c>
      <c r="L6" s="19"/>
    </row>
    <row r="7" spans="1:46" s="1" customFormat="1" ht="16.5" customHeight="1" x14ac:dyDescent="0.2">
      <c r="B7" s="19"/>
      <c r="E7" s="226" t="str">
        <f>'Rekapitulace stavby'!K6</f>
        <v>VD Kolín, oprava protikorozní ochrany hradící konstrukce jezu</v>
      </c>
      <c r="F7" s="227"/>
      <c r="G7" s="227"/>
      <c r="H7" s="227"/>
      <c r="L7" s="19"/>
    </row>
    <row r="8" spans="1:46" s="2" customFormat="1" ht="12" customHeight="1" x14ac:dyDescent="0.2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8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 x14ac:dyDescent="0.2">
      <c r="A9" s="31"/>
      <c r="B9" s="32"/>
      <c r="C9" s="31"/>
      <c r="D9" s="31"/>
      <c r="E9" s="209" t="s">
        <v>497</v>
      </c>
      <c r="F9" s="225"/>
      <c r="G9" s="225"/>
      <c r="H9" s="225"/>
      <c r="I9" s="31"/>
      <c r="J9" s="31"/>
      <c r="K9" s="31"/>
      <c r="L9" s="8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x14ac:dyDescent="0.2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8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 x14ac:dyDescent="0.2">
      <c r="A11" s="31"/>
      <c r="B11" s="32"/>
      <c r="C11" s="31"/>
      <c r="D11" s="26" t="s">
        <v>19</v>
      </c>
      <c r="E11" s="31"/>
      <c r="F11" s="24" t="s">
        <v>20</v>
      </c>
      <c r="G11" s="31"/>
      <c r="H11" s="31"/>
      <c r="I11" s="26" t="s">
        <v>21</v>
      </c>
      <c r="J11" s="24" t="s">
        <v>3</v>
      </c>
      <c r="K11" s="31"/>
      <c r="L11" s="8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23</v>
      </c>
      <c r="E12" s="31"/>
      <c r="F12" s="24" t="s">
        <v>24</v>
      </c>
      <c r="G12" s="31"/>
      <c r="H12" s="31"/>
      <c r="I12" s="26" t="s">
        <v>25</v>
      </c>
      <c r="J12" s="49" t="str">
        <f>'Rekapitulace stavby'!AN8</f>
        <v>19. 3. 2021</v>
      </c>
      <c r="K12" s="31"/>
      <c r="L12" s="8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 x14ac:dyDescent="0.2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8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2"/>
      <c r="C14" s="31"/>
      <c r="D14" s="26" t="s">
        <v>27</v>
      </c>
      <c r="E14" s="31"/>
      <c r="F14" s="31"/>
      <c r="G14" s="31"/>
      <c r="H14" s="31"/>
      <c r="I14" s="26" t="s">
        <v>28</v>
      </c>
      <c r="J14" s="24" t="s">
        <v>29</v>
      </c>
      <c r="K14" s="31"/>
      <c r="L14" s="8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 x14ac:dyDescent="0.2">
      <c r="A15" s="31"/>
      <c r="B15" s="32"/>
      <c r="C15" s="31"/>
      <c r="D15" s="31"/>
      <c r="E15" s="24" t="s">
        <v>30</v>
      </c>
      <c r="F15" s="31"/>
      <c r="G15" s="31"/>
      <c r="H15" s="31"/>
      <c r="I15" s="26" t="s">
        <v>31</v>
      </c>
      <c r="J15" s="24" t="s">
        <v>32</v>
      </c>
      <c r="K15" s="31"/>
      <c r="L15" s="8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 x14ac:dyDescent="0.2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8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 x14ac:dyDescent="0.2">
      <c r="A17" s="31"/>
      <c r="B17" s="32"/>
      <c r="C17" s="31"/>
      <c r="D17" s="26" t="s">
        <v>33</v>
      </c>
      <c r="E17" s="31"/>
      <c r="F17" s="31"/>
      <c r="G17" s="31"/>
      <c r="H17" s="31"/>
      <c r="I17" s="26" t="s">
        <v>28</v>
      </c>
      <c r="J17" s="27" t="str">
        <f>'Rekapitulace stavby'!AN13</f>
        <v>Vyplň údaj</v>
      </c>
      <c r="K17" s="31"/>
      <c r="L17" s="8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 x14ac:dyDescent="0.2">
      <c r="A18" s="31"/>
      <c r="B18" s="32"/>
      <c r="C18" s="31"/>
      <c r="D18" s="31"/>
      <c r="E18" s="228" t="str">
        <f>'Rekapitulace stavby'!E14</f>
        <v>Vyplň údaj</v>
      </c>
      <c r="F18" s="199"/>
      <c r="G18" s="199"/>
      <c r="H18" s="199"/>
      <c r="I18" s="26" t="s">
        <v>31</v>
      </c>
      <c r="J18" s="27" t="str">
        <f>'Rekapitulace stavby'!AN14</f>
        <v>Vyplň údaj</v>
      </c>
      <c r="K18" s="31"/>
      <c r="L18" s="8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 x14ac:dyDescent="0.2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8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 x14ac:dyDescent="0.2">
      <c r="A20" s="31"/>
      <c r="B20" s="32"/>
      <c r="C20" s="31"/>
      <c r="D20" s="26" t="s">
        <v>35</v>
      </c>
      <c r="E20" s="31"/>
      <c r="F20" s="31"/>
      <c r="G20" s="31"/>
      <c r="H20" s="31"/>
      <c r="I20" s="26" t="s">
        <v>28</v>
      </c>
      <c r="J20" s="24" t="s">
        <v>36</v>
      </c>
      <c r="K20" s="31"/>
      <c r="L20" s="8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 x14ac:dyDescent="0.2">
      <c r="A21" s="31"/>
      <c r="B21" s="32"/>
      <c r="C21" s="31"/>
      <c r="D21" s="31"/>
      <c r="E21" s="24" t="s">
        <v>37</v>
      </c>
      <c r="F21" s="31"/>
      <c r="G21" s="31"/>
      <c r="H21" s="31"/>
      <c r="I21" s="26" t="s">
        <v>31</v>
      </c>
      <c r="J21" s="24" t="s">
        <v>38</v>
      </c>
      <c r="K21" s="31"/>
      <c r="L21" s="8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 x14ac:dyDescent="0.2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8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 x14ac:dyDescent="0.2">
      <c r="A23" s="31"/>
      <c r="B23" s="32"/>
      <c r="C23" s="31"/>
      <c r="D23" s="26" t="s">
        <v>40</v>
      </c>
      <c r="E23" s="31"/>
      <c r="F23" s="31"/>
      <c r="G23" s="31"/>
      <c r="H23" s="31"/>
      <c r="I23" s="26" t="s">
        <v>28</v>
      </c>
      <c r="J23" s="24" t="s">
        <v>3</v>
      </c>
      <c r="K23" s="31"/>
      <c r="L23" s="8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 x14ac:dyDescent="0.2">
      <c r="A24" s="31"/>
      <c r="B24" s="32"/>
      <c r="C24" s="31"/>
      <c r="D24" s="31"/>
      <c r="E24" s="24" t="s">
        <v>41</v>
      </c>
      <c r="F24" s="31"/>
      <c r="G24" s="31"/>
      <c r="H24" s="31"/>
      <c r="I24" s="26" t="s">
        <v>31</v>
      </c>
      <c r="J24" s="24" t="s">
        <v>3</v>
      </c>
      <c r="K24" s="31"/>
      <c r="L24" s="8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 x14ac:dyDescent="0.2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8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 x14ac:dyDescent="0.2">
      <c r="A26" s="31"/>
      <c r="B26" s="32"/>
      <c r="C26" s="31"/>
      <c r="D26" s="26" t="s">
        <v>42</v>
      </c>
      <c r="E26" s="31"/>
      <c r="F26" s="31"/>
      <c r="G26" s="31"/>
      <c r="H26" s="31"/>
      <c r="I26" s="31"/>
      <c r="J26" s="31"/>
      <c r="K26" s="31"/>
      <c r="L26" s="8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 x14ac:dyDescent="0.2">
      <c r="A27" s="89"/>
      <c r="B27" s="90"/>
      <c r="C27" s="89"/>
      <c r="D27" s="89"/>
      <c r="E27" s="203" t="s">
        <v>3</v>
      </c>
      <c r="F27" s="203"/>
      <c r="G27" s="203"/>
      <c r="H27" s="203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8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 x14ac:dyDescent="0.2">
      <c r="A30" s="31"/>
      <c r="B30" s="32"/>
      <c r="C30" s="31"/>
      <c r="D30" s="92" t="s">
        <v>44</v>
      </c>
      <c r="E30" s="31"/>
      <c r="F30" s="31"/>
      <c r="G30" s="31"/>
      <c r="H30" s="31"/>
      <c r="I30" s="31"/>
      <c r="J30" s="65">
        <f>ROUND(J85, 2)</f>
        <v>0</v>
      </c>
      <c r="K30" s="31"/>
      <c r="L30" s="8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8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2"/>
      <c r="C32" s="31"/>
      <c r="D32" s="31"/>
      <c r="E32" s="31"/>
      <c r="F32" s="35" t="s">
        <v>46</v>
      </c>
      <c r="G32" s="31"/>
      <c r="H32" s="31"/>
      <c r="I32" s="35" t="s">
        <v>45</v>
      </c>
      <c r="J32" s="35" t="s">
        <v>47</v>
      </c>
      <c r="K32" s="31"/>
      <c r="L32" s="8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2"/>
      <c r="C33" s="31"/>
      <c r="D33" s="93" t="s">
        <v>48</v>
      </c>
      <c r="E33" s="26" t="s">
        <v>49</v>
      </c>
      <c r="F33" s="94">
        <f>ROUND((SUM(BE85:BE114)),  2)</f>
        <v>0</v>
      </c>
      <c r="G33" s="31"/>
      <c r="H33" s="31"/>
      <c r="I33" s="95">
        <v>0.21</v>
      </c>
      <c r="J33" s="94">
        <f>ROUND(((SUM(BE85:BE114))*I33),  2)</f>
        <v>0</v>
      </c>
      <c r="K33" s="31"/>
      <c r="L33" s="8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26" t="s">
        <v>50</v>
      </c>
      <c r="F34" s="94">
        <f>ROUND((SUM(BF85:BF114)),  2)</f>
        <v>0</v>
      </c>
      <c r="G34" s="31"/>
      <c r="H34" s="31"/>
      <c r="I34" s="95">
        <v>0.15</v>
      </c>
      <c r="J34" s="94">
        <f>ROUND(((SUM(BF85:BF114))*I34),  2)</f>
        <v>0</v>
      </c>
      <c r="K34" s="31"/>
      <c r="L34" s="8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 x14ac:dyDescent="0.2">
      <c r="A35" s="31"/>
      <c r="B35" s="32"/>
      <c r="C35" s="31"/>
      <c r="D35" s="31"/>
      <c r="E35" s="26" t="s">
        <v>51</v>
      </c>
      <c r="F35" s="94">
        <f>ROUND((SUM(BG85:BG114)),  2)</f>
        <v>0</v>
      </c>
      <c r="G35" s="31"/>
      <c r="H35" s="31"/>
      <c r="I35" s="95">
        <v>0.21</v>
      </c>
      <c r="J35" s="94">
        <f>0</f>
        <v>0</v>
      </c>
      <c r="K35" s="31"/>
      <c r="L35" s="8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 x14ac:dyDescent="0.2">
      <c r="A36" s="31"/>
      <c r="B36" s="32"/>
      <c r="C36" s="31"/>
      <c r="D36" s="31"/>
      <c r="E36" s="26" t="s">
        <v>52</v>
      </c>
      <c r="F36" s="94">
        <f>ROUND((SUM(BH85:BH114)),  2)</f>
        <v>0</v>
      </c>
      <c r="G36" s="31"/>
      <c r="H36" s="31"/>
      <c r="I36" s="95">
        <v>0.15</v>
      </c>
      <c r="J36" s="94">
        <f>0</f>
        <v>0</v>
      </c>
      <c r="K36" s="31"/>
      <c r="L36" s="8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6" t="s">
        <v>53</v>
      </c>
      <c r="F37" s="94">
        <f>ROUND((SUM(BI85:BI114)),  2)</f>
        <v>0</v>
      </c>
      <c r="G37" s="31"/>
      <c r="H37" s="31"/>
      <c r="I37" s="95">
        <v>0</v>
      </c>
      <c r="J37" s="94">
        <f>0</f>
        <v>0</v>
      </c>
      <c r="K37" s="31"/>
      <c r="L37" s="8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 x14ac:dyDescent="0.2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8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 x14ac:dyDescent="0.2">
      <c r="A39" s="31"/>
      <c r="B39" s="32"/>
      <c r="C39" s="96"/>
      <c r="D39" s="97" t="s">
        <v>54</v>
      </c>
      <c r="E39" s="54"/>
      <c r="F39" s="54"/>
      <c r="G39" s="98" t="s">
        <v>55</v>
      </c>
      <c r="H39" s="99" t="s">
        <v>56</v>
      </c>
      <c r="I39" s="54"/>
      <c r="J39" s="100">
        <f>SUM(J30:J37)</f>
        <v>0</v>
      </c>
      <c r="K39" s="101"/>
      <c r="L39" s="8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8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 x14ac:dyDescent="0.2">
      <c r="A44" s="3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8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 x14ac:dyDescent="0.2">
      <c r="A45" s="31"/>
      <c r="B45" s="32"/>
      <c r="C45" s="20" t="s">
        <v>101</v>
      </c>
      <c r="D45" s="31"/>
      <c r="E45" s="31"/>
      <c r="F45" s="31"/>
      <c r="G45" s="31"/>
      <c r="H45" s="31"/>
      <c r="I45" s="31"/>
      <c r="J45" s="31"/>
      <c r="K45" s="31"/>
      <c r="L45" s="88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8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 x14ac:dyDescent="0.2">
      <c r="A47" s="31"/>
      <c r="B47" s="32"/>
      <c r="C47" s="26" t="s">
        <v>17</v>
      </c>
      <c r="D47" s="31"/>
      <c r="E47" s="31"/>
      <c r="F47" s="31"/>
      <c r="G47" s="31"/>
      <c r="H47" s="31"/>
      <c r="I47" s="31"/>
      <c r="J47" s="31"/>
      <c r="K47" s="31"/>
      <c r="L47" s="88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 x14ac:dyDescent="0.2">
      <c r="A48" s="31"/>
      <c r="B48" s="32"/>
      <c r="C48" s="31"/>
      <c r="D48" s="31"/>
      <c r="E48" s="226" t="str">
        <f>E7</f>
        <v>VD Kolín, oprava protikorozní ochrany hradící konstrukce jezu</v>
      </c>
      <c r="F48" s="227"/>
      <c r="G48" s="227"/>
      <c r="H48" s="227"/>
      <c r="I48" s="31"/>
      <c r="J48" s="31"/>
      <c r="K48" s="31"/>
      <c r="L48" s="88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 x14ac:dyDescent="0.2">
      <c r="A49" s="31"/>
      <c r="B49" s="32"/>
      <c r="C49" s="26" t="s">
        <v>99</v>
      </c>
      <c r="D49" s="31"/>
      <c r="E49" s="31"/>
      <c r="F49" s="31"/>
      <c r="G49" s="31"/>
      <c r="H49" s="31"/>
      <c r="I49" s="31"/>
      <c r="J49" s="31"/>
      <c r="K49" s="31"/>
      <c r="L49" s="88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 x14ac:dyDescent="0.2">
      <c r="A50" s="31"/>
      <c r="B50" s="32"/>
      <c r="C50" s="31"/>
      <c r="D50" s="31"/>
      <c r="E50" s="209" t="str">
        <f>E9</f>
        <v>VON - Vedlejší a ostatní náklady</v>
      </c>
      <c r="F50" s="225"/>
      <c r="G50" s="225"/>
      <c r="H50" s="225"/>
      <c r="I50" s="31"/>
      <c r="J50" s="31"/>
      <c r="K50" s="31"/>
      <c r="L50" s="88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88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 x14ac:dyDescent="0.2">
      <c r="A52" s="31"/>
      <c r="B52" s="32"/>
      <c r="C52" s="26" t="s">
        <v>23</v>
      </c>
      <c r="D52" s="31"/>
      <c r="E52" s="31"/>
      <c r="F52" s="24" t="str">
        <f>F12</f>
        <v>VD Kolín</v>
      </c>
      <c r="G52" s="31"/>
      <c r="H52" s="31"/>
      <c r="I52" s="26" t="s">
        <v>25</v>
      </c>
      <c r="J52" s="49" t="str">
        <f>IF(J12="","",J12)</f>
        <v>19. 3. 2021</v>
      </c>
      <c r="K52" s="31"/>
      <c r="L52" s="88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88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hidden="1" customHeight="1" x14ac:dyDescent="0.2">
      <c r="A54" s="31"/>
      <c r="B54" s="32"/>
      <c r="C54" s="26" t="s">
        <v>27</v>
      </c>
      <c r="D54" s="31"/>
      <c r="E54" s="31"/>
      <c r="F54" s="24" t="str">
        <f>E15</f>
        <v>Povodí Labe, státní podnik</v>
      </c>
      <c r="G54" s="31"/>
      <c r="H54" s="31"/>
      <c r="I54" s="26" t="s">
        <v>35</v>
      </c>
      <c r="J54" s="29" t="str">
        <f>E21</f>
        <v>PS PROFI s.r.o.</v>
      </c>
      <c r="K54" s="31"/>
      <c r="L54" s="8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hidden="1" customHeight="1" x14ac:dyDescent="0.2">
      <c r="A55" s="31"/>
      <c r="B55" s="32"/>
      <c r="C55" s="26" t="s">
        <v>33</v>
      </c>
      <c r="D55" s="31"/>
      <c r="E55" s="31"/>
      <c r="F55" s="24" t="str">
        <f>IF(E18="","",E18)</f>
        <v>Vyplň údaj</v>
      </c>
      <c r="G55" s="31"/>
      <c r="H55" s="31"/>
      <c r="I55" s="26" t="s">
        <v>40</v>
      </c>
      <c r="J55" s="29" t="str">
        <f>E24</f>
        <v>DF</v>
      </c>
      <c r="K55" s="31"/>
      <c r="L55" s="88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 x14ac:dyDescent="0.2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88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 x14ac:dyDescent="0.2">
      <c r="A57" s="31"/>
      <c r="B57" s="32"/>
      <c r="C57" s="102" t="s">
        <v>102</v>
      </c>
      <c r="D57" s="96"/>
      <c r="E57" s="96"/>
      <c r="F57" s="96"/>
      <c r="G57" s="96"/>
      <c r="H57" s="96"/>
      <c r="I57" s="96"/>
      <c r="J57" s="103" t="s">
        <v>103</v>
      </c>
      <c r="K57" s="96"/>
      <c r="L57" s="88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 x14ac:dyDescent="0.2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88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 x14ac:dyDescent="0.2">
      <c r="A59" s="31"/>
      <c r="B59" s="32"/>
      <c r="C59" s="104" t="s">
        <v>76</v>
      </c>
      <c r="D59" s="31"/>
      <c r="E59" s="31"/>
      <c r="F59" s="31"/>
      <c r="G59" s="31"/>
      <c r="H59" s="31"/>
      <c r="I59" s="31"/>
      <c r="J59" s="65">
        <f>J85</f>
        <v>0</v>
      </c>
      <c r="K59" s="31"/>
      <c r="L59" s="88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104</v>
      </c>
    </row>
    <row r="60" spans="1:47" s="9" customFormat="1" ht="24.95" hidden="1" customHeight="1" x14ac:dyDescent="0.2">
      <c r="B60" s="105"/>
      <c r="D60" s="106" t="s">
        <v>112</v>
      </c>
      <c r="E60" s="107"/>
      <c r="F60" s="107"/>
      <c r="G60" s="107"/>
      <c r="H60" s="107"/>
      <c r="I60" s="107"/>
      <c r="J60" s="108">
        <f>J86</f>
        <v>0</v>
      </c>
      <c r="L60" s="105"/>
    </row>
    <row r="61" spans="1:47" s="10" customFormat="1" ht="19.899999999999999" hidden="1" customHeight="1" x14ac:dyDescent="0.2">
      <c r="B61" s="109"/>
      <c r="D61" s="110" t="s">
        <v>498</v>
      </c>
      <c r="E61" s="111"/>
      <c r="F61" s="111"/>
      <c r="G61" s="111"/>
      <c r="H61" s="111"/>
      <c r="I61" s="111"/>
      <c r="J61" s="112">
        <f>J87</f>
        <v>0</v>
      </c>
      <c r="L61" s="109"/>
    </row>
    <row r="62" spans="1:47" s="10" customFormat="1" ht="19.899999999999999" hidden="1" customHeight="1" x14ac:dyDescent="0.2">
      <c r="B62" s="109"/>
      <c r="D62" s="110" t="s">
        <v>499</v>
      </c>
      <c r="E62" s="111"/>
      <c r="F62" s="111"/>
      <c r="G62" s="111"/>
      <c r="H62" s="111"/>
      <c r="I62" s="111"/>
      <c r="J62" s="112">
        <f>J100</f>
        <v>0</v>
      </c>
      <c r="L62" s="109"/>
    </row>
    <row r="63" spans="1:47" s="10" customFormat="1" ht="19.899999999999999" hidden="1" customHeight="1" x14ac:dyDescent="0.2">
      <c r="B63" s="109"/>
      <c r="D63" s="110" t="s">
        <v>500</v>
      </c>
      <c r="E63" s="111"/>
      <c r="F63" s="111"/>
      <c r="G63" s="111"/>
      <c r="H63" s="111"/>
      <c r="I63" s="111"/>
      <c r="J63" s="112">
        <f>J103</f>
        <v>0</v>
      </c>
      <c r="L63" s="109"/>
    </row>
    <row r="64" spans="1:47" s="10" customFormat="1" ht="19.899999999999999" hidden="1" customHeight="1" x14ac:dyDescent="0.2">
      <c r="B64" s="109"/>
      <c r="D64" s="110" t="s">
        <v>113</v>
      </c>
      <c r="E64" s="111"/>
      <c r="F64" s="111"/>
      <c r="G64" s="111"/>
      <c r="H64" s="111"/>
      <c r="I64" s="111"/>
      <c r="J64" s="112">
        <f>J107</f>
        <v>0</v>
      </c>
      <c r="L64" s="109"/>
    </row>
    <row r="65" spans="1:31" s="10" customFormat="1" ht="19.899999999999999" hidden="1" customHeight="1" x14ac:dyDescent="0.2">
      <c r="B65" s="109"/>
      <c r="D65" s="110" t="s">
        <v>115</v>
      </c>
      <c r="E65" s="111"/>
      <c r="F65" s="111"/>
      <c r="G65" s="111"/>
      <c r="H65" s="111"/>
      <c r="I65" s="111"/>
      <c r="J65" s="112">
        <f>J111</f>
        <v>0</v>
      </c>
      <c r="L65" s="109"/>
    </row>
    <row r="66" spans="1:31" s="2" customFormat="1" ht="21.75" hidden="1" customHeight="1" x14ac:dyDescent="0.2">
      <c r="A66" s="31"/>
      <c r="B66" s="32"/>
      <c r="C66" s="31"/>
      <c r="D66" s="31"/>
      <c r="E66" s="31"/>
      <c r="F66" s="31"/>
      <c r="G66" s="31"/>
      <c r="H66" s="31"/>
      <c r="I66" s="31"/>
      <c r="J66" s="31"/>
      <c r="K66" s="31"/>
      <c r="L66" s="88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s="2" customFormat="1" ht="6.95" hidden="1" customHeight="1" x14ac:dyDescent="0.2">
      <c r="A67" s="31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88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hidden="1" x14ac:dyDescent="0.2"/>
    <row r="69" spans="1:31" hidden="1" x14ac:dyDescent="0.2"/>
    <row r="70" spans="1:31" hidden="1" x14ac:dyDescent="0.2"/>
    <row r="71" spans="1:31" s="2" customFormat="1" ht="6.95" customHeight="1" x14ac:dyDescent="0.2">
      <c r="A71" s="31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88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24.95" customHeight="1" x14ac:dyDescent="0.2">
      <c r="A72" s="31"/>
      <c r="B72" s="32"/>
      <c r="C72" s="20" t="s">
        <v>116</v>
      </c>
      <c r="D72" s="31"/>
      <c r="E72" s="31"/>
      <c r="F72" s="31"/>
      <c r="G72" s="31"/>
      <c r="H72" s="31"/>
      <c r="I72" s="31"/>
      <c r="J72" s="31"/>
      <c r="K72" s="31"/>
      <c r="L72" s="88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6.95" customHeight="1" x14ac:dyDescent="0.2">
      <c r="A73" s="31"/>
      <c r="B73" s="32"/>
      <c r="C73" s="31"/>
      <c r="D73" s="31"/>
      <c r="E73" s="31"/>
      <c r="F73" s="31"/>
      <c r="G73" s="31"/>
      <c r="H73" s="31"/>
      <c r="I73" s="31"/>
      <c r="J73" s="31"/>
      <c r="K73" s="31"/>
      <c r="L73" s="88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12" customHeight="1" x14ac:dyDescent="0.2">
      <c r="A74" s="31"/>
      <c r="B74" s="32"/>
      <c r="C74" s="26" t="s">
        <v>17</v>
      </c>
      <c r="D74" s="31"/>
      <c r="E74" s="31"/>
      <c r="F74" s="31"/>
      <c r="G74" s="31"/>
      <c r="H74" s="31"/>
      <c r="I74" s="31"/>
      <c r="J74" s="31"/>
      <c r="K74" s="31"/>
      <c r="L74" s="88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6.5" customHeight="1" x14ac:dyDescent="0.2">
      <c r="A75" s="31"/>
      <c r="B75" s="32"/>
      <c r="C75" s="31"/>
      <c r="D75" s="31"/>
      <c r="E75" s="226" t="str">
        <f>E7</f>
        <v>VD Kolín, oprava protikorozní ochrany hradící konstrukce jezu</v>
      </c>
      <c r="F75" s="227"/>
      <c r="G75" s="227"/>
      <c r="H75" s="227"/>
      <c r="I75" s="31"/>
      <c r="J75" s="31"/>
      <c r="K75" s="31"/>
      <c r="L75" s="8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2" customHeight="1" x14ac:dyDescent="0.2">
      <c r="A76" s="31"/>
      <c r="B76" s="32"/>
      <c r="C76" s="26" t="s">
        <v>99</v>
      </c>
      <c r="D76" s="31"/>
      <c r="E76" s="31"/>
      <c r="F76" s="31"/>
      <c r="G76" s="31"/>
      <c r="H76" s="31"/>
      <c r="I76" s="31"/>
      <c r="J76" s="31"/>
      <c r="K76" s="31"/>
      <c r="L76" s="8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6.5" customHeight="1" x14ac:dyDescent="0.2">
      <c r="A77" s="31"/>
      <c r="B77" s="32"/>
      <c r="C77" s="31"/>
      <c r="D77" s="31"/>
      <c r="E77" s="209" t="str">
        <f>E9</f>
        <v>VON - Vedlejší a ostatní náklady</v>
      </c>
      <c r="F77" s="225"/>
      <c r="G77" s="225"/>
      <c r="H77" s="225"/>
      <c r="I77" s="31"/>
      <c r="J77" s="31"/>
      <c r="K77" s="31"/>
      <c r="L77" s="8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6.95" customHeight="1" x14ac:dyDescent="0.2">
      <c r="A78" s="31"/>
      <c r="B78" s="32"/>
      <c r="C78" s="31"/>
      <c r="D78" s="31"/>
      <c r="E78" s="31"/>
      <c r="F78" s="31"/>
      <c r="G78" s="31"/>
      <c r="H78" s="31"/>
      <c r="I78" s="31"/>
      <c r="J78" s="31"/>
      <c r="K78" s="31"/>
      <c r="L78" s="88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2" customHeight="1" x14ac:dyDescent="0.2">
      <c r="A79" s="31"/>
      <c r="B79" s="32"/>
      <c r="C79" s="26" t="s">
        <v>23</v>
      </c>
      <c r="D79" s="31"/>
      <c r="E79" s="31"/>
      <c r="F79" s="24" t="str">
        <f>F12</f>
        <v>VD Kolín</v>
      </c>
      <c r="G79" s="31"/>
      <c r="H79" s="31"/>
      <c r="I79" s="26" t="s">
        <v>25</v>
      </c>
      <c r="J79" s="49" t="str">
        <f>IF(J12="","",J12)</f>
        <v>19. 3. 2021</v>
      </c>
      <c r="K79" s="31"/>
      <c r="L79" s="88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6.95" customHeight="1" x14ac:dyDescent="0.2">
      <c r="A80" s="31"/>
      <c r="B80" s="32"/>
      <c r="C80" s="31"/>
      <c r="D80" s="31"/>
      <c r="E80" s="31"/>
      <c r="F80" s="31"/>
      <c r="G80" s="31"/>
      <c r="H80" s="31"/>
      <c r="I80" s="31"/>
      <c r="J80" s="31"/>
      <c r="K80" s="31"/>
      <c r="L80" s="8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5.2" customHeight="1" x14ac:dyDescent="0.2">
      <c r="A81" s="31"/>
      <c r="B81" s="32"/>
      <c r="C81" s="26" t="s">
        <v>27</v>
      </c>
      <c r="D81" s="31"/>
      <c r="E81" s="31"/>
      <c r="F81" s="24" t="str">
        <f>E15</f>
        <v>Povodí Labe, státní podnik</v>
      </c>
      <c r="G81" s="31"/>
      <c r="H81" s="31"/>
      <c r="I81" s="26" t="s">
        <v>35</v>
      </c>
      <c r="J81" s="29" t="str">
        <f>E21</f>
        <v>PS PROFI s.r.o.</v>
      </c>
      <c r="K81" s="31"/>
      <c r="L81" s="8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15.2" customHeight="1" x14ac:dyDescent="0.2">
      <c r="A82" s="31"/>
      <c r="B82" s="32"/>
      <c r="C82" s="26" t="s">
        <v>33</v>
      </c>
      <c r="D82" s="31"/>
      <c r="E82" s="31"/>
      <c r="F82" s="24" t="str">
        <f>IF(E18="","",E18)</f>
        <v>Vyplň údaj</v>
      </c>
      <c r="G82" s="31"/>
      <c r="H82" s="31"/>
      <c r="I82" s="26" t="s">
        <v>40</v>
      </c>
      <c r="J82" s="29" t="str">
        <f>E24</f>
        <v>DF</v>
      </c>
      <c r="K82" s="31"/>
      <c r="L82" s="8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10.3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8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11" customFormat="1" ht="29.25" customHeight="1" x14ac:dyDescent="0.2">
      <c r="A84" s="113"/>
      <c r="B84" s="114"/>
      <c r="C84" s="115" t="s">
        <v>117</v>
      </c>
      <c r="D84" s="116" t="s">
        <v>63</v>
      </c>
      <c r="E84" s="116" t="s">
        <v>59</v>
      </c>
      <c r="F84" s="116" t="s">
        <v>60</v>
      </c>
      <c r="G84" s="116" t="s">
        <v>118</v>
      </c>
      <c r="H84" s="116" t="s">
        <v>119</v>
      </c>
      <c r="I84" s="116" t="s">
        <v>120</v>
      </c>
      <c r="J84" s="116" t="s">
        <v>103</v>
      </c>
      <c r="K84" s="117" t="s">
        <v>121</v>
      </c>
      <c r="L84" s="118"/>
      <c r="M84" s="56" t="s">
        <v>3</v>
      </c>
      <c r="N84" s="57" t="s">
        <v>48</v>
      </c>
      <c r="O84" s="57" t="s">
        <v>122</v>
      </c>
      <c r="P84" s="57" t="s">
        <v>123</v>
      </c>
      <c r="Q84" s="57" t="s">
        <v>124</v>
      </c>
      <c r="R84" s="57" t="s">
        <v>125</v>
      </c>
      <c r="S84" s="57" t="s">
        <v>126</v>
      </c>
      <c r="T84" s="58" t="s">
        <v>127</v>
      </c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</row>
    <row r="85" spans="1:65" s="2" customFormat="1" ht="22.9" customHeight="1" x14ac:dyDescent="0.25">
      <c r="A85" s="31"/>
      <c r="B85" s="32"/>
      <c r="C85" s="63" t="s">
        <v>128</v>
      </c>
      <c r="D85" s="31"/>
      <c r="E85" s="31"/>
      <c r="F85" s="31"/>
      <c r="G85" s="31"/>
      <c r="H85" s="31"/>
      <c r="I85" s="31"/>
      <c r="J85" s="119">
        <f>BK85</f>
        <v>0</v>
      </c>
      <c r="K85" s="31"/>
      <c r="L85" s="32"/>
      <c r="M85" s="59"/>
      <c r="N85" s="50"/>
      <c r="O85" s="60"/>
      <c r="P85" s="120">
        <f>P86</f>
        <v>0</v>
      </c>
      <c r="Q85" s="60"/>
      <c r="R85" s="120">
        <f>R86</f>
        <v>0</v>
      </c>
      <c r="S85" s="60"/>
      <c r="T85" s="121">
        <f>T86</f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6" t="s">
        <v>77</v>
      </c>
      <c r="AU85" s="16" t="s">
        <v>104</v>
      </c>
      <c r="BK85" s="122">
        <f>BK86</f>
        <v>0</v>
      </c>
    </row>
    <row r="86" spans="1:65" s="12" customFormat="1" ht="25.9" customHeight="1" x14ac:dyDescent="0.2">
      <c r="B86" s="123"/>
      <c r="D86" s="124" t="s">
        <v>77</v>
      </c>
      <c r="E86" s="125" t="s">
        <v>347</v>
      </c>
      <c r="F86" s="125" t="s">
        <v>348</v>
      </c>
      <c r="I86" s="126"/>
      <c r="J86" s="127">
        <f>BK86</f>
        <v>0</v>
      </c>
      <c r="L86" s="123"/>
      <c r="M86" s="128"/>
      <c r="N86" s="129"/>
      <c r="O86" s="129"/>
      <c r="P86" s="130">
        <f>P87+P100+P103+P107+P111</f>
        <v>0</v>
      </c>
      <c r="Q86" s="129"/>
      <c r="R86" s="130">
        <f>R87+R100+R103+R107+R111</f>
        <v>0</v>
      </c>
      <c r="S86" s="129"/>
      <c r="T86" s="131">
        <f>T87+T100+T103+T107+T111</f>
        <v>0</v>
      </c>
      <c r="AR86" s="124" t="s">
        <v>164</v>
      </c>
      <c r="AT86" s="132" t="s">
        <v>77</v>
      </c>
      <c r="AU86" s="132" t="s">
        <v>78</v>
      </c>
      <c r="AY86" s="124" t="s">
        <v>131</v>
      </c>
      <c r="BK86" s="133">
        <f>BK87+BK100+BK103+BK107+BK111</f>
        <v>0</v>
      </c>
    </row>
    <row r="87" spans="1:65" s="12" customFormat="1" ht="22.9" customHeight="1" x14ac:dyDescent="0.2">
      <c r="B87" s="123"/>
      <c r="D87" s="124" t="s">
        <v>77</v>
      </c>
      <c r="E87" s="134" t="s">
        <v>501</v>
      </c>
      <c r="F87" s="134" t="s">
        <v>502</v>
      </c>
      <c r="I87" s="126"/>
      <c r="J87" s="135">
        <f>BK87</f>
        <v>0</v>
      </c>
      <c r="L87" s="123"/>
      <c r="M87" s="128"/>
      <c r="N87" s="129"/>
      <c r="O87" s="129"/>
      <c r="P87" s="130">
        <f>SUM(P88:P99)</f>
        <v>0</v>
      </c>
      <c r="Q87" s="129"/>
      <c r="R87" s="130">
        <f>SUM(R88:R99)</f>
        <v>0</v>
      </c>
      <c r="S87" s="129"/>
      <c r="T87" s="131">
        <f>SUM(T88:T99)</f>
        <v>0</v>
      </c>
      <c r="AR87" s="124" t="s">
        <v>164</v>
      </c>
      <c r="AT87" s="132" t="s">
        <v>77</v>
      </c>
      <c r="AU87" s="132" t="s">
        <v>86</v>
      </c>
      <c r="AY87" s="124" t="s">
        <v>131</v>
      </c>
      <c r="BK87" s="133">
        <f>SUM(BK88:BK99)</f>
        <v>0</v>
      </c>
    </row>
    <row r="88" spans="1:65" s="2" customFormat="1" ht="16.5" customHeight="1" x14ac:dyDescent="0.2">
      <c r="A88" s="31"/>
      <c r="B88" s="136"/>
      <c r="C88" s="137" t="s">
        <v>86</v>
      </c>
      <c r="D88" s="137" t="s">
        <v>133</v>
      </c>
      <c r="E88" s="138" t="s">
        <v>503</v>
      </c>
      <c r="F88" s="139" t="s">
        <v>504</v>
      </c>
      <c r="G88" s="140" t="s">
        <v>243</v>
      </c>
      <c r="H88" s="141">
        <v>1</v>
      </c>
      <c r="I88" s="142"/>
      <c r="J88" s="143">
        <f>ROUND(I88*H88,2)</f>
        <v>0</v>
      </c>
      <c r="K88" s="139" t="s">
        <v>146</v>
      </c>
      <c r="L88" s="32"/>
      <c r="M88" s="144" t="s">
        <v>3</v>
      </c>
      <c r="N88" s="145" t="s">
        <v>49</v>
      </c>
      <c r="O88" s="52"/>
      <c r="P88" s="146">
        <f>O88*H88</f>
        <v>0</v>
      </c>
      <c r="Q88" s="146">
        <v>0</v>
      </c>
      <c r="R88" s="146">
        <f>Q88*H88</f>
        <v>0</v>
      </c>
      <c r="S88" s="146">
        <v>0</v>
      </c>
      <c r="T88" s="147">
        <f>S88*H88</f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48" t="s">
        <v>354</v>
      </c>
      <c r="AT88" s="148" t="s">
        <v>133</v>
      </c>
      <c r="AU88" s="148" t="s">
        <v>88</v>
      </c>
      <c r="AY88" s="16" t="s">
        <v>131</v>
      </c>
      <c r="BE88" s="149">
        <f>IF(N88="základní",J88,0)</f>
        <v>0</v>
      </c>
      <c r="BF88" s="149">
        <f>IF(N88="snížená",J88,0)</f>
        <v>0</v>
      </c>
      <c r="BG88" s="149">
        <f>IF(N88="zákl. přenesená",J88,0)</f>
        <v>0</v>
      </c>
      <c r="BH88" s="149">
        <f>IF(N88="sníž. přenesená",J88,0)</f>
        <v>0</v>
      </c>
      <c r="BI88" s="149">
        <f>IF(N88="nulová",J88,0)</f>
        <v>0</v>
      </c>
      <c r="BJ88" s="16" t="s">
        <v>86</v>
      </c>
      <c r="BK88" s="149">
        <f>ROUND(I88*H88,2)</f>
        <v>0</v>
      </c>
      <c r="BL88" s="16" t="s">
        <v>354</v>
      </c>
      <c r="BM88" s="148" t="s">
        <v>505</v>
      </c>
    </row>
    <row r="89" spans="1:65" s="2" customFormat="1" x14ac:dyDescent="0.2">
      <c r="A89" s="31"/>
      <c r="B89" s="32"/>
      <c r="C89" s="31"/>
      <c r="D89" s="155" t="s">
        <v>148</v>
      </c>
      <c r="E89" s="31"/>
      <c r="F89" s="156" t="s">
        <v>506</v>
      </c>
      <c r="G89" s="31"/>
      <c r="H89" s="31"/>
      <c r="I89" s="152"/>
      <c r="J89" s="31"/>
      <c r="K89" s="31"/>
      <c r="L89" s="32"/>
      <c r="M89" s="153"/>
      <c r="N89" s="154"/>
      <c r="O89" s="52"/>
      <c r="P89" s="52"/>
      <c r="Q89" s="52"/>
      <c r="R89" s="52"/>
      <c r="S89" s="52"/>
      <c r="T89" s="53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6" t="s">
        <v>148</v>
      </c>
      <c r="AU89" s="16" t="s">
        <v>88</v>
      </c>
    </row>
    <row r="90" spans="1:65" s="2" customFormat="1" ht="29.25" x14ac:dyDescent="0.2">
      <c r="A90" s="31"/>
      <c r="B90" s="32"/>
      <c r="C90" s="31"/>
      <c r="D90" s="150" t="s">
        <v>139</v>
      </c>
      <c r="E90" s="31"/>
      <c r="F90" s="151" t="s">
        <v>507</v>
      </c>
      <c r="G90" s="31"/>
      <c r="H90" s="31"/>
      <c r="I90" s="152"/>
      <c r="J90" s="31"/>
      <c r="K90" s="31"/>
      <c r="L90" s="32"/>
      <c r="M90" s="153"/>
      <c r="N90" s="154"/>
      <c r="O90" s="52"/>
      <c r="P90" s="52"/>
      <c r="Q90" s="52"/>
      <c r="R90" s="52"/>
      <c r="S90" s="52"/>
      <c r="T90" s="53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139</v>
      </c>
      <c r="AU90" s="16" t="s">
        <v>88</v>
      </c>
    </row>
    <row r="91" spans="1:65" s="2" customFormat="1" ht="16.5" customHeight="1" x14ac:dyDescent="0.2">
      <c r="A91" s="31"/>
      <c r="B91" s="136"/>
      <c r="C91" s="137" t="s">
        <v>88</v>
      </c>
      <c r="D91" s="137" t="s">
        <v>133</v>
      </c>
      <c r="E91" s="138" t="s">
        <v>508</v>
      </c>
      <c r="F91" s="139" t="s">
        <v>509</v>
      </c>
      <c r="G91" s="140" t="s">
        <v>243</v>
      </c>
      <c r="H91" s="141">
        <v>1</v>
      </c>
      <c r="I91" s="142"/>
      <c r="J91" s="143">
        <f>ROUND(I91*H91,2)</f>
        <v>0</v>
      </c>
      <c r="K91" s="139" t="s">
        <v>146</v>
      </c>
      <c r="L91" s="32"/>
      <c r="M91" s="144" t="s">
        <v>3</v>
      </c>
      <c r="N91" s="145" t="s">
        <v>49</v>
      </c>
      <c r="O91" s="52"/>
      <c r="P91" s="146">
        <f>O91*H91</f>
        <v>0</v>
      </c>
      <c r="Q91" s="146">
        <v>0</v>
      </c>
      <c r="R91" s="146">
        <f>Q91*H91</f>
        <v>0</v>
      </c>
      <c r="S91" s="146">
        <v>0</v>
      </c>
      <c r="T91" s="147">
        <f>S91*H91</f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48" t="s">
        <v>354</v>
      </c>
      <c r="AT91" s="148" t="s">
        <v>133</v>
      </c>
      <c r="AU91" s="148" t="s">
        <v>88</v>
      </c>
      <c r="AY91" s="16" t="s">
        <v>131</v>
      </c>
      <c r="BE91" s="149">
        <f>IF(N91="základní",J91,0)</f>
        <v>0</v>
      </c>
      <c r="BF91" s="149">
        <f>IF(N91="snížená",J91,0)</f>
        <v>0</v>
      </c>
      <c r="BG91" s="149">
        <f>IF(N91="zákl. přenesená",J91,0)</f>
        <v>0</v>
      </c>
      <c r="BH91" s="149">
        <f>IF(N91="sníž. přenesená",J91,0)</f>
        <v>0</v>
      </c>
      <c r="BI91" s="149">
        <f>IF(N91="nulová",J91,0)</f>
        <v>0</v>
      </c>
      <c r="BJ91" s="16" t="s">
        <v>86</v>
      </c>
      <c r="BK91" s="149">
        <f>ROUND(I91*H91,2)</f>
        <v>0</v>
      </c>
      <c r="BL91" s="16" t="s">
        <v>354</v>
      </c>
      <c r="BM91" s="148" t="s">
        <v>510</v>
      </c>
    </row>
    <row r="92" spans="1:65" s="2" customFormat="1" x14ac:dyDescent="0.2">
      <c r="A92" s="31"/>
      <c r="B92" s="32"/>
      <c r="C92" s="31"/>
      <c r="D92" s="155" t="s">
        <v>148</v>
      </c>
      <c r="E92" s="31"/>
      <c r="F92" s="156" t="s">
        <v>511</v>
      </c>
      <c r="G92" s="31"/>
      <c r="H92" s="31"/>
      <c r="I92" s="152"/>
      <c r="J92" s="31"/>
      <c r="K92" s="31"/>
      <c r="L92" s="32"/>
      <c r="M92" s="153"/>
      <c r="N92" s="154"/>
      <c r="O92" s="52"/>
      <c r="P92" s="52"/>
      <c r="Q92" s="52"/>
      <c r="R92" s="52"/>
      <c r="S92" s="52"/>
      <c r="T92" s="53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T92" s="16" t="s">
        <v>148</v>
      </c>
      <c r="AU92" s="16" t="s">
        <v>88</v>
      </c>
    </row>
    <row r="93" spans="1:65" s="2" customFormat="1" ht="19.5" x14ac:dyDescent="0.2">
      <c r="A93" s="31"/>
      <c r="B93" s="32"/>
      <c r="C93" s="31"/>
      <c r="D93" s="150" t="s">
        <v>139</v>
      </c>
      <c r="E93" s="31"/>
      <c r="F93" s="151" t="s">
        <v>512</v>
      </c>
      <c r="G93" s="31"/>
      <c r="H93" s="31"/>
      <c r="I93" s="152"/>
      <c r="J93" s="31"/>
      <c r="K93" s="31"/>
      <c r="L93" s="32"/>
      <c r="M93" s="153"/>
      <c r="N93" s="154"/>
      <c r="O93" s="52"/>
      <c r="P93" s="52"/>
      <c r="Q93" s="52"/>
      <c r="R93" s="52"/>
      <c r="S93" s="52"/>
      <c r="T93" s="53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6" t="s">
        <v>139</v>
      </c>
      <c r="AU93" s="16" t="s">
        <v>88</v>
      </c>
    </row>
    <row r="94" spans="1:65" s="2" customFormat="1" ht="16.5" customHeight="1" x14ac:dyDescent="0.2">
      <c r="A94" s="31"/>
      <c r="B94" s="136"/>
      <c r="C94" s="137" t="s">
        <v>154</v>
      </c>
      <c r="D94" s="137" t="s">
        <v>133</v>
      </c>
      <c r="E94" s="138" t="s">
        <v>513</v>
      </c>
      <c r="F94" s="139" t="s">
        <v>514</v>
      </c>
      <c r="G94" s="140" t="s">
        <v>243</v>
      </c>
      <c r="H94" s="141">
        <v>1</v>
      </c>
      <c r="I94" s="142"/>
      <c r="J94" s="143">
        <f>ROUND(I94*H94,2)</f>
        <v>0</v>
      </c>
      <c r="K94" s="139" t="s">
        <v>146</v>
      </c>
      <c r="L94" s="32"/>
      <c r="M94" s="144" t="s">
        <v>3</v>
      </c>
      <c r="N94" s="145" t="s">
        <v>49</v>
      </c>
      <c r="O94" s="52"/>
      <c r="P94" s="146">
        <f>O94*H94</f>
        <v>0</v>
      </c>
      <c r="Q94" s="146">
        <v>0</v>
      </c>
      <c r="R94" s="146">
        <f>Q94*H94</f>
        <v>0</v>
      </c>
      <c r="S94" s="146">
        <v>0</v>
      </c>
      <c r="T94" s="147">
        <f>S94*H94</f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48" t="s">
        <v>354</v>
      </c>
      <c r="AT94" s="148" t="s">
        <v>133</v>
      </c>
      <c r="AU94" s="148" t="s">
        <v>88</v>
      </c>
      <c r="AY94" s="16" t="s">
        <v>131</v>
      </c>
      <c r="BE94" s="149">
        <f>IF(N94="základní",J94,0)</f>
        <v>0</v>
      </c>
      <c r="BF94" s="149">
        <f>IF(N94="snížená",J94,0)</f>
        <v>0</v>
      </c>
      <c r="BG94" s="149">
        <f>IF(N94="zákl. přenesená",J94,0)</f>
        <v>0</v>
      </c>
      <c r="BH94" s="149">
        <f>IF(N94="sníž. přenesená",J94,0)</f>
        <v>0</v>
      </c>
      <c r="BI94" s="149">
        <f>IF(N94="nulová",J94,0)</f>
        <v>0</v>
      </c>
      <c r="BJ94" s="16" t="s">
        <v>86</v>
      </c>
      <c r="BK94" s="149">
        <f>ROUND(I94*H94,2)</f>
        <v>0</v>
      </c>
      <c r="BL94" s="16" t="s">
        <v>354</v>
      </c>
      <c r="BM94" s="148" t="s">
        <v>515</v>
      </c>
    </row>
    <row r="95" spans="1:65" s="2" customFormat="1" x14ac:dyDescent="0.2">
      <c r="A95" s="31"/>
      <c r="B95" s="32"/>
      <c r="C95" s="31"/>
      <c r="D95" s="155" t="s">
        <v>148</v>
      </c>
      <c r="E95" s="31"/>
      <c r="F95" s="156" t="s">
        <v>516</v>
      </c>
      <c r="G95" s="31"/>
      <c r="H95" s="31"/>
      <c r="I95" s="152"/>
      <c r="J95" s="31"/>
      <c r="K95" s="31"/>
      <c r="L95" s="32"/>
      <c r="M95" s="153"/>
      <c r="N95" s="154"/>
      <c r="O95" s="52"/>
      <c r="P95" s="52"/>
      <c r="Q95" s="52"/>
      <c r="R95" s="52"/>
      <c r="S95" s="52"/>
      <c r="T95" s="53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6" t="s">
        <v>148</v>
      </c>
      <c r="AU95" s="16" t="s">
        <v>88</v>
      </c>
    </row>
    <row r="96" spans="1:65" s="2" customFormat="1" ht="19.5" x14ac:dyDescent="0.2">
      <c r="A96" s="31"/>
      <c r="B96" s="32"/>
      <c r="C96" s="31"/>
      <c r="D96" s="150" t="s">
        <v>139</v>
      </c>
      <c r="E96" s="31"/>
      <c r="F96" s="151" t="s">
        <v>517</v>
      </c>
      <c r="G96" s="31"/>
      <c r="H96" s="31"/>
      <c r="I96" s="152"/>
      <c r="J96" s="31"/>
      <c r="K96" s="31"/>
      <c r="L96" s="32"/>
      <c r="M96" s="153"/>
      <c r="N96" s="154"/>
      <c r="O96" s="52"/>
      <c r="P96" s="52"/>
      <c r="Q96" s="52"/>
      <c r="R96" s="52"/>
      <c r="S96" s="52"/>
      <c r="T96" s="53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T96" s="16" t="s">
        <v>139</v>
      </c>
      <c r="AU96" s="16" t="s">
        <v>88</v>
      </c>
    </row>
    <row r="97" spans="1:65" s="2" customFormat="1" ht="16.5" customHeight="1" x14ac:dyDescent="0.2">
      <c r="A97" s="31"/>
      <c r="B97" s="136"/>
      <c r="C97" s="137" t="s">
        <v>137</v>
      </c>
      <c r="D97" s="137" t="s">
        <v>133</v>
      </c>
      <c r="E97" s="138" t="s">
        <v>518</v>
      </c>
      <c r="F97" s="139" t="s">
        <v>519</v>
      </c>
      <c r="G97" s="140" t="s">
        <v>243</v>
      </c>
      <c r="H97" s="141">
        <v>1</v>
      </c>
      <c r="I97" s="142"/>
      <c r="J97" s="143">
        <f>ROUND(I97*H97,2)</f>
        <v>0</v>
      </c>
      <c r="K97" s="139" t="s">
        <v>146</v>
      </c>
      <c r="L97" s="32"/>
      <c r="M97" s="144" t="s">
        <v>3</v>
      </c>
      <c r="N97" s="145" t="s">
        <v>49</v>
      </c>
      <c r="O97" s="52"/>
      <c r="P97" s="146">
        <f>O97*H97</f>
        <v>0</v>
      </c>
      <c r="Q97" s="146">
        <v>0</v>
      </c>
      <c r="R97" s="146">
        <f>Q97*H97</f>
        <v>0</v>
      </c>
      <c r="S97" s="146">
        <v>0</v>
      </c>
      <c r="T97" s="147">
        <f>S97*H97</f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48" t="s">
        <v>354</v>
      </c>
      <c r="AT97" s="148" t="s">
        <v>133</v>
      </c>
      <c r="AU97" s="148" t="s">
        <v>88</v>
      </c>
      <c r="AY97" s="16" t="s">
        <v>131</v>
      </c>
      <c r="BE97" s="149">
        <f>IF(N97="základní",J97,0)</f>
        <v>0</v>
      </c>
      <c r="BF97" s="149">
        <f>IF(N97="snížená",J97,0)</f>
        <v>0</v>
      </c>
      <c r="BG97" s="149">
        <f>IF(N97="zákl. přenesená",J97,0)</f>
        <v>0</v>
      </c>
      <c r="BH97" s="149">
        <f>IF(N97="sníž. přenesená",J97,0)</f>
        <v>0</v>
      </c>
      <c r="BI97" s="149">
        <f>IF(N97="nulová",J97,0)</f>
        <v>0</v>
      </c>
      <c r="BJ97" s="16" t="s">
        <v>86</v>
      </c>
      <c r="BK97" s="149">
        <f>ROUND(I97*H97,2)</f>
        <v>0</v>
      </c>
      <c r="BL97" s="16" t="s">
        <v>354</v>
      </c>
      <c r="BM97" s="148" t="s">
        <v>520</v>
      </c>
    </row>
    <row r="98" spans="1:65" s="2" customFormat="1" x14ac:dyDescent="0.2">
      <c r="A98" s="31"/>
      <c r="B98" s="32"/>
      <c r="C98" s="31"/>
      <c r="D98" s="155" t="s">
        <v>148</v>
      </c>
      <c r="E98" s="31"/>
      <c r="F98" s="156" t="s">
        <v>521</v>
      </c>
      <c r="G98" s="31"/>
      <c r="H98" s="31"/>
      <c r="I98" s="152"/>
      <c r="J98" s="31"/>
      <c r="K98" s="31"/>
      <c r="L98" s="32"/>
      <c r="M98" s="153"/>
      <c r="N98" s="154"/>
      <c r="O98" s="52"/>
      <c r="P98" s="52"/>
      <c r="Q98" s="52"/>
      <c r="R98" s="52"/>
      <c r="S98" s="52"/>
      <c r="T98" s="53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T98" s="16" t="s">
        <v>148</v>
      </c>
      <c r="AU98" s="16" t="s">
        <v>88</v>
      </c>
    </row>
    <row r="99" spans="1:65" s="2" customFormat="1" ht="58.5" x14ac:dyDescent="0.2">
      <c r="A99" s="31"/>
      <c r="B99" s="32"/>
      <c r="C99" s="31"/>
      <c r="D99" s="150" t="s">
        <v>139</v>
      </c>
      <c r="E99" s="31"/>
      <c r="F99" s="151" t="s">
        <v>545</v>
      </c>
      <c r="G99" s="31"/>
      <c r="H99" s="31"/>
      <c r="I99" s="152"/>
      <c r="J99" s="31"/>
      <c r="K99" s="31"/>
      <c r="L99" s="32"/>
      <c r="M99" s="153"/>
      <c r="N99" s="154"/>
      <c r="O99" s="52"/>
      <c r="P99" s="52"/>
      <c r="Q99" s="52"/>
      <c r="R99" s="52"/>
      <c r="S99" s="52"/>
      <c r="T99" s="53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6" t="s">
        <v>139</v>
      </c>
      <c r="AU99" s="16" t="s">
        <v>88</v>
      </c>
    </row>
    <row r="100" spans="1:65" s="12" customFormat="1" ht="22.9" customHeight="1" x14ac:dyDescent="0.2">
      <c r="B100" s="123"/>
      <c r="D100" s="124" t="s">
        <v>77</v>
      </c>
      <c r="E100" s="134" t="s">
        <v>522</v>
      </c>
      <c r="F100" s="134" t="s">
        <v>523</v>
      </c>
      <c r="I100" s="126"/>
      <c r="J100" s="135">
        <f>BK100</f>
        <v>0</v>
      </c>
      <c r="L100" s="123"/>
      <c r="M100" s="128"/>
      <c r="N100" s="129"/>
      <c r="O100" s="129"/>
      <c r="P100" s="130">
        <f>SUM(P101:P102)</f>
        <v>0</v>
      </c>
      <c r="Q100" s="129"/>
      <c r="R100" s="130">
        <f>SUM(R101:R102)</f>
        <v>0</v>
      </c>
      <c r="S100" s="129"/>
      <c r="T100" s="131">
        <f>SUM(T101:T102)</f>
        <v>0</v>
      </c>
      <c r="AR100" s="124" t="s">
        <v>164</v>
      </c>
      <c r="AT100" s="132" t="s">
        <v>77</v>
      </c>
      <c r="AU100" s="132" t="s">
        <v>86</v>
      </c>
      <c r="AY100" s="124" t="s">
        <v>131</v>
      </c>
      <c r="BK100" s="133">
        <f>SUM(BK101:BK102)</f>
        <v>0</v>
      </c>
    </row>
    <row r="101" spans="1:65" s="2" customFormat="1" ht="16.5" customHeight="1" x14ac:dyDescent="0.2">
      <c r="A101" s="31"/>
      <c r="B101" s="136"/>
      <c r="C101" s="137" t="s">
        <v>164</v>
      </c>
      <c r="D101" s="137" t="s">
        <v>133</v>
      </c>
      <c r="E101" s="138" t="s">
        <v>524</v>
      </c>
      <c r="F101" s="139" t="s">
        <v>525</v>
      </c>
      <c r="G101" s="140" t="s">
        <v>243</v>
      </c>
      <c r="H101" s="141">
        <v>1</v>
      </c>
      <c r="I101" s="142"/>
      <c r="J101" s="143">
        <f>ROUND(I101*H101,2)</f>
        <v>0</v>
      </c>
      <c r="K101" s="139" t="s">
        <v>3</v>
      </c>
      <c r="L101" s="32"/>
      <c r="M101" s="144" t="s">
        <v>3</v>
      </c>
      <c r="N101" s="145" t="s">
        <v>49</v>
      </c>
      <c r="O101" s="52"/>
      <c r="P101" s="146">
        <f>O101*H101</f>
        <v>0</v>
      </c>
      <c r="Q101" s="146">
        <v>0</v>
      </c>
      <c r="R101" s="146">
        <f>Q101*H101</f>
        <v>0</v>
      </c>
      <c r="S101" s="146">
        <v>0</v>
      </c>
      <c r="T101" s="147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48" t="s">
        <v>354</v>
      </c>
      <c r="AT101" s="148" t="s">
        <v>133</v>
      </c>
      <c r="AU101" s="148" t="s">
        <v>88</v>
      </c>
      <c r="AY101" s="16" t="s">
        <v>131</v>
      </c>
      <c r="BE101" s="149">
        <f>IF(N101="základní",J101,0)</f>
        <v>0</v>
      </c>
      <c r="BF101" s="149">
        <f>IF(N101="snížená",J101,0)</f>
        <v>0</v>
      </c>
      <c r="BG101" s="149">
        <f>IF(N101="zákl. přenesená",J101,0)</f>
        <v>0</v>
      </c>
      <c r="BH101" s="149">
        <f>IF(N101="sníž. přenesená",J101,0)</f>
        <v>0</v>
      </c>
      <c r="BI101" s="149">
        <f>IF(N101="nulová",J101,0)</f>
        <v>0</v>
      </c>
      <c r="BJ101" s="16" t="s">
        <v>86</v>
      </c>
      <c r="BK101" s="149">
        <f>ROUND(I101*H101,2)</f>
        <v>0</v>
      </c>
      <c r="BL101" s="16" t="s">
        <v>354</v>
      </c>
      <c r="BM101" s="148" t="s">
        <v>526</v>
      </c>
    </row>
    <row r="102" spans="1:65" s="2" customFormat="1" ht="117" x14ac:dyDescent="0.2">
      <c r="A102" s="31"/>
      <c r="B102" s="32"/>
      <c r="C102" s="31"/>
      <c r="D102" s="150" t="s">
        <v>139</v>
      </c>
      <c r="E102" s="31"/>
      <c r="F102" s="151" t="s">
        <v>546</v>
      </c>
      <c r="G102" s="31"/>
      <c r="H102" s="31"/>
      <c r="I102" s="152"/>
      <c r="J102" s="31"/>
      <c r="K102" s="31"/>
      <c r="L102" s="32"/>
      <c r="M102" s="153"/>
      <c r="N102" s="154"/>
      <c r="O102" s="52"/>
      <c r="P102" s="52"/>
      <c r="Q102" s="52"/>
      <c r="R102" s="52"/>
      <c r="S102" s="52"/>
      <c r="T102" s="53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6" t="s">
        <v>139</v>
      </c>
      <c r="AU102" s="16" t="s">
        <v>88</v>
      </c>
    </row>
    <row r="103" spans="1:65" s="12" customFormat="1" ht="22.9" customHeight="1" x14ac:dyDescent="0.2">
      <c r="B103" s="123"/>
      <c r="D103" s="124" t="s">
        <v>77</v>
      </c>
      <c r="E103" s="134" t="s">
        <v>527</v>
      </c>
      <c r="F103" s="134" t="s">
        <v>528</v>
      </c>
      <c r="I103" s="126"/>
      <c r="J103" s="135">
        <f>BK103</f>
        <v>0</v>
      </c>
      <c r="L103" s="123"/>
      <c r="M103" s="128"/>
      <c r="N103" s="129"/>
      <c r="O103" s="129"/>
      <c r="P103" s="130">
        <f>SUM(P104:P106)</f>
        <v>0</v>
      </c>
      <c r="Q103" s="129"/>
      <c r="R103" s="130">
        <f>SUM(R104:R106)</f>
        <v>0</v>
      </c>
      <c r="S103" s="129"/>
      <c r="T103" s="131">
        <f>SUM(T104:T106)</f>
        <v>0</v>
      </c>
      <c r="AR103" s="124" t="s">
        <v>164</v>
      </c>
      <c r="AT103" s="132" t="s">
        <v>77</v>
      </c>
      <c r="AU103" s="132" t="s">
        <v>86</v>
      </c>
      <c r="AY103" s="124" t="s">
        <v>131</v>
      </c>
      <c r="BK103" s="133">
        <f>SUM(BK104:BK106)</f>
        <v>0</v>
      </c>
    </row>
    <row r="104" spans="1:65" s="2" customFormat="1" ht="16.5" customHeight="1" x14ac:dyDescent="0.2">
      <c r="A104" s="31"/>
      <c r="B104" s="136"/>
      <c r="C104" s="137" t="s">
        <v>171</v>
      </c>
      <c r="D104" s="137" t="s">
        <v>133</v>
      </c>
      <c r="E104" s="138" t="s">
        <v>529</v>
      </c>
      <c r="F104" s="139" t="s">
        <v>530</v>
      </c>
      <c r="G104" s="140" t="s">
        <v>243</v>
      </c>
      <c r="H104" s="141">
        <v>1</v>
      </c>
      <c r="I104" s="142"/>
      <c r="J104" s="143">
        <f>ROUND(I104*H104,2)</f>
        <v>0</v>
      </c>
      <c r="K104" s="139" t="s">
        <v>146</v>
      </c>
      <c r="L104" s="32"/>
      <c r="M104" s="144" t="s">
        <v>3</v>
      </c>
      <c r="N104" s="145" t="s">
        <v>49</v>
      </c>
      <c r="O104" s="52"/>
      <c r="P104" s="146">
        <f>O104*H104</f>
        <v>0</v>
      </c>
      <c r="Q104" s="146">
        <v>0</v>
      </c>
      <c r="R104" s="146">
        <f>Q104*H104</f>
        <v>0</v>
      </c>
      <c r="S104" s="146">
        <v>0</v>
      </c>
      <c r="T104" s="147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48" t="s">
        <v>354</v>
      </c>
      <c r="AT104" s="148" t="s">
        <v>133</v>
      </c>
      <c r="AU104" s="148" t="s">
        <v>88</v>
      </c>
      <c r="AY104" s="16" t="s">
        <v>131</v>
      </c>
      <c r="BE104" s="149">
        <f>IF(N104="základní",J104,0)</f>
        <v>0</v>
      </c>
      <c r="BF104" s="149">
        <f>IF(N104="snížená",J104,0)</f>
        <v>0</v>
      </c>
      <c r="BG104" s="149">
        <f>IF(N104="zákl. přenesená",J104,0)</f>
        <v>0</v>
      </c>
      <c r="BH104" s="149">
        <f>IF(N104="sníž. přenesená",J104,0)</f>
        <v>0</v>
      </c>
      <c r="BI104" s="149">
        <f>IF(N104="nulová",J104,0)</f>
        <v>0</v>
      </c>
      <c r="BJ104" s="16" t="s">
        <v>86</v>
      </c>
      <c r="BK104" s="149">
        <f>ROUND(I104*H104,2)</f>
        <v>0</v>
      </c>
      <c r="BL104" s="16" t="s">
        <v>354</v>
      </c>
      <c r="BM104" s="148" t="s">
        <v>531</v>
      </c>
    </row>
    <row r="105" spans="1:65" s="2" customFormat="1" x14ac:dyDescent="0.2">
      <c r="A105" s="31"/>
      <c r="B105" s="32"/>
      <c r="C105" s="31"/>
      <c r="D105" s="155" t="s">
        <v>148</v>
      </c>
      <c r="E105" s="31"/>
      <c r="F105" s="156" t="s">
        <v>532</v>
      </c>
      <c r="G105" s="31"/>
      <c r="H105" s="31"/>
      <c r="I105" s="152"/>
      <c r="J105" s="31"/>
      <c r="K105" s="31"/>
      <c r="L105" s="32"/>
      <c r="M105" s="153"/>
      <c r="N105" s="154"/>
      <c r="O105" s="52"/>
      <c r="P105" s="52"/>
      <c r="Q105" s="52"/>
      <c r="R105" s="52"/>
      <c r="S105" s="52"/>
      <c r="T105" s="53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6" t="s">
        <v>148</v>
      </c>
      <c r="AU105" s="16" t="s">
        <v>88</v>
      </c>
    </row>
    <row r="106" spans="1:65" s="2" customFormat="1" ht="29.25" x14ac:dyDescent="0.2">
      <c r="A106" s="31"/>
      <c r="B106" s="32"/>
      <c r="C106" s="31"/>
      <c r="D106" s="150" t="s">
        <v>139</v>
      </c>
      <c r="E106" s="31"/>
      <c r="F106" s="151" t="s">
        <v>533</v>
      </c>
      <c r="G106" s="31"/>
      <c r="H106" s="31"/>
      <c r="I106" s="152"/>
      <c r="J106" s="31"/>
      <c r="K106" s="31"/>
      <c r="L106" s="32"/>
      <c r="M106" s="153"/>
      <c r="N106" s="154"/>
      <c r="O106" s="52"/>
      <c r="P106" s="52"/>
      <c r="Q106" s="52"/>
      <c r="R106" s="52"/>
      <c r="S106" s="52"/>
      <c r="T106" s="53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T106" s="16" t="s">
        <v>139</v>
      </c>
      <c r="AU106" s="16" t="s">
        <v>88</v>
      </c>
    </row>
    <row r="107" spans="1:65" s="12" customFormat="1" ht="22.9" customHeight="1" x14ac:dyDescent="0.2">
      <c r="B107" s="123"/>
      <c r="D107" s="124" t="s">
        <v>77</v>
      </c>
      <c r="E107" s="134" t="s">
        <v>349</v>
      </c>
      <c r="F107" s="134" t="s">
        <v>350</v>
      </c>
      <c r="I107" s="126"/>
      <c r="J107" s="135">
        <f>BK107</f>
        <v>0</v>
      </c>
      <c r="L107" s="123"/>
      <c r="M107" s="128"/>
      <c r="N107" s="129"/>
      <c r="O107" s="129"/>
      <c r="P107" s="130">
        <f>SUM(P108:P110)</f>
        <v>0</v>
      </c>
      <c r="Q107" s="129"/>
      <c r="R107" s="130">
        <f>SUM(R108:R110)</f>
        <v>0</v>
      </c>
      <c r="S107" s="129"/>
      <c r="T107" s="131">
        <f>SUM(T108:T110)</f>
        <v>0</v>
      </c>
      <c r="AR107" s="124" t="s">
        <v>164</v>
      </c>
      <c r="AT107" s="132" t="s">
        <v>77</v>
      </c>
      <c r="AU107" s="132" t="s">
        <v>86</v>
      </c>
      <c r="AY107" s="124" t="s">
        <v>131</v>
      </c>
      <c r="BK107" s="133">
        <f>SUM(BK108:BK110)</f>
        <v>0</v>
      </c>
    </row>
    <row r="108" spans="1:65" s="2" customFormat="1" ht="16.5" customHeight="1" x14ac:dyDescent="0.2">
      <c r="A108" s="31"/>
      <c r="B108" s="136"/>
      <c r="C108" s="137" t="s">
        <v>182</v>
      </c>
      <c r="D108" s="137" t="s">
        <v>133</v>
      </c>
      <c r="E108" s="138" t="s">
        <v>534</v>
      </c>
      <c r="F108" s="139" t="s">
        <v>535</v>
      </c>
      <c r="G108" s="140" t="s">
        <v>243</v>
      </c>
      <c r="H108" s="141">
        <v>3</v>
      </c>
      <c r="I108" s="142"/>
      <c r="J108" s="143">
        <f>ROUND(I108*H108,2)</f>
        <v>0</v>
      </c>
      <c r="K108" s="139" t="s">
        <v>146</v>
      </c>
      <c r="L108" s="32"/>
      <c r="M108" s="144" t="s">
        <v>3</v>
      </c>
      <c r="N108" s="145" t="s">
        <v>49</v>
      </c>
      <c r="O108" s="52"/>
      <c r="P108" s="146">
        <f>O108*H108</f>
        <v>0</v>
      </c>
      <c r="Q108" s="146">
        <v>0</v>
      </c>
      <c r="R108" s="146">
        <f>Q108*H108</f>
        <v>0</v>
      </c>
      <c r="S108" s="146">
        <v>0</v>
      </c>
      <c r="T108" s="147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48" t="s">
        <v>354</v>
      </c>
      <c r="AT108" s="148" t="s">
        <v>133</v>
      </c>
      <c r="AU108" s="148" t="s">
        <v>88</v>
      </c>
      <c r="AY108" s="16" t="s">
        <v>131</v>
      </c>
      <c r="BE108" s="149">
        <f>IF(N108="základní",J108,0)</f>
        <v>0</v>
      </c>
      <c r="BF108" s="149">
        <f>IF(N108="snížená",J108,0)</f>
        <v>0</v>
      </c>
      <c r="BG108" s="149">
        <f>IF(N108="zákl. přenesená",J108,0)</f>
        <v>0</v>
      </c>
      <c r="BH108" s="149">
        <f>IF(N108="sníž. přenesená",J108,0)</f>
        <v>0</v>
      </c>
      <c r="BI108" s="149">
        <f>IF(N108="nulová",J108,0)</f>
        <v>0</v>
      </c>
      <c r="BJ108" s="16" t="s">
        <v>86</v>
      </c>
      <c r="BK108" s="149">
        <f>ROUND(I108*H108,2)</f>
        <v>0</v>
      </c>
      <c r="BL108" s="16" t="s">
        <v>354</v>
      </c>
      <c r="BM108" s="148" t="s">
        <v>536</v>
      </c>
    </row>
    <row r="109" spans="1:65" s="2" customFormat="1" x14ac:dyDescent="0.2">
      <c r="A109" s="31"/>
      <c r="B109" s="32"/>
      <c r="C109" s="31"/>
      <c r="D109" s="155" t="s">
        <v>148</v>
      </c>
      <c r="E109" s="31"/>
      <c r="F109" s="156" t="s">
        <v>537</v>
      </c>
      <c r="G109" s="31"/>
      <c r="H109" s="31"/>
      <c r="I109" s="152"/>
      <c r="J109" s="31"/>
      <c r="K109" s="31"/>
      <c r="L109" s="32"/>
      <c r="M109" s="153"/>
      <c r="N109" s="154"/>
      <c r="O109" s="52"/>
      <c r="P109" s="52"/>
      <c r="Q109" s="52"/>
      <c r="R109" s="52"/>
      <c r="S109" s="52"/>
      <c r="T109" s="53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6" t="s">
        <v>148</v>
      </c>
      <c r="AU109" s="16" t="s">
        <v>88</v>
      </c>
    </row>
    <row r="110" spans="1:65" s="2" customFormat="1" ht="39" x14ac:dyDescent="0.2">
      <c r="A110" s="31"/>
      <c r="B110" s="32"/>
      <c r="C110" s="31"/>
      <c r="D110" s="150" t="s">
        <v>139</v>
      </c>
      <c r="E110" s="31"/>
      <c r="F110" s="151" t="s">
        <v>538</v>
      </c>
      <c r="G110" s="31"/>
      <c r="H110" s="31"/>
      <c r="I110" s="152"/>
      <c r="J110" s="31"/>
      <c r="K110" s="31"/>
      <c r="L110" s="32"/>
      <c r="M110" s="153"/>
      <c r="N110" s="154"/>
      <c r="O110" s="52"/>
      <c r="P110" s="52"/>
      <c r="Q110" s="52"/>
      <c r="R110" s="52"/>
      <c r="S110" s="52"/>
      <c r="T110" s="53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T110" s="16" t="s">
        <v>139</v>
      </c>
      <c r="AU110" s="16" t="s">
        <v>88</v>
      </c>
    </row>
    <row r="111" spans="1:65" s="12" customFormat="1" ht="22.9" customHeight="1" x14ac:dyDescent="0.2">
      <c r="B111" s="123"/>
      <c r="D111" s="124" t="s">
        <v>77</v>
      </c>
      <c r="E111" s="134" t="s">
        <v>404</v>
      </c>
      <c r="F111" s="134" t="s">
        <v>405</v>
      </c>
      <c r="I111" s="126"/>
      <c r="J111" s="135">
        <f>BK111</f>
        <v>0</v>
      </c>
      <c r="L111" s="123"/>
      <c r="M111" s="128"/>
      <c r="N111" s="129"/>
      <c r="O111" s="129"/>
      <c r="P111" s="130">
        <f>SUM(P112:P114)</f>
        <v>0</v>
      </c>
      <c r="Q111" s="129"/>
      <c r="R111" s="130">
        <f>SUM(R112:R114)</f>
        <v>0</v>
      </c>
      <c r="S111" s="129"/>
      <c r="T111" s="131">
        <f>SUM(T112:T114)</f>
        <v>0</v>
      </c>
      <c r="AR111" s="124" t="s">
        <v>164</v>
      </c>
      <c r="AT111" s="132" t="s">
        <v>77</v>
      </c>
      <c r="AU111" s="132" t="s">
        <v>86</v>
      </c>
      <c r="AY111" s="124" t="s">
        <v>131</v>
      </c>
      <c r="BK111" s="133">
        <f>SUM(BK112:BK114)</f>
        <v>0</v>
      </c>
    </row>
    <row r="112" spans="1:65" s="2" customFormat="1" ht="16.5" customHeight="1" x14ac:dyDescent="0.2">
      <c r="A112" s="31"/>
      <c r="B112" s="136"/>
      <c r="C112" s="137" t="s">
        <v>177</v>
      </c>
      <c r="D112" s="137" t="s">
        <v>133</v>
      </c>
      <c r="E112" s="138" t="s">
        <v>539</v>
      </c>
      <c r="F112" s="139" t="s">
        <v>540</v>
      </c>
      <c r="G112" s="140" t="s">
        <v>243</v>
      </c>
      <c r="H112" s="141">
        <v>1</v>
      </c>
      <c r="I112" s="142"/>
      <c r="J112" s="143">
        <f>ROUND(I112*H112,2)</f>
        <v>0</v>
      </c>
      <c r="K112" s="139" t="s">
        <v>146</v>
      </c>
      <c r="L112" s="32"/>
      <c r="M112" s="144" t="s">
        <v>3</v>
      </c>
      <c r="N112" s="145" t="s">
        <v>49</v>
      </c>
      <c r="O112" s="52"/>
      <c r="P112" s="146">
        <f>O112*H112</f>
        <v>0</v>
      </c>
      <c r="Q112" s="146">
        <v>0</v>
      </c>
      <c r="R112" s="146">
        <f>Q112*H112</f>
        <v>0</v>
      </c>
      <c r="S112" s="146">
        <v>0</v>
      </c>
      <c r="T112" s="147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48" t="s">
        <v>354</v>
      </c>
      <c r="AT112" s="148" t="s">
        <v>133</v>
      </c>
      <c r="AU112" s="148" t="s">
        <v>88</v>
      </c>
      <c r="AY112" s="16" t="s">
        <v>131</v>
      </c>
      <c r="BE112" s="149">
        <f>IF(N112="základní",J112,0)</f>
        <v>0</v>
      </c>
      <c r="BF112" s="149">
        <f>IF(N112="snížená",J112,0)</f>
        <v>0</v>
      </c>
      <c r="BG112" s="149">
        <f>IF(N112="zákl. přenesená",J112,0)</f>
        <v>0</v>
      </c>
      <c r="BH112" s="149">
        <f>IF(N112="sníž. přenesená",J112,0)</f>
        <v>0</v>
      </c>
      <c r="BI112" s="149">
        <f>IF(N112="nulová",J112,0)</f>
        <v>0</v>
      </c>
      <c r="BJ112" s="16" t="s">
        <v>86</v>
      </c>
      <c r="BK112" s="149">
        <f>ROUND(I112*H112,2)</f>
        <v>0</v>
      </c>
      <c r="BL112" s="16" t="s">
        <v>354</v>
      </c>
      <c r="BM112" s="148" t="s">
        <v>541</v>
      </c>
    </row>
    <row r="113" spans="1:47" s="2" customFormat="1" x14ac:dyDescent="0.2">
      <c r="A113" s="31"/>
      <c r="B113" s="32"/>
      <c r="C113" s="31"/>
      <c r="D113" s="155" t="s">
        <v>148</v>
      </c>
      <c r="E113" s="31"/>
      <c r="F113" s="156" t="s">
        <v>542</v>
      </c>
      <c r="G113" s="31"/>
      <c r="H113" s="31"/>
      <c r="I113" s="152"/>
      <c r="J113" s="31"/>
      <c r="K113" s="31"/>
      <c r="L113" s="32"/>
      <c r="M113" s="153"/>
      <c r="N113" s="154"/>
      <c r="O113" s="52"/>
      <c r="P113" s="52"/>
      <c r="Q113" s="52"/>
      <c r="R113" s="52"/>
      <c r="S113" s="52"/>
      <c r="T113" s="5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6" t="s">
        <v>148</v>
      </c>
      <c r="AU113" s="16" t="s">
        <v>88</v>
      </c>
    </row>
    <row r="114" spans="1:47" s="2" customFormat="1" ht="29.25" x14ac:dyDescent="0.2">
      <c r="A114" s="31"/>
      <c r="B114" s="32"/>
      <c r="C114" s="31"/>
      <c r="D114" s="150" t="s">
        <v>139</v>
      </c>
      <c r="E114" s="31"/>
      <c r="F114" s="151" t="s">
        <v>543</v>
      </c>
      <c r="G114" s="31"/>
      <c r="H114" s="31"/>
      <c r="I114" s="152"/>
      <c r="J114" s="31"/>
      <c r="K114" s="31"/>
      <c r="L114" s="32"/>
      <c r="M114" s="183"/>
      <c r="N114" s="184"/>
      <c r="O114" s="185"/>
      <c r="P114" s="185"/>
      <c r="Q114" s="185"/>
      <c r="R114" s="185"/>
      <c r="S114" s="185"/>
      <c r="T114" s="186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6" t="s">
        <v>139</v>
      </c>
      <c r="AU114" s="16" t="s">
        <v>88</v>
      </c>
    </row>
    <row r="115" spans="1:47" s="2" customFormat="1" ht="6.95" customHeight="1" x14ac:dyDescent="0.2">
      <c r="A115" s="31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32"/>
      <c r="M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</sheetData>
  <autoFilter ref="C84:K114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5" r:id="rId3"/>
    <hyperlink ref="F98" r:id="rId4"/>
    <hyperlink ref="F105" r:id="rId5"/>
    <hyperlink ref="F109" r:id="rId6"/>
    <hyperlink ref="F113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PS01_LJP - PS01 - levé je...</vt:lpstr>
      <vt:lpstr>PS01_SJP - PS01 - střední...</vt:lpstr>
      <vt:lpstr>PS01_PJP - PS01 - pravé j...</vt:lpstr>
      <vt:lpstr>VON - Vedlejší a ostatní ...</vt:lpstr>
      <vt:lpstr>'PS01_LJP - PS01 - levé je...'!Názvy_tisku</vt:lpstr>
      <vt:lpstr>'PS01_PJP - PS01 - pravé j...'!Názvy_tisku</vt:lpstr>
      <vt:lpstr>'PS01_SJP - PS01 - střední...'!Názvy_tisku</vt:lpstr>
      <vt:lpstr>'Rekapitulace stavby'!Názvy_tisku</vt:lpstr>
      <vt:lpstr>'VON - Vedlejší a ostatní ...'!Názvy_tisku</vt:lpstr>
      <vt:lpstr>'PS01_LJP - PS01 - levé je...'!Oblast_tisku</vt:lpstr>
      <vt:lpstr>'PS01_PJP - PS01 - pravé j...'!Oblast_tisku</vt:lpstr>
      <vt:lpstr>'PS01_SJP - PS01 - střední...'!Oblast_tisku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Hana Pištová</cp:lastModifiedBy>
  <dcterms:created xsi:type="dcterms:W3CDTF">2021-10-04T10:26:47Z</dcterms:created>
  <dcterms:modified xsi:type="dcterms:W3CDTF">2022-01-24T11:36:14Z</dcterms:modified>
</cp:coreProperties>
</file>