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20" yWindow="804" windowWidth="22428" windowHeight="8664" activeTab="2"/>
  </bookViews>
  <sheets>
    <sheet name="Rekapitulace stavby" sheetId="1" r:id="rId1"/>
    <sheet name="01 - stavba" sheetId="2" r:id="rId2"/>
    <sheet name="SO - 01" sheetId="3" r:id="rId3"/>
    <sheet name="vegetace - vegetace" sheetId="4" r:id="rId4"/>
    <sheet name="von - vedlejší náklady" sheetId="5" r:id="rId5"/>
  </sheets>
  <definedNames>
    <definedName name="_xlnm._FilterDatabase" localSheetId="1" hidden="1">'01 - stavba'!$C$125:$K$270</definedName>
    <definedName name="_xlnm._FilterDatabase" localSheetId="2" hidden="1">'SO - 01'!$C$122:$K$284</definedName>
    <definedName name="_xlnm._FilterDatabase" localSheetId="3" hidden="1">'vegetace - vegetace'!$C$117:$K$133</definedName>
    <definedName name="_xlnm._FilterDatabase" localSheetId="4" hidden="1">'von - vedlejší náklady'!$C$116:$K$151</definedName>
    <definedName name="_xlnm.Print_Area" localSheetId="1">'01 - stavba'!$C$4:$J$76,'01 - stavba'!$C$82:$J$107,'01 - stavba'!$C$113:$J$270</definedName>
    <definedName name="_xlnm.Print_Area" localSheetId="0">'Rekapitulace stavby'!$D$4:$AO$76,'Rekapitulace stavby'!$C$82:$AQ$99</definedName>
    <definedName name="_xlnm.Print_Area" localSheetId="2">'SO - 01'!$C$4:$J$76,'SO - 01'!$C$82:$J$104,'SO - 01'!$C$110:$J$284</definedName>
    <definedName name="_xlnm.Print_Area" localSheetId="3">'vegetace - vegetace'!$C$4:$J$76,'vegetace - vegetace'!$C$82:$J$99,'vegetace - vegetace'!$C$105:$J$133</definedName>
    <definedName name="_xlnm.Print_Area" localSheetId="4">'von - vedlejší náklady'!$C$4:$J$76,'von - vedlejší náklady'!$C$82:$J$98,'von - vedlejší náklady'!$C$104:$J$151</definedName>
    <definedName name="_xlnm.Print_Titles" localSheetId="0">'Rekapitulace stavby'!$92:$92</definedName>
    <definedName name="_xlnm.Print_Titles" localSheetId="1">'01 - stavba'!$125:$125</definedName>
    <definedName name="_xlnm.Print_Titles" localSheetId="2">'SO - 01'!$122:$122</definedName>
    <definedName name="_xlnm.Print_Titles" localSheetId="3">'vegetace - vegetace'!$117:$117</definedName>
    <definedName name="_xlnm.Print_Titles" localSheetId="4">'von - vedlejší náklady'!$116:$116</definedName>
  </definedNames>
  <calcPr calcId="145621"/>
</workbook>
</file>

<file path=xl/sharedStrings.xml><?xml version="1.0" encoding="utf-8"?>
<sst xmlns="http://schemas.openxmlformats.org/spreadsheetml/2006/main" count="3645" uniqueCount="606">
  <si>
    <t>Export Komplet</t>
  </si>
  <si>
    <t/>
  </si>
  <si>
    <t>2.0</t>
  </si>
  <si>
    <t>False</t>
  </si>
  <si>
    <t>{26f88da2-5398-4d33-b5c0-e4374d3f29a7}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</si>
  <si>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</si>
  <si>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</si>
  <si>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</si>
  <si>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</si>
  <si>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</si>
  <si>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</si>
  <si>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</si>
  <si>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</si>
  <si>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</si>
  <si>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20211011fo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</si>
  <si>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</si>
  <si>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</si>
  <si>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Desná, Filipová - Loučná nad Desnou, oprava koryta toku ř. km 25,500 – 28,700</t>
  </si>
  <si>
    <t>KSO:</t>
  </si>
  <si>
    <t>CC-CZ:</t>
  </si>
  <si>
    <t>Místo:</t>
  </si>
  <si>
    <t xml:space="preserve"> Loučná nad Desnou</t>
  </si>
  <si>
    <t>Datum:</t>
  </si>
  <si>
    <t>11. 10. 2021</t>
  </si>
  <si>
    <t>Zadavatel:</t>
  </si>
  <si>
    <t>IČ:</t>
  </si>
  <si>
    <t>Povodí Moravy, s.p.</t>
  </si>
  <si>
    <t>DIČ:</t>
  </si>
  <si>
    <t>Uchazeč:</t>
  </si>
  <si>
    <t>Vyplň údaj</t>
  </si>
  <si>
    <t>Projektant:</t>
  </si>
  <si>
    <t>Ing. Tomáš Pecival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</si>
  <si>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</si>
  <si>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</si>
  <si>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</si>
  <si>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</si>
  <si>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</si>
  <si>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</si>
  <si>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</si>
  <si>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</si>
  <si>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</si>
  <si>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</si>
  <si>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</si>
  <si>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</si>
  <si>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</si>
  <si>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</si>
  <si>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</si>
  <si>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</si>
  <si>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</si>
  <si>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</si>
  <si>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</si>
  <si>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</si>
  <si>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</si>
  <si>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</si>
  <si>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</si>
  <si>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</si>
  <si>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</si>
  <si>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</si>
  <si>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</si>
  <si>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</si>
  <si>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</si>
  <si>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</si>
  <si>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</si>
  <si>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</si>
  <si>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</si>
  <si>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</si>
  <si>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</si>
  <si>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</si>
  <si>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</si>
  <si>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</si>
  <si>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</si>
  <si>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</si>
  <si>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</si>
  <si>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</si>
  <si>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</si>
  <si>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</si>
  <si>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</si>
  <si>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</si>
  <si>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</si>
  <si>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</si>
  <si>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</si>
  <si>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stavba</t>
  </si>
  <si>
    <t>STA</t>
  </si>
  <si>
    <t>1</t>
  </si>
  <si>
    <t>{0298b6f6-ddfc-4bbd-9d60-365ef9e4d69f}</t>
  </si>
  <si>
    <t>2</t>
  </si>
  <si>
    <t>SO</t>
  </si>
  <si>
    <t>{5f561cb1-fdfe-46d3-96ed-4e362e64a975}</t>
  </si>
  <si>
    <t>vegetace</t>
  </si>
  <si>
    <t>{5eb20640-6e48-4438-aa39-eaa0d11ef611}</t>
  </si>
  <si>
    <t>von</t>
  </si>
  <si>
    <t>vedlejší náklady</t>
  </si>
  <si>
    <t>{06e58eab-1497-4d20-bff8-65c817f7c4a3}</t>
  </si>
  <si>
    <t>KRYCÍ LIST SOUPISU PRACÍ</t>
  </si>
  <si>
    <t>Objekt:</t>
  </si>
  <si>
    <t>01 - stavba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</si>
  <si>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</si>
  <si>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</si>
  <si>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</si>
  <si>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</si>
  <si>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</si>
  <si>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</si>
  <si>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</si>
  <si>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</si>
  <si>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</si>
  <si>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</si>
  <si>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</si>
  <si>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</si>
  <si>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</si>
  <si>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</si>
  <si>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</si>
  <si>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</si>
  <si>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</si>
  <si>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</si>
  <si>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</si>
  <si>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</si>
  <si>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</si>
  <si>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</si>
  <si>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</si>
  <si>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</si>
  <si>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</si>
  <si>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</si>
  <si>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</si>
  <si>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</si>
  <si>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</si>
  <si>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</si>
  <si>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</si>
  <si>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</si>
  <si>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</si>
  <si>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</si>
  <si>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 do cementové malty</t>
  </si>
  <si>
    <t>m3</t>
  </si>
  <si>
    <t>4</t>
  </si>
  <si>
    <t>1641673618</t>
  </si>
  <si>
    <t>PP</t>
  </si>
  <si>
    <t>Rozebrání dlažeb nebo záhozů s naložením na dopravní prostředek dlažeb z lomového kamene nebo betonových tvárnic do cementové malty se spárami zalitými cementovou maltou</t>
  </si>
  <si>
    <t>114203104</t>
  </si>
  <si>
    <t>Rozebrání záhozů a rovnanin na sucho</t>
  </si>
  <si>
    <t>-748097071</t>
  </si>
  <si>
    <t>Rozebrání dlažeb nebo záhozů s naložením na dopravní prostředek záhozů, rovnanin a soustřeďovacích staveb provedených na sucho</t>
  </si>
  <si>
    <t>3</t>
  </si>
  <si>
    <t>122251103</t>
  </si>
  <si>
    <t>Odkopávky a prokopávky nezapažené v hornině třídy těžitelnosti I skupiny 3 objem do 100 m3 strojně</t>
  </si>
  <si>
    <t>1338962841</t>
  </si>
  <si>
    <t>Odkopávky a prokopávky nezapažené strojně v hornině třídy těžitelnosti I skupiny 3 přes 50 do 100 m3</t>
  </si>
  <si>
    <t>129253201</t>
  </si>
  <si>
    <t>Čištění otevřených koryt vodotečí šíře dna přes 5 m hl do 5 m v hornině třídy těžitelnosti I skupiny 3 strojně</t>
  </si>
  <si>
    <t>2137758586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</si>
  <si>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</si>
  <si>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5</t>
  </si>
  <si>
    <t>162351103</t>
  </si>
  <si>
    <t>Vodorovné přemístění přes 50 do 500 m výkopku/sypaniny z horniny třídy těžitelnosti I skupiny 1 až 3</t>
  </si>
  <si>
    <t>1525551606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</si>
  <si>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</si>
  <si>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6</t>
  </si>
  <si>
    <t>167151121</t>
  </si>
  <si>
    <t>Skládání nebo překládání výkopku z horniny třídy těžitelnosti I skupiny 1 až 3</t>
  </si>
  <si>
    <t>725836563</t>
  </si>
  <si>
    <t>Nakládání, skládání a překládání neulehlého výkopku nebo sypaniny strojně skládání nebo překládání, z hornin třídy těžitelnosti I, skupiny 1 až 3</t>
  </si>
  <si>
    <t>7</t>
  </si>
  <si>
    <t>171151112</t>
  </si>
  <si>
    <t>Uložení sypaniny z hornin nesoudržných kamenitých do násypů zhutněných strojně</t>
  </si>
  <si>
    <t>-992140989</t>
  </si>
  <si>
    <t>Uložení sypanin do násypů strojně s rozprostřením sypaniny ve vrstvách a s hrubým urovnáním zhutněných z hornin nesoudržných kamenitých</t>
  </si>
  <si>
    <t>8</t>
  </si>
  <si>
    <t>171251201</t>
  </si>
  <si>
    <t>Uložení sypaniny na skládky nebo meziskládky</t>
  </si>
  <si>
    <t>-1660625840</t>
  </si>
  <si>
    <t>Uložení sypaniny na skládky nebo meziskládky bez hutnění s upravením uložené sypaniny do předepsaného tvaru</t>
  </si>
  <si>
    <t>VV</t>
  </si>
  <si>
    <t>519+588,67-346,32+1053,5-842,8</t>
  </si>
  <si>
    <t>9</t>
  </si>
  <si>
    <t>181411122</t>
  </si>
  <si>
    <t>Založení lučního trávníku výsevem plochy do 1000 m2 ve svahu do 1:2</t>
  </si>
  <si>
    <t>m2</t>
  </si>
  <si>
    <t>1091364187</t>
  </si>
  <si>
    <t>Založení trávníku na půdě předem připravené plochy do 1000 m2 výsevem včetně utažení lučního na svahu přes 1:5 do 1:2</t>
  </si>
  <si>
    <t>10</t>
  </si>
  <si>
    <t>M</t>
  </si>
  <si>
    <t>00572474</t>
  </si>
  <si>
    <t>osivo směs travní krajinná-svahová</t>
  </si>
  <si>
    <t>kg</t>
  </si>
  <si>
    <t>-543258213</t>
  </si>
  <si>
    <t>169,5*0,02</t>
  </si>
  <si>
    <t>11</t>
  </si>
  <si>
    <t>182351023</t>
  </si>
  <si>
    <t>Rozprostření ornice pl do 100 m2 ve svahu přes 1:5 tl vrstvy do 200 mm strojně</t>
  </si>
  <si>
    <t>406336094</t>
  </si>
  <si>
    <t>Rozprostření a urovnání ornice ve svahu sklonu přes 1:5 strojně při souvislé ploše do 100 m2, tl. vrstvy do 200 mm</t>
  </si>
  <si>
    <t>12</t>
  </si>
  <si>
    <t>R1</t>
  </si>
  <si>
    <t>Převedení vody během stavebních prací po celou dobu stavby - dle zvolené technologie zhotovitele - kompletní dodávka + montáž/demontáž</t>
  </si>
  <si>
    <t>soubor</t>
  </si>
  <si>
    <t>1903409774</t>
  </si>
  <si>
    <t>P</t>
  </si>
  <si>
    <t>Poznámka k položce:
včetně čerpání vody</t>
  </si>
  <si>
    <t>13</t>
  </si>
  <si>
    <t>R 2</t>
  </si>
  <si>
    <t>Náhradní výsadba</t>
  </si>
  <si>
    <t>-1687718737</t>
  </si>
  <si>
    <t>Poznámka k položce:
3 ks listnatých stromů (např. dub, buk, jasan, jeřáb, lípa), obvod kmene 12-14 cm se zemním balem, včetně 5 let údržby (zálivka, podpora kmene, vyvázání a ochrana proti okusu)</t>
  </si>
  <si>
    <t>Zakládání</t>
  </si>
  <si>
    <t>14</t>
  </si>
  <si>
    <t>214500111</t>
  </si>
  <si>
    <t>Zřízení výplně rýh s drenážním potrubím do DN 200 štěrkopískem v přes 200 do 300 mm</t>
  </si>
  <si>
    <t>m</t>
  </si>
  <si>
    <t>1601564803</t>
  </si>
  <si>
    <t>Zřízení výplně rýhy s drenážním potrubím z trub DN do 200  štěrkem, pískem nebo štěrkopískem, výšky přes 200 do 300 mm</t>
  </si>
  <si>
    <t>58343930</t>
  </si>
  <si>
    <t>kamenivo drcené hrubé frakce 16/32</t>
  </si>
  <si>
    <t>t</t>
  </si>
  <si>
    <t>1407087877</t>
  </si>
  <si>
    <t>(15*0,25+9*1*2)*1,8</t>
  </si>
  <si>
    <t>Svislé a kompletní konstrukce</t>
  </si>
  <si>
    <t>16</t>
  </si>
  <si>
    <t>321321116</t>
  </si>
  <si>
    <t>Konstrukce vodních staveb ze ŽB mrazuvzdorného tř. C 30/37</t>
  </si>
  <si>
    <t>1081148237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</si>
  <si>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</si>
  <si>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 xml:space="preserve">podkladní beton </t>
  </si>
  <si>
    <t>8,76</t>
  </si>
  <si>
    <t>konstrukční beton</t>
  </si>
  <si>
    <t>114,31</t>
  </si>
  <si>
    <t>podklad pod dlažby</t>
  </si>
  <si>
    <t>34,39</t>
  </si>
  <si>
    <t>Součet</t>
  </si>
  <si>
    <t>17</t>
  </si>
  <si>
    <t>321351010</t>
  </si>
  <si>
    <t>Bednění konstrukcí vodních staveb rovinné - zřízení</t>
  </si>
  <si>
    <t>328715990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</si>
  <si>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</si>
  <si>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18</t>
  </si>
  <si>
    <t>321352010</t>
  </si>
  <si>
    <t>Bednění konstrukcí vodních staveb rovinné - odstranění</t>
  </si>
  <si>
    <t>-784285854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</si>
  <si>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</si>
  <si>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19</t>
  </si>
  <si>
    <t>321366111</t>
  </si>
  <si>
    <t>Výztuž železobetonových konstrukcí vodních staveb z oceli 10 505 D do 12 mm</t>
  </si>
  <si>
    <t>-784830851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</si>
  <si>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</si>
  <si>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R6</t>
  </si>
  <si>
    <t>0,001*0,222*275,84</t>
  </si>
  <si>
    <t>R10</t>
  </si>
  <si>
    <t>0,001*0,617*1728,02</t>
  </si>
  <si>
    <t>R12</t>
  </si>
  <si>
    <t>0,001*0,888*1435,0</t>
  </si>
  <si>
    <t>20</t>
  </si>
  <si>
    <t>321366112</t>
  </si>
  <si>
    <t>Výztuž železobetonových konstrukcí vodních staveb z oceli 10 505 D do 32 mm</t>
  </si>
  <si>
    <t>-1509572756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</si>
  <si>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</si>
  <si>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R16</t>
  </si>
  <si>
    <t>0,001*1,578*1302,86</t>
  </si>
  <si>
    <t>321368211</t>
  </si>
  <si>
    <t>Výztuž železobetonových konstrukcí vodních staveb ze svařovaných sítí</t>
  </si>
  <si>
    <t>-1627114597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</si>
  <si>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</si>
  <si>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150x150 pr8</t>
  </si>
  <si>
    <t>0,001*5,4*198</t>
  </si>
  <si>
    <t>100x100 pr10</t>
  </si>
  <si>
    <t>0,001*12,34*456</t>
  </si>
  <si>
    <t>Vodorovné konstrukce</t>
  </si>
  <si>
    <t>22</t>
  </si>
  <si>
    <t>462514161</t>
  </si>
  <si>
    <t>Zához z lomového kamene neupraveného provedený ze břehu nebo z lešení, do sucha nebo do vody záhozového, hmotnost jednotlivých kamenů přes 500 kg bez výplně mezer</t>
  </si>
  <si>
    <t>-99863193</t>
  </si>
  <si>
    <t>2668,5+149,05-842,8</t>
  </si>
  <si>
    <t>23</t>
  </si>
  <si>
    <t>462514169</t>
  </si>
  <si>
    <t>Příplatek za urovnání líce záhozu z lomového kamene záhozového přes 500 kg</t>
  </si>
  <si>
    <t>712186011</t>
  </si>
  <si>
    <t>Zához z lomového kamene neupraveného provedený ze břehu nebo z lešení, do sucha nebo do vody záhozového, hmotnost jednotlivých kamenů přes 500 kg Příplatek k ceně za urovnání líce záhozu</t>
  </si>
  <si>
    <t>2668,5*2</t>
  </si>
  <si>
    <t>24</t>
  </si>
  <si>
    <t>462514r</t>
  </si>
  <si>
    <t xml:space="preserve">Příplatek za klínování záhozu z lomového kamene záhozového přes 500 kg </t>
  </si>
  <si>
    <t>1518159218</t>
  </si>
  <si>
    <t>25</t>
  </si>
  <si>
    <t>465511513</t>
  </si>
  <si>
    <t>Dlažba z lomového kamene do malty s vyplněním spár maltou a vyspárováním pl do 20 m2 tl 300 mm</t>
  </si>
  <si>
    <t>174494624</t>
  </si>
  <si>
    <t>Dlažba z lomového kamene upraveného vodorovná nebo plocha ve sklonu do 1:2 s dodáním hmot do cementové malty, s vyplněním spár a s vyspárováním cementovou maltou v ploše do 20 m2, tl. 300 mm</t>
  </si>
  <si>
    <t>26</t>
  </si>
  <si>
    <t>465511522</t>
  </si>
  <si>
    <t>Dlažba z lomového kamene do malty s vyplněním spár maltou a vyspárováním pl přes 20 m2 tl 250 mm</t>
  </si>
  <si>
    <t>1645266663</t>
  </si>
  <si>
    <t>Dlažba z lomového kamene upraveného vodorovná nebo plocha ve sklonu do 1:2 s dodáním hmot do cementové malty, s vyplněním spár a s vyspárováním cementovou maltou v ploše přes 20 m2, tl. 250 mm</t>
  </si>
  <si>
    <t>27</t>
  </si>
  <si>
    <t>R 3</t>
  </si>
  <si>
    <t>-481460191</t>
  </si>
  <si>
    <t>842,8</t>
  </si>
  <si>
    <t>Úpravy povrchů, podlahy a osazování výplní</t>
  </si>
  <si>
    <t>28</t>
  </si>
  <si>
    <t>634111114</t>
  </si>
  <si>
    <t>Obvodová dilatace pružnou těsnicí páskou mezi stěnou a mazaninou nebo potěremv 100 mm</t>
  </si>
  <si>
    <t>1803595049</t>
  </si>
  <si>
    <t>Obvodová dilatace mezi stěnou a mazaninou nebo potěrem pružnou těsnicí páskou na bázi syntetického kaučuku výšky 100 mm</t>
  </si>
  <si>
    <t>Poznámka k položce:
těsnění pracovních spár včetně polysterenové výplně</t>
  </si>
  <si>
    <t>Trubní vedení</t>
  </si>
  <si>
    <t>29</t>
  </si>
  <si>
    <t>810372111</t>
  </si>
  <si>
    <t>Potrubí z jedné betonové trouby kanalizační DN 300</t>
  </si>
  <si>
    <t>kus</t>
  </si>
  <si>
    <t>-1058696370</t>
  </si>
  <si>
    <t>Potrubí z jedné betonové trouby kanalizační  s osazením, s popř. nutným přeseknutím trouby v rovině kolmé nebo skloněné k její ose, se začištěním seku , Js trouby 300 mm</t>
  </si>
  <si>
    <t>Poznámka k položce:
2 m, prodloužení dešťové kanaizace skrz novou opěrnou zeď</t>
  </si>
  <si>
    <t>30</t>
  </si>
  <si>
    <t>810392r</t>
  </si>
  <si>
    <t>nastavení odpadního potrubí od malé vodní nádrže DN 400</t>
  </si>
  <si>
    <t>418896712</t>
  </si>
  <si>
    <t>31</t>
  </si>
  <si>
    <t>871228111</t>
  </si>
  <si>
    <t>Kladení drenážního potrubí z tvrdého PVC průměru přes 90 do 150 mm</t>
  </si>
  <si>
    <t>-1526681520</t>
  </si>
  <si>
    <t>Kladení drenážního potrubí z plastických hmot  do připravené rýhy z tvrdého PVC, průměru přes 90 do 150 mm</t>
  </si>
  <si>
    <t>Poznámka k položce:
materiál PE</t>
  </si>
  <si>
    <t>32</t>
  </si>
  <si>
    <t>28613241</t>
  </si>
  <si>
    <t>trubka drenážní korugovaná sendvičová HD-PE SN 8 perforace 360° pro liniové stavby DN 100</t>
  </si>
  <si>
    <t>326403314</t>
  </si>
  <si>
    <t>Ostatní konstrukce a práce, bourání</t>
  </si>
  <si>
    <t>33</t>
  </si>
  <si>
    <t>919726123</t>
  </si>
  <si>
    <t>Geotextilie pro ochranu, separaci a filtraci netkaná měrná hm přes 300 do 500 g/m2</t>
  </si>
  <si>
    <t>-1163702854</t>
  </si>
  <si>
    <t>Geotextilie netkaná pro ochranu, separaci nebo filtraci měrná hmotnost přes 300 do 500 g/m2</t>
  </si>
  <si>
    <t>9*3+2*3</t>
  </si>
  <si>
    <t>34</t>
  </si>
  <si>
    <t>938903111</t>
  </si>
  <si>
    <t>Vysekání spár hl do 70 mm v dlažbě z lomového kamene</t>
  </si>
  <si>
    <t>355094934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</si>
  <si>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</si>
  <si>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35</t>
  </si>
  <si>
    <t>985121122</t>
  </si>
  <si>
    <t>Tryskání degradovaného betonu stěn a rubu kleneb vodou pod tlakem přes 300 do 1250 barů</t>
  </si>
  <si>
    <t>-563978415</t>
  </si>
  <si>
    <t>Tryskání degradovaného betonu stěn, rubu kleneb a podlah vodou pod tlakem přes 300 do 1 250 barů</t>
  </si>
  <si>
    <t>36</t>
  </si>
  <si>
    <t>985221111</t>
  </si>
  <si>
    <t>Doplnění zdiva kamenem do aktivované malty se spárami dl do 6 m/m2</t>
  </si>
  <si>
    <t>76774909</t>
  </si>
  <si>
    <t>Doplnění zdiva ručně do aktivované malty kamenem délky spáry na 1 m2 upravované plochy do 6 m</t>
  </si>
  <si>
    <t>67,43</t>
  </si>
  <si>
    <t>37</t>
  </si>
  <si>
    <t>58380650</t>
  </si>
  <si>
    <t>kámen lomový neupravený žula, třída I netříděný</t>
  </si>
  <si>
    <t>-1175511377</t>
  </si>
  <si>
    <t>67,43*2,25</t>
  </si>
  <si>
    <t>38</t>
  </si>
  <si>
    <t>985232111</t>
  </si>
  <si>
    <t>Hloubkové spárování zdiva aktivovanou maltou spára hl do 80 mm dl do 6 m/m2</t>
  </si>
  <si>
    <t>1113452848</t>
  </si>
  <si>
    <t>Hloubkové spárování zdiva hloubky přes 40 do 80 mm aktivovanou maltou délky spáry na 1 m2 upravované plochy do 6 m</t>
  </si>
  <si>
    <t>39</t>
  </si>
  <si>
    <t>985233111</t>
  </si>
  <si>
    <t>Úprava spár po spárování zdiva uhlazením spára dl do 6 m/m2</t>
  </si>
  <si>
    <t>999023587</t>
  </si>
  <si>
    <t>Úprava spár po spárování zdiva kamenného nebo cihelného délky spáry na 1 m2 upravované plochy do 6 m uhlazením</t>
  </si>
  <si>
    <t>40</t>
  </si>
  <si>
    <t>985331213</t>
  </si>
  <si>
    <t>Dodatečné vlepování betonářské výztuže D 12 mm do chemické malty včetně vyvrtání otvoru</t>
  </si>
  <si>
    <t>-2109643449</t>
  </si>
  <si>
    <t>Dodatečné vlepování betonářské výztuže včetně vyvrtání a vyčištění otvoru chemickou maltou průměr výztuže 12 mm</t>
  </si>
  <si>
    <t>0,25*157</t>
  </si>
  <si>
    <t>41</t>
  </si>
  <si>
    <t>R2</t>
  </si>
  <si>
    <t>Přístupové komunikace na staveniště, sjezdové rampy, včetně jejich likvidace</t>
  </si>
  <si>
    <t>583802309</t>
  </si>
  <si>
    <t>997</t>
  </si>
  <si>
    <t>Přesun sutě</t>
  </si>
  <si>
    <t>42</t>
  </si>
  <si>
    <t>997002511</t>
  </si>
  <si>
    <t>Vodorovné přemístění suti a vybouraných hmot bez naložení, se složením a hrubým urovnáním na vzdálenost do 1 km</t>
  </si>
  <si>
    <t>-377280532</t>
  </si>
  <si>
    <t>(100,32+46,36)*2,2</t>
  </si>
  <si>
    <t>43</t>
  </si>
  <si>
    <t>997002519</t>
  </si>
  <si>
    <t>Vodorovné přemístění suti a vybouraných hmot bez naložení, se složením a hrubým urovnáním Příplatek k ceně za každý další i započatý 1 km přes 1 km</t>
  </si>
  <si>
    <t>1742782044</t>
  </si>
  <si>
    <t>322,696*29 'Přepočtené koeficientem množství</t>
  </si>
  <si>
    <t>44</t>
  </si>
  <si>
    <t>997221861</t>
  </si>
  <si>
    <t>Poplatek za uložení stavebního odpadu na recyklační skládce (skládkovné) z prostého betonu pod kódem 17 01 01</t>
  </si>
  <si>
    <t>-1434587770</t>
  </si>
  <si>
    <t>Poplatek za uložení stavebního odpadu na recyklační skládce (skládkovné) z prostého betonu zatříděného do Katalogu odpadů pod kódem 17 01 01</t>
  </si>
  <si>
    <t>46,36*2,2</t>
  </si>
  <si>
    <t>45</t>
  </si>
  <si>
    <t>997221873</t>
  </si>
  <si>
    <t>Poplatek za uložení stavebního odpadu na recyklační skládce (skládkovné) zeminy a kamení zatříděného do Katalogu odpadů pod kódem 17 05 04</t>
  </si>
  <si>
    <t>1047251554</t>
  </si>
  <si>
    <t>100,32*2,2</t>
  </si>
  <si>
    <t>998</t>
  </si>
  <si>
    <t>Přesun hmot</t>
  </si>
  <si>
    <t>46</t>
  </si>
  <si>
    <t>998332011</t>
  </si>
  <si>
    <t>Přesun hmot pro úpravy vodních toků a kanály</t>
  </si>
  <si>
    <t>271406216</t>
  </si>
  <si>
    <t>Přesun hmot pro úpravy vodních toků a kanály, hráze rybníků apod. dopravní vzdálenost do 500 m</t>
  </si>
  <si>
    <t>SO - 01</t>
  </si>
  <si>
    <t>-708354898</t>
  </si>
  <si>
    <t>"nános ve vývaru jezu Loučná II"230*0,3</t>
  </si>
  <si>
    <t>132351103</t>
  </si>
  <si>
    <t>Hloubení nezapažených rýh šířky do 800 mm strojně s urovnáním dna do předepsaného profilu a spádu v hornině třídy těžitelnosti II skupiny 4 přes 50 do 100 m3</t>
  </si>
  <si>
    <t>-1523779587</t>
  </si>
  <si>
    <t>"předpatka - 60%"0,6*(33,20 + 30,00)*1,4</t>
  </si>
  <si>
    <t>132551103</t>
  </si>
  <si>
    <t>Hloubení nezapažených rýh šířky do 800 mm strojně s urovnáním dna do předepsaného profilu a spádu v hornině třídy těžitelnosti III skupiny 6 přes 50 do 100 m3</t>
  </si>
  <si>
    <t>-317351368</t>
  </si>
  <si>
    <t>"předpatka - 40%"0,4*(33,20 + 30,00)*1,4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</si>
  <si>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</si>
  <si>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</si>
  <si>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359745421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</si>
  <si>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</si>
  <si>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</si>
  <si>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-1435671977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</si>
  <si>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</si>
  <si>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69*5 "Přepočtené koeficientem množství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</si>
  <si>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</si>
  <si>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</si>
  <si>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-325123481</t>
  </si>
  <si>
    <t>Poznámka k položce:
- vytlačená zemina novou konstrukcí
- odvoz na skládku do Rapotína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</si>
  <si>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</si>
  <si>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</t>
  </si>
  <si>
    <t>141644402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</si>
  <si>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</si>
  <si>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38,48*5 "Přepočtené koeficientem množství</t>
  </si>
  <si>
    <t>167151103</t>
  </si>
  <si>
    <t>Nakládání, skládání a překládání neulehlého výkopku nebo sypaniny strojně nakládání, množství do 100 m3, z horniny třídy těžitelnosti III, skupiny 6 a 7</t>
  </si>
  <si>
    <t>126069416</t>
  </si>
  <si>
    <t>157472215</t>
  </si>
  <si>
    <t>Poznámka k položce:
- ohrázkování stavebního prostoru</t>
  </si>
  <si>
    <t>"předpatka"(33,20 + 30,00)*1,4</t>
  </si>
  <si>
    <t>"zpětné umístění do koryta"50</t>
  </si>
  <si>
    <t>359842401</t>
  </si>
  <si>
    <t>"vytlačená zemina"38,48</t>
  </si>
  <si>
    <t>"nános ve vývaru"69</t>
  </si>
  <si>
    <t>R11001</t>
  </si>
  <si>
    <t>Zpevnění příjezdové cesty a zřízení sjezdu do koryta</t>
  </si>
  <si>
    <t>2129302144</t>
  </si>
  <si>
    <t>Poznámka k položce:
- přístup podél levého břehu
- manipulační pruh šířky 4,0 m
- položení separační geotextílie 300 g/m2
- zřízení podsypu tl. 15 cm ŠTP (dodávka + montáž)
- opevnění silničními panely</t>
  </si>
  <si>
    <t>"délka úseku 90 m" 90*4</t>
  </si>
  <si>
    <t>R11002</t>
  </si>
  <si>
    <t>Prořezání větví stromů a křovin</t>
  </si>
  <si>
    <t>-1956489590</t>
  </si>
  <si>
    <t>Poznámka k položce:
- větve přesahující přes stávající konstrukce opěrné zdi</t>
  </si>
  <si>
    <t>R11003</t>
  </si>
  <si>
    <t>Kompletní likvidace dřevních zbytků a větví v souladu se zák. o odpadech 185/2001 Sb., v platném znění</t>
  </si>
  <si>
    <t>1705856464</t>
  </si>
  <si>
    <t>Poznámka k položce:
- veškerá dřevní hmota z prořezávky dřevin
- součástí položky je doprava, potřebná manipulace a ekologické zpracování</t>
  </si>
  <si>
    <t>R11004</t>
  </si>
  <si>
    <t>1737273948</t>
  </si>
  <si>
    <t>R17001</t>
  </si>
  <si>
    <t>Poplatek za skládku</t>
  </si>
  <si>
    <t>1059820589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</si>
  <si>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</si>
  <si>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</t>
  </si>
  <si>
    <t>-760783794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</si>
  <si>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</si>
  <si>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"pata opěrné zdi"1,5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</si>
  <si>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</t>
  </si>
  <si>
    <t>-2106563989</t>
  </si>
  <si>
    <t>"předpatka"(33,20+30)*0,6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</si>
  <si>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</t>
  </si>
  <si>
    <t>1057059727</t>
  </si>
  <si>
    <t>"předpatka"63,2*1,4+5,6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</si>
  <si>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</t>
  </si>
  <si>
    <t>253095821</t>
  </si>
  <si>
    <t xml:space="preserve"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</t>
  </si>
  <si>
    <t>261452753</t>
  </si>
  <si>
    <t>"předpatka - 40kg/m3"38*40/1000</t>
  </si>
  <si>
    <t>R32001</t>
  </si>
  <si>
    <t>Chemická kotva - D+M</t>
  </si>
  <si>
    <t>1245328774</t>
  </si>
  <si>
    <t>Poznámka k položce:
- dle specifikace v projektové dokumentaci - typ C</t>
  </si>
  <si>
    <t>63*2</t>
  </si>
  <si>
    <t>R32003</t>
  </si>
  <si>
    <t>Těsnění dilatační spáry - D+M</t>
  </si>
  <si>
    <t>-1097687591</t>
  </si>
  <si>
    <t>Poznámka k položce:
- dle specifikace v projektové dokumentaci - výkres D.9.
- vztaženo na délku těsnícího pásu</t>
  </si>
  <si>
    <t>7*1,4</t>
  </si>
  <si>
    <t>R32004</t>
  </si>
  <si>
    <t>Osazení smykových trnů do dilatačních spár jednoduchých pro nižší zatížení z nerezové nebo pozinkované oceli s pouzdrem z nerezové oceli nebo plastu, průměr 20 mm - D+M</t>
  </si>
  <si>
    <t>1896884469</t>
  </si>
  <si>
    <t>Poznámka k položce:
- á 350 mm
- v dilatační spáře 6 ks</t>
  </si>
  <si>
    <t>"7 dilatačních spár"7*6</t>
  </si>
  <si>
    <t>452311131</t>
  </si>
  <si>
    <t>Podkladní a zajišťovací konstrukce z betonu prostého v otevřeném výkopu desky pod potrubí, stoky a drobné objekty z betonu tř. C 12/15</t>
  </si>
  <si>
    <t>883482429</t>
  </si>
  <si>
    <t>Poznámka k položce:
- podkladní beton</t>
  </si>
  <si>
    <t>"předpatka"(33,2+30)*0,5*0,1</t>
  </si>
  <si>
    <t>465511523</t>
  </si>
  <si>
    <t>Dlažba z lomového kamene upraveného vodorovná nebo plocha ve sklonu do 1:2 s dodáním hmot do cementové malty, s vyplněním spár a s vyspárováním cementovou maltou v ploše přes 20 m2, tl. 300 mm</t>
  </si>
  <si>
    <t>-386655250</t>
  </si>
  <si>
    <t>Poznámka k položce:
- oprava dlažby vývaru jezu Loučná II</t>
  </si>
  <si>
    <t>"vývar jezu - 10%"230*0,1</t>
  </si>
  <si>
    <t>258317501</t>
  </si>
  <si>
    <t>"vývar jezu"230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</si>
  <si>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</si>
  <si>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</si>
  <si>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-788924523</t>
  </si>
  <si>
    <t>"opěrná zeď"118+102</t>
  </si>
  <si>
    <t>941111111</t>
  </si>
  <si>
    <t>Montáž lešení řadového trubkového lehkého pracovního s podlahami s provozním zatížením tř. 3 do 200 kg/m2 šířky tř. W06 od 0,6 do 0,9 m, výšky do 10 m</t>
  </si>
  <si>
    <t>341032572</t>
  </si>
  <si>
    <t>(33,2+30)*2,5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</si>
  <si>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</si>
  <si>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</si>
  <si>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17708872</t>
  </si>
  <si>
    <t>158*30 "Přepočtené koeficientem množství</t>
  </si>
  <si>
    <t>941111811</t>
  </si>
  <si>
    <t>Demontáž lešení řadového trubkového lehkého pracovního s podlahami s provozním zatížením tř. 3 do 200 kg/m2 šířky tř. W06 od 0,6 do 0,9 m, výšky do 10 m</t>
  </si>
  <si>
    <t>1774580938</t>
  </si>
  <si>
    <t>985131111</t>
  </si>
  <si>
    <t>Očištění ploch stěn, rubu kleneb a podlah tlakovou vodou</t>
  </si>
  <si>
    <t>13363498</t>
  </si>
  <si>
    <t>Poznámka k položce:
- očištění plochy po odstranění staré malty</t>
  </si>
  <si>
    <t>-714623310</t>
  </si>
  <si>
    <t>860864691</t>
  </si>
  <si>
    <t>R985001</t>
  </si>
  <si>
    <t>Příplatek za použití spárovací hmoty</t>
  </si>
  <si>
    <t>-611464889</t>
  </si>
  <si>
    <t>Poznámka k položce:
- spárovací hmota pro vrchní 3 cm výplně spár
- 1-komponentní reprofilační malta s cementovým pojivem, zušlechtěná umělými vlákny, splňující požadavky ČSN EN 1504-3 třídy R4</t>
  </si>
  <si>
    <t>R985131111</t>
  </si>
  <si>
    <t>6651944</t>
  </si>
  <si>
    <t>Poznámka k položce:
- očištění tlakovou vodou VVP do 500 barů
- včetně mechanického dočištění, odstranění mechů, řas a nesoudržných částí betonu ve spárách</t>
  </si>
  <si>
    <t>-1828843016</t>
  </si>
  <si>
    <t>-1392121295</t>
  </si>
  <si>
    <t>33,808*14 "Přepočtené koeficientem množství</t>
  </si>
  <si>
    <t>997013601</t>
  </si>
  <si>
    <t>Poplatek za uložení stavebního odpadu na skládce (skládkovné) z prostého betonu zatříděného do Katalogu odpadů pod kódem 17 01 01</t>
  </si>
  <si>
    <t>-1267537847</t>
  </si>
  <si>
    <t>1661441184</t>
  </si>
  <si>
    <t>vegetace - vegetace</t>
  </si>
  <si>
    <t>111211201</t>
  </si>
  <si>
    <t>Odstranění křovin a stromů průměru kmene do 100 mm i s kořeny sklonu terénu přes 1:5 ručně</t>
  </si>
  <si>
    <t>-416213916</t>
  </si>
  <si>
    <t>Odstranění křovin a stromů s odstraněním kořenů ručně průměru kmene do 100 mm jakékoliv plochy v rovině nebo ve svahu o sklonu přes 1:5</t>
  </si>
  <si>
    <t>Poznámka k položce:
včetně likvidace (štěpkování)</t>
  </si>
  <si>
    <t>111211212</t>
  </si>
  <si>
    <t>Snesení jehličnatého klestu D přes 30 cm ve svahu do 1:3</t>
  </si>
  <si>
    <t>-466837723</t>
  </si>
  <si>
    <t>Snesení větví stromů na hromady nebo naložení na dopravní prostředek jehličnatých v rovině nebo ve svahu do 1:3, průměru kmene přes 30 cm</t>
  </si>
  <si>
    <t>111211232</t>
  </si>
  <si>
    <t>Snesení listnatého klestu D přes 30 cm ve svahu do 1:3</t>
  </si>
  <si>
    <t>1621828765</t>
  </si>
  <si>
    <t>Snesení větví stromů na hromady nebo naložení na dopravní prostředek listnatých v rovině nebo ve svahu do 1:3, průměru kmene přes 30 cm</t>
  </si>
  <si>
    <t>112101102</t>
  </si>
  <si>
    <t>Odstranění stromů listnatých průměru kmene přes 300 do 500 mm</t>
  </si>
  <si>
    <t>1074801019</t>
  </si>
  <si>
    <t>Odstranění stromů s odřezáním kmene a s odvětvením listnatých, průměru kmene přes 300 do 500 mm</t>
  </si>
  <si>
    <t>112101122</t>
  </si>
  <si>
    <t>Odstranění stromů jehličnatých průměru kmene přes 300 do 500 mm</t>
  </si>
  <si>
    <t>1550818419</t>
  </si>
  <si>
    <t>Odstranění stromů s odřezáním kmene a s odvětvením jehličnatých bez odkornění, průměru kmene přes 300 do 500 mm</t>
  </si>
  <si>
    <t>von - vedlejší náklady</t>
  </si>
  <si>
    <t>VRN - Vedlejší rozpočtové náklady</t>
  </si>
  <si>
    <t>VRN</t>
  </si>
  <si>
    <t>Vedlejší rozpočtové náklady</t>
  </si>
  <si>
    <t>Aktualizace Povodňového plánu</t>
  </si>
  <si>
    <t>1024</t>
  </si>
  <si>
    <t>-1639993113</t>
  </si>
  <si>
    <t>Aktualizace  Povodňového plánu</t>
  </si>
  <si>
    <t>Provedení opatření vyplývajících z povodňového plánu</t>
  </si>
  <si>
    <t>-569080095</t>
  </si>
  <si>
    <t>Poznámka k položce:
vyznačení stupňů SPA</t>
  </si>
  <si>
    <t>R3</t>
  </si>
  <si>
    <t>Aktualizace Havarijního  plánu</t>
  </si>
  <si>
    <t>-1118488227</t>
  </si>
  <si>
    <t>Aktualizace Havarijního plánu</t>
  </si>
  <si>
    <t>R4</t>
  </si>
  <si>
    <t>Provedení opatření vyplývajících z havarijního plánu</t>
  </si>
  <si>
    <t>-1009719590</t>
  </si>
  <si>
    <t>Poznámka k položce:
např. norné stěny, sorpční prostředky ...</t>
  </si>
  <si>
    <t>R5</t>
  </si>
  <si>
    <t>Aktualizace plánu BOZP</t>
  </si>
  <si>
    <t>-926388356</t>
  </si>
  <si>
    <t>vytyčení inženýrských sítí a zařízení, včetně zajištění případné aktualizace vyjádření správců sítí</t>
  </si>
  <si>
    <t>-780113027</t>
  </si>
  <si>
    <t>R7</t>
  </si>
  <si>
    <t>vytýčení stavby a pozemků odborně způsobilou osobou v oboru zeměměřičství</t>
  </si>
  <si>
    <t>-2040115327</t>
  </si>
  <si>
    <t>R8</t>
  </si>
  <si>
    <t>zajištění a zabezpečení staveniště, zřízení a likvidace zařízení staveniště, včetně případných přípojek, přístupů a skládek, deponií apod.</t>
  </si>
  <si>
    <t>-1198995857</t>
  </si>
  <si>
    <t>Poznámka k položce:
včetně zabezpečení prostoru stavby, např. výstražné pásky, zábrany</t>
  </si>
  <si>
    <t>R9</t>
  </si>
  <si>
    <t>projednání a zajištění zvláštního užívání komunikací a veřejných ploch, včetně zajištění dopravního značení, a to v rozsahu nezbytném pro řádné a bezpečné provádění stavby</t>
  </si>
  <si>
    <t>-527495510</t>
  </si>
  <si>
    <t>provedení pasportu komunikací před stavbou včetně fotodokumentace</t>
  </si>
  <si>
    <t>-1867592116</t>
  </si>
  <si>
    <t>R11</t>
  </si>
  <si>
    <t>protokolární předání stavbou dotčených pozemků a komunikací, uvedených do původního stavu, zpět jejich vlastníkům</t>
  </si>
  <si>
    <t>-1827019927</t>
  </si>
  <si>
    <t>Zpracování a předání dokumentace skutečného provedení stavby (3 paré + 1 v elektronické formě) objednateli a zaměření skutečného provedení stavby - geodetická část dokumentace (3 paré + 1 v elektronické formě) v rozsahu odpovídajícím příslušným předpisům</t>
  </si>
  <si>
    <t>2122441918</t>
  </si>
  <si>
    <t>Zpracování a předání dokumentace skutečného provedení stavby (3 paré + 1 v elektronické formě) objednateli a zaměření skutečného provedení stavby - geodetická část dokumentace (3 paré + 1 v elektronické formě) v rozsahu odpovídajícím příslušným právním předpisům. Pořízení fotodokumentace stavby.</t>
  </si>
  <si>
    <t>R13</t>
  </si>
  <si>
    <t>slovení rybí obsádky</t>
  </si>
  <si>
    <t>1275151580</t>
  </si>
  <si>
    <t>R14</t>
  </si>
  <si>
    <t>2131933375</t>
  </si>
  <si>
    <t>Náhradní výsadba, včetně její povýsadbové údržby</t>
  </si>
  <si>
    <t>R15</t>
  </si>
  <si>
    <t>činnost biologického dozoru</t>
  </si>
  <si>
    <t>-466405979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</si>
</sst>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2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" customHeight="1">
      <c r="AR2" s="241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22" t="s">
        <v>15</v>
      </c>
      <c r="BS5" s="17" t="s">
        <v>6</v>
      </c>
    </row>
    <row r="6" spans="2:71" s="1" customFormat="1" ht="36.9" customHeight="1">
      <c r="B6" s="20"/>
      <c r="D6" s="26" t="s">
        <v>16</v>
      </c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2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3"/>
      <c r="BS8" s="17" t="s">
        <v>6</v>
      </c>
    </row>
    <row r="9" spans="2:71" s="1" customFormat="1" ht="14.4" customHeight="1">
      <c r="B9" s="20"/>
      <c r="AR9" s="20"/>
      <c r="BE9" s="22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3"/>
      <c r="BS10" s="17" t="s">
        <v>6</v>
      </c>
    </row>
    <row r="11" spans="2:71" s="1" customFormat="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23"/>
      <c r="BS11" s="17" t="s">
        <v>6</v>
      </c>
    </row>
    <row r="12" spans="2:71" s="1" customFormat="1" ht="6.9" customHeight="1">
      <c r="B12" s="20"/>
      <c r="AR12" s="20"/>
      <c r="BE12" s="223"/>
      <c r="BS12" s="17" t="s">
        <v>6</v>
      </c>
    </row>
    <row r="13" spans="2:71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3"/>
      <c r="BS13" s="17" t="s">
        <v>6</v>
      </c>
    </row>
    <row r="14" spans="2:71" ht="13.2">
      <c r="B14" s="20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7" t="s">
        <v>27</v>
      </c>
      <c r="AN14" s="29" t="s">
        <v>29</v>
      </c>
      <c r="AR14" s="20"/>
      <c r="BE14" s="223"/>
      <c r="BS14" s="17" t="s">
        <v>6</v>
      </c>
    </row>
    <row r="15" spans="2:71" s="1" customFormat="1" ht="6.9" customHeight="1">
      <c r="B15" s="20"/>
      <c r="AR15" s="20"/>
      <c r="BE15" s="223"/>
      <c r="BS15" s="17" t="s">
        <v>3</v>
      </c>
    </row>
    <row r="16" spans="2:71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3"/>
      <c r="BS16" s="17" t="s">
        <v>3</v>
      </c>
    </row>
    <row r="17" spans="2:71" s="1" customFormat="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23"/>
      <c r="BS17" s="17" t="s">
        <v>32</v>
      </c>
    </row>
    <row r="18" spans="2:71" s="1" customFormat="1" ht="6.9" customHeight="1">
      <c r="B18" s="20"/>
      <c r="AR18" s="20"/>
      <c r="BE18" s="223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3"/>
      <c r="BS19" s="17" t="s">
        <v>6</v>
      </c>
    </row>
    <row r="20" spans="2:71" s="1" customFormat="1" ht="18.45" customHeight="1">
      <c r="B20" s="20"/>
      <c r="E20" s="25" t="s">
        <v>31</v>
      </c>
      <c r="AK20" s="27" t="s">
        <v>27</v>
      </c>
      <c r="AN20" s="25" t="s">
        <v>1</v>
      </c>
      <c r="AR20" s="20"/>
      <c r="BE20" s="223"/>
      <c r="BS20" s="17" t="s">
        <v>32</v>
      </c>
    </row>
    <row r="21" spans="2:57" s="1" customFormat="1" ht="6.9" customHeight="1">
      <c r="B21" s="20"/>
      <c r="AR21" s="20"/>
      <c r="BE21" s="223"/>
    </row>
    <row r="22" spans="2:57" s="1" customFormat="1" ht="12" customHeight="1">
      <c r="B22" s="20"/>
      <c r="D22" s="27" t="s">
        <v>34</v>
      </c>
      <c r="AR22" s="20"/>
      <c r="BE22" s="223"/>
    </row>
    <row r="23" spans="2:57" s="1" customFormat="1" ht="16.5" customHeight="1">
      <c r="B23" s="20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20"/>
      <c r="BE23" s="223"/>
    </row>
    <row r="24" spans="2:57" s="1" customFormat="1" ht="6.9" customHeight="1">
      <c r="B24" s="20"/>
      <c r="AR24" s="20"/>
      <c r="BE24" s="223"/>
    </row>
    <row r="25" spans="2:57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3"/>
    </row>
    <row r="26" spans="1:57" s="2" customFormat="1" ht="25.95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2"/>
      <c r="AQ26" s="32"/>
      <c r="AR26" s="33"/>
      <c r="BE26" s="223"/>
    </row>
    <row r="27" spans="1:57" s="2" customFormat="1" ht="6.9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3"/>
    </row>
    <row r="28" spans="1:57" s="2" customFormat="1" ht="13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3" t="s">
        <v>36</v>
      </c>
      <c r="M28" s="233"/>
      <c r="N28" s="233"/>
      <c r="O28" s="233"/>
      <c r="P28" s="233"/>
      <c r="Q28" s="32"/>
      <c r="R28" s="32"/>
      <c r="S28" s="32"/>
      <c r="T28" s="32"/>
      <c r="U28" s="32"/>
      <c r="V28" s="32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F28" s="32"/>
      <c r="AG28" s="32"/>
      <c r="AH28" s="32"/>
      <c r="AI28" s="32"/>
      <c r="AJ28" s="32"/>
      <c r="AK28" s="233" t="s">
        <v>38</v>
      </c>
      <c r="AL28" s="233"/>
      <c r="AM28" s="233"/>
      <c r="AN28" s="233"/>
      <c r="AO28" s="233"/>
      <c r="AP28" s="32"/>
      <c r="AQ28" s="32"/>
      <c r="AR28" s="33"/>
      <c r="BE28" s="223"/>
    </row>
    <row r="29" spans="2:57" s="3" customFormat="1" ht="14.4" customHeight="1">
      <c r="B29" s="37"/>
      <c r="D29" s="27" t="s">
        <v>39</v>
      </c>
      <c r="F29" s="27" t="s">
        <v>40</v>
      </c>
      <c r="L29" s="236">
        <v>0.21</v>
      </c>
      <c r="M29" s="235"/>
      <c r="N29" s="235"/>
      <c r="O29" s="235"/>
      <c r="P29" s="235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K29" s="234">
        <f>ROUND(AV94,2)</f>
        <v>0</v>
      </c>
      <c r="AL29" s="235"/>
      <c r="AM29" s="235"/>
      <c r="AN29" s="235"/>
      <c r="AO29" s="235"/>
      <c r="AR29" s="37"/>
      <c r="BE29" s="224"/>
    </row>
    <row r="30" spans="2:57" s="3" customFormat="1" ht="14.4" customHeight="1">
      <c r="B30" s="37"/>
      <c r="F30" s="27" t="s">
        <v>41</v>
      </c>
      <c r="L30" s="236">
        <v>0.15</v>
      </c>
      <c r="M30" s="235"/>
      <c r="N30" s="235"/>
      <c r="O30" s="235"/>
      <c r="P30" s="235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K30" s="234">
        <f>ROUND(AW94,2)</f>
        <v>0</v>
      </c>
      <c r="AL30" s="235"/>
      <c r="AM30" s="235"/>
      <c r="AN30" s="235"/>
      <c r="AO30" s="235"/>
      <c r="AR30" s="37"/>
      <c r="BE30" s="224"/>
    </row>
    <row r="31" spans="2:57" s="3" customFormat="1" ht="14.4" customHeight="1" hidden="1">
      <c r="B31" s="37"/>
      <c r="F31" s="27" t="s">
        <v>42</v>
      </c>
      <c r="L31" s="236">
        <v>0.21</v>
      </c>
      <c r="M31" s="235"/>
      <c r="N31" s="235"/>
      <c r="O31" s="235"/>
      <c r="P31" s="235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K31" s="234">
        <v>0</v>
      </c>
      <c r="AL31" s="235"/>
      <c r="AM31" s="235"/>
      <c r="AN31" s="235"/>
      <c r="AO31" s="235"/>
      <c r="AR31" s="37"/>
      <c r="BE31" s="224"/>
    </row>
    <row r="32" spans="2:57" s="3" customFormat="1" ht="14.4" customHeight="1" hidden="1">
      <c r="B32" s="37"/>
      <c r="F32" s="27" t="s">
        <v>43</v>
      </c>
      <c r="L32" s="236">
        <v>0.15</v>
      </c>
      <c r="M32" s="235"/>
      <c r="N32" s="235"/>
      <c r="O32" s="235"/>
      <c r="P32" s="235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K32" s="234">
        <v>0</v>
      </c>
      <c r="AL32" s="235"/>
      <c r="AM32" s="235"/>
      <c r="AN32" s="235"/>
      <c r="AO32" s="235"/>
      <c r="AR32" s="37"/>
      <c r="BE32" s="224"/>
    </row>
    <row r="33" spans="2:57" s="3" customFormat="1" ht="14.4" customHeight="1" hidden="1">
      <c r="B33" s="37"/>
      <c r="F33" s="27" t="s">
        <v>44</v>
      </c>
      <c r="L33" s="236">
        <v>0</v>
      </c>
      <c r="M33" s="235"/>
      <c r="N33" s="235"/>
      <c r="O33" s="235"/>
      <c r="P33" s="235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K33" s="234">
        <v>0</v>
      </c>
      <c r="AL33" s="235"/>
      <c r="AM33" s="235"/>
      <c r="AN33" s="235"/>
      <c r="AO33" s="235"/>
      <c r="AR33" s="37"/>
      <c r="BE33" s="224"/>
    </row>
    <row r="34" spans="1:57" s="2" customFormat="1" ht="6.9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3"/>
    </row>
    <row r="35" spans="1:57" s="2" customFormat="1" ht="25.95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40" t="s">
        <v>47</v>
      </c>
      <c r="Y35" s="238"/>
      <c r="Z35" s="238"/>
      <c r="AA35" s="238"/>
      <c r="AB35" s="238"/>
      <c r="AC35" s="40"/>
      <c r="AD35" s="40"/>
      <c r="AE35" s="40"/>
      <c r="AF35" s="40"/>
      <c r="AG35" s="40"/>
      <c r="AH35" s="40"/>
      <c r="AI35" s="40"/>
      <c r="AJ35" s="40"/>
      <c r="AK35" s="237">
        <f>SUM(AK26:AK33)</f>
        <v>0</v>
      </c>
      <c r="AL35" s="238"/>
      <c r="AM35" s="238"/>
      <c r="AN35" s="238"/>
      <c r="AO35" s="239"/>
      <c r="AP35" s="38"/>
      <c r="AQ35" s="38"/>
      <c r="AR35" s="33"/>
      <c r="BE35" s="32"/>
    </row>
    <row r="36" spans="1:57" s="2" customFormat="1" ht="6.9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2:44" ht="10.2">
      <c r="B50" s="20"/>
      <c r="AR50" s="20"/>
    </row>
    <row r="51" spans="2:44" ht="10.2">
      <c r="B51" s="20"/>
      <c r="AR51" s="20"/>
    </row>
    <row r="52" spans="2:44" ht="10.2">
      <c r="B52" s="20"/>
      <c r="AR52" s="20"/>
    </row>
    <row r="53" spans="2:44" ht="10.2">
      <c r="B53" s="20"/>
      <c r="AR53" s="20"/>
    </row>
    <row r="54" spans="2:44" ht="10.2">
      <c r="B54" s="20"/>
      <c r="AR54" s="20"/>
    </row>
    <row r="55" spans="2:44" ht="10.2">
      <c r="B55" s="20"/>
      <c r="AR55" s="20"/>
    </row>
    <row r="56" spans="2:44" ht="10.2">
      <c r="B56" s="20"/>
      <c r="AR56" s="20"/>
    </row>
    <row r="57" spans="2:44" ht="10.2">
      <c r="B57" s="20"/>
      <c r="AR57" s="20"/>
    </row>
    <row r="58" spans="2:44" ht="10.2">
      <c r="B58" s="20"/>
      <c r="AR58" s="20"/>
    </row>
    <row r="59" spans="2:44" ht="10.2">
      <c r="B59" s="20"/>
      <c r="AR59" s="20"/>
    </row>
    <row r="60" spans="1:57" s="2" customFormat="1" ht="13.2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2:44" ht="10.2">
      <c r="B61" s="20"/>
      <c r="AR61" s="20"/>
    </row>
    <row r="62" spans="2:44" ht="10.2">
      <c r="B62" s="20"/>
      <c r="AR62" s="20"/>
    </row>
    <row r="63" spans="2:44" ht="10.2">
      <c r="B63" s="20"/>
      <c r="AR63" s="20"/>
    </row>
    <row r="64" spans="1:57" s="2" customFormat="1" ht="13.2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.2">
      <c r="B65" s="20"/>
      <c r="AR65" s="20"/>
    </row>
    <row r="66" spans="2:44" ht="10.2">
      <c r="B66" s="20"/>
      <c r="AR66" s="20"/>
    </row>
    <row r="67" spans="2:44" ht="10.2">
      <c r="B67" s="20"/>
      <c r="AR67" s="20"/>
    </row>
    <row r="68" spans="2:44" ht="10.2">
      <c r="B68" s="20"/>
      <c r="AR68" s="20"/>
    </row>
    <row r="69" spans="2:44" ht="10.2">
      <c r="B69" s="20"/>
      <c r="AR69" s="20"/>
    </row>
    <row r="70" spans="2:44" ht="10.2">
      <c r="B70" s="20"/>
      <c r="AR70" s="20"/>
    </row>
    <row r="71" spans="2:44" ht="10.2">
      <c r="B71" s="20"/>
      <c r="AR71" s="20"/>
    </row>
    <row r="72" spans="2:44" ht="10.2">
      <c r="B72" s="20"/>
      <c r="AR72" s="20"/>
    </row>
    <row r="73" spans="2:44" ht="10.2">
      <c r="B73" s="20"/>
      <c r="AR73" s="20"/>
    </row>
    <row r="74" spans="2:44" ht="10.2">
      <c r="B74" s="20"/>
      <c r="AR74" s="20"/>
    </row>
    <row r="75" spans="1:57" s="2" customFormat="1" ht="13.2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 ht="1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20211011fo</v>
      </c>
      <c r="AR84" s="51"/>
    </row>
    <row r="85" spans="2:44" s="5" customFormat="1" ht="36.9" customHeight="1">
      <c r="B85" s="52"/>
      <c r="C85" s="53" t="s">
        <v>16</v>
      </c>
      <c r="L85" s="203" t="str">
        <f>K6</f>
        <v>Desná, Filipová - Loučná nad Desnou, oprava koryta toku ř. km 25,500 – 28,700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R85" s="52"/>
    </row>
    <row r="86" spans="1:57" s="2" customFormat="1" ht="6.9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Loučná nad Desnou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05" t="str">
        <f>IF(AN8="","",AN8)</f>
        <v>11. 10. 2021</v>
      </c>
      <c r="AN87" s="205"/>
      <c r="AO87" s="32"/>
      <c r="AP87" s="32"/>
      <c r="AQ87" s="32"/>
      <c r="AR87" s="33"/>
      <c r="BE87" s="32"/>
    </row>
    <row r="88" spans="1:57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1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Povodí Moravy, s.p.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06" t="str">
        <f>IF(E17="","",E17)</f>
        <v>Ing. Tomáš Pecival</v>
      </c>
      <c r="AN89" s="207"/>
      <c r="AO89" s="207"/>
      <c r="AP89" s="207"/>
      <c r="AQ89" s="32"/>
      <c r="AR89" s="33"/>
      <c r="AS89" s="208" t="s">
        <v>55</v>
      </c>
      <c r="AT89" s="20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6" t="str">
        <f>IF(E20="","",E20)</f>
        <v>Ing. Tomáš Pecival</v>
      </c>
      <c r="AN90" s="207"/>
      <c r="AO90" s="207"/>
      <c r="AP90" s="207"/>
      <c r="AQ90" s="32"/>
      <c r="AR90" s="33"/>
      <c r="AS90" s="210"/>
      <c r="AT90" s="21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8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0"/>
      <c r="AT91" s="21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2" t="s">
        <v>56</v>
      </c>
      <c r="D92" s="213"/>
      <c r="E92" s="213"/>
      <c r="F92" s="213"/>
      <c r="G92" s="213"/>
      <c r="H92" s="60"/>
      <c r="I92" s="215" t="s">
        <v>57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4" t="s">
        <v>58</v>
      </c>
      <c r="AH92" s="213"/>
      <c r="AI92" s="213"/>
      <c r="AJ92" s="213"/>
      <c r="AK92" s="213"/>
      <c r="AL92" s="213"/>
      <c r="AM92" s="213"/>
      <c r="AN92" s="215" t="s">
        <v>59</v>
      </c>
      <c r="AO92" s="213"/>
      <c r="AP92" s="216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57" s="2" customFormat="1" ht="10.8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0">
        <f>ROUND(SUM(AG95:AG98),2)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6.5" customHeight="1">
      <c r="A95" s="79" t="s">
        <v>79</v>
      </c>
      <c r="B95" s="80"/>
      <c r="C95" s="81"/>
      <c r="D95" s="217" t="s">
        <v>80</v>
      </c>
      <c r="E95" s="217"/>
      <c r="F95" s="217"/>
      <c r="G95" s="217"/>
      <c r="H95" s="217"/>
      <c r="I95" s="82"/>
      <c r="J95" s="217" t="s">
        <v>81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8">
        <f>'01 - stavba'!J30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stavba'!P126</f>
        <v>0</v>
      </c>
      <c r="AV95" s="85">
        <f>'01 - stavba'!J33</f>
        <v>0</v>
      </c>
      <c r="AW95" s="85">
        <f>'01 - stavba'!J34</f>
        <v>0</v>
      </c>
      <c r="AX95" s="85">
        <f>'01 - stavba'!J35</f>
        <v>0</v>
      </c>
      <c r="AY95" s="85">
        <f>'01 - stavba'!J36</f>
        <v>0</v>
      </c>
      <c r="AZ95" s="85">
        <f>'01 - stavba'!F33</f>
        <v>0</v>
      </c>
      <c r="BA95" s="85">
        <f>'01 - stavba'!F34</f>
        <v>0</v>
      </c>
      <c r="BB95" s="85">
        <f>'01 - stavba'!F35</f>
        <v>0</v>
      </c>
      <c r="BC95" s="85">
        <f>'01 - stavba'!F36</f>
        <v>0</v>
      </c>
      <c r="BD95" s="87">
        <f>'01 - stavba'!F37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79</v>
      </c>
      <c r="B96" s="80"/>
      <c r="C96" s="81"/>
      <c r="D96" s="217" t="s">
        <v>86</v>
      </c>
      <c r="E96" s="217"/>
      <c r="F96" s="217"/>
      <c r="G96" s="217"/>
      <c r="H96" s="217"/>
      <c r="I96" s="82"/>
      <c r="J96" s="217" t="s">
        <v>80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8">
        <f>'SO - 01'!J30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83" t="s">
        <v>82</v>
      </c>
      <c r="AR96" s="80"/>
      <c r="AS96" s="84">
        <v>0</v>
      </c>
      <c r="AT96" s="85">
        <f>ROUND(SUM(AV96:AW96),2)</f>
        <v>0</v>
      </c>
      <c r="AU96" s="86">
        <f>'SO - 01'!P123</f>
        <v>0</v>
      </c>
      <c r="AV96" s="85">
        <f>'SO - 01'!J33</f>
        <v>0</v>
      </c>
      <c r="AW96" s="85">
        <f>'SO - 01'!J34</f>
        <v>0</v>
      </c>
      <c r="AX96" s="85">
        <f>'SO - 01'!J35</f>
        <v>0</v>
      </c>
      <c r="AY96" s="85">
        <f>'SO - 01'!J36</f>
        <v>0</v>
      </c>
      <c r="AZ96" s="85">
        <f>'SO - 01'!F33</f>
        <v>0</v>
      </c>
      <c r="BA96" s="85">
        <f>'SO - 01'!F34</f>
        <v>0</v>
      </c>
      <c r="BB96" s="85">
        <f>'SO - 01'!F35</f>
        <v>0</v>
      </c>
      <c r="BC96" s="85">
        <f>'SO - 01'!F36</f>
        <v>0</v>
      </c>
      <c r="BD96" s="87">
        <f>'SO - 01'!F37</f>
        <v>0</v>
      </c>
      <c r="BT96" s="88" t="s">
        <v>83</v>
      </c>
      <c r="BV96" s="88" t="s">
        <v>77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91" s="7" customFormat="1" ht="24.75" customHeight="1">
      <c r="A97" s="79" t="s">
        <v>79</v>
      </c>
      <c r="B97" s="80"/>
      <c r="C97" s="81"/>
      <c r="D97" s="217" t="s">
        <v>88</v>
      </c>
      <c r="E97" s="217"/>
      <c r="F97" s="217"/>
      <c r="G97" s="217"/>
      <c r="H97" s="217"/>
      <c r="I97" s="82"/>
      <c r="J97" s="217" t="s">
        <v>88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8">
        <f>'vegetace - vegetace'!J30</f>
        <v>0</v>
      </c>
      <c r="AH97" s="219"/>
      <c r="AI97" s="219"/>
      <c r="AJ97" s="219"/>
      <c r="AK97" s="219"/>
      <c r="AL97" s="219"/>
      <c r="AM97" s="219"/>
      <c r="AN97" s="218">
        <f>SUM(AG97,AT97)</f>
        <v>0</v>
      </c>
      <c r="AO97" s="219"/>
      <c r="AP97" s="219"/>
      <c r="AQ97" s="83" t="s">
        <v>82</v>
      </c>
      <c r="AR97" s="80"/>
      <c r="AS97" s="84">
        <v>0</v>
      </c>
      <c r="AT97" s="85">
        <f>ROUND(SUM(AV97:AW97),2)</f>
        <v>0</v>
      </c>
      <c r="AU97" s="86">
        <f>'vegetace - vegetace'!P118</f>
        <v>0</v>
      </c>
      <c r="AV97" s="85">
        <f>'vegetace - vegetace'!J33</f>
        <v>0</v>
      </c>
      <c r="AW97" s="85">
        <f>'vegetace - vegetace'!J34</f>
        <v>0</v>
      </c>
      <c r="AX97" s="85">
        <f>'vegetace - vegetace'!J35</f>
        <v>0</v>
      </c>
      <c r="AY97" s="85">
        <f>'vegetace - vegetace'!J36</f>
        <v>0</v>
      </c>
      <c r="AZ97" s="85">
        <f>'vegetace - vegetace'!F33</f>
        <v>0</v>
      </c>
      <c r="BA97" s="85">
        <f>'vegetace - vegetace'!F34</f>
        <v>0</v>
      </c>
      <c r="BB97" s="85">
        <f>'vegetace - vegetace'!F35</f>
        <v>0</v>
      </c>
      <c r="BC97" s="85">
        <f>'vegetace - vegetace'!F36</f>
        <v>0</v>
      </c>
      <c r="BD97" s="87">
        <f>'vegetace - vegetace'!F37</f>
        <v>0</v>
      </c>
      <c r="BT97" s="88" t="s">
        <v>83</v>
      </c>
      <c r="BV97" s="88" t="s">
        <v>77</v>
      </c>
      <c r="BW97" s="88" t="s">
        <v>89</v>
      </c>
      <c r="BX97" s="88" t="s">
        <v>4</v>
      </c>
      <c r="CL97" s="88" t="s">
        <v>1</v>
      </c>
      <c r="CM97" s="88" t="s">
        <v>85</v>
      </c>
    </row>
    <row r="98" spans="1:91" s="7" customFormat="1" ht="16.5" customHeight="1">
      <c r="A98" s="79" t="s">
        <v>79</v>
      </c>
      <c r="B98" s="80"/>
      <c r="C98" s="81"/>
      <c r="D98" s="217" t="s">
        <v>90</v>
      </c>
      <c r="E98" s="217"/>
      <c r="F98" s="217"/>
      <c r="G98" s="217"/>
      <c r="H98" s="217"/>
      <c r="I98" s="82"/>
      <c r="J98" s="217" t="s">
        <v>91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8">
        <f>'von - vedlejší náklady'!J30</f>
        <v>0</v>
      </c>
      <c r="AH98" s="219"/>
      <c r="AI98" s="219"/>
      <c r="AJ98" s="219"/>
      <c r="AK98" s="219"/>
      <c r="AL98" s="219"/>
      <c r="AM98" s="219"/>
      <c r="AN98" s="218">
        <f>SUM(AG98,AT98)</f>
        <v>0</v>
      </c>
      <c r="AO98" s="219"/>
      <c r="AP98" s="219"/>
      <c r="AQ98" s="83" t="s">
        <v>82</v>
      </c>
      <c r="AR98" s="80"/>
      <c r="AS98" s="89">
        <v>0</v>
      </c>
      <c r="AT98" s="90">
        <f>ROUND(SUM(AV98:AW98),2)</f>
        <v>0</v>
      </c>
      <c r="AU98" s="91">
        <f>'von - vedlejší náklady'!P117</f>
        <v>0</v>
      </c>
      <c r="AV98" s="90">
        <f>'von - vedlejší náklady'!J33</f>
        <v>0</v>
      </c>
      <c r="AW98" s="90">
        <f>'von - vedlejší náklady'!J34</f>
        <v>0</v>
      </c>
      <c r="AX98" s="90">
        <f>'von - vedlejší náklady'!J35</f>
        <v>0</v>
      </c>
      <c r="AY98" s="90">
        <f>'von - vedlejší náklady'!J36</f>
        <v>0</v>
      </c>
      <c r="AZ98" s="90">
        <f>'von - vedlejší náklady'!F33</f>
        <v>0</v>
      </c>
      <c r="BA98" s="90">
        <f>'von - vedlejší náklady'!F34</f>
        <v>0</v>
      </c>
      <c r="BB98" s="90">
        <f>'von - vedlejší náklady'!F35</f>
        <v>0</v>
      </c>
      <c r="BC98" s="90">
        <f>'von - vedlejší náklady'!F36</f>
        <v>0</v>
      </c>
      <c r="BD98" s="92">
        <f>'von - vedlejší náklady'!F37</f>
        <v>0</v>
      </c>
      <c r="BT98" s="88" t="s">
        <v>83</v>
      </c>
      <c r="BV98" s="88" t="s">
        <v>77</v>
      </c>
      <c r="BW98" s="88" t="s">
        <v>92</v>
      </c>
      <c r="BX98" s="88" t="s">
        <v>4</v>
      </c>
      <c r="CL98" s="88" t="s">
        <v>1</v>
      </c>
      <c r="CM98" s="88" t="s">
        <v>85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 - stavba'!C2" display="/"/>
    <hyperlink ref="A96" location="'SO - 01'!C2" display="/"/>
    <hyperlink ref="A97" location="'vegetace - vegetace'!C2" display="/"/>
    <hyperlink ref="A98" location="'vo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1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84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2" t="str">
        <f>'Rekapitulace stavby'!K6</f>
        <v>Desná, Filipová - Loučná nad Desnou, oprava koryta toku ř. km 25,500 – 28,700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3" t="s">
        <v>95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11. 10. 2021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25"/>
      <c r="G18" s="225"/>
      <c r="H18" s="22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31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0" t="s">
        <v>1</v>
      </c>
      <c r="F27" s="230"/>
      <c r="G27" s="230"/>
      <c r="H27" s="23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39</v>
      </c>
      <c r="E33" s="27" t="s">
        <v>40</v>
      </c>
      <c r="F33" s="99">
        <f>ROUND((SUM(BE126:BE270)),2)</f>
        <v>0</v>
      </c>
      <c r="G33" s="32"/>
      <c r="H33" s="32"/>
      <c r="I33" s="100">
        <v>0.21</v>
      </c>
      <c r="J33" s="99">
        <f>ROUND(((SUM(BE126:BE270))*I33),2)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41</v>
      </c>
      <c r="F34" s="99">
        <f>ROUND((SUM(BF126:BF270)),2)</f>
        <v>0</v>
      </c>
      <c r="G34" s="32"/>
      <c r="H34" s="32"/>
      <c r="I34" s="100">
        <v>0.15</v>
      </c>
      <c r="J34" s="99">
        <f>ROUND(((SUM(BF126:BF270))*I34),2)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42</v>
      </c>
      <c r="F35" s="99">
        <f>ROUND((SUM(BG126:BG270)),2)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43</v>
      </c>
      <c r="F36" s="99">
        <f>ROUND((SUM(BH126:BH270)),2)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44</v>
      </c>
      <c r="F37" s="99">
        <f>ROUND((SUM(BI126:BI270)),2)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2" t="str">
        <f>E7</f>
        <v>Desná, Filipová - Loučná nad Desnou, oprava koryta toku ř. km 25,500 – 28,700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3" t="str">
        <f>E9</f>
        <v>01 - stavba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Loučná nad Desnou</v>
      </c>
      <c r="G89" s="32"/>
      <c r="H89" s="32"/>
      <c r="I89" s="27" t="s">
        <v>22</v>
      </c>
      <c r="J89" s="55" t="str">
        <f>IF(J12="","",J12)</f>
        <v>11. 10. 2021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>Povodí Moravy, s.p.</v>
      </c>
      <c r="G91" s="32"/>
      <c r="H91" s="32"/>
      <c r="I91" s="27" t="s">
        <v>30</v>
      </c>
      <c r="J91" s="30" t="str">
        <f>E21</f>
        <v>Ing. Tomáš Pecival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Tomáš Pecival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5" customHeight="1">
      <c r="B98" s="116"/>
      <c r="D98" s="117" t="s">
        <v>102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10" customFormat="1" ht="19.95" customHeight="1">
      <c r="B99" s="116"/>
      <c r="D99" s="117" t="s">
        <v>103</v>
      </c>
      <c r="E99" s="118"/>
      <c r="F99" s="118"/>
      <c r="G99" s="118"/>
      <c r="H99" s="118"/>
      <c r="I99" s="118"/>
      <c r="J99" s="119">
        <f>J159</f>
        <v>0</v>
      </c>
      <c r="L99" s="116"/>
    </row>
    <row r="100" spans="2:12" s="10" customFormat="1" ht="19.95" customHeight="1">
      <c r="B100" s="116"/>
      <c r="D100" s="117" t="s">
        <v>104</v>
      </c>
      <c r="E100" s="118"/>
      <c r="F100" s="118"/>
      <c r="G100" s="118"/>
      <c r="H100" s="118"/>
      <c r="I100" s="118"/>
      <c r="J100" s="119">
        <f>J165</f>
        <v>0</v>
      </c>
      <c r="L100" s="116"/>
    </row>
    <row r="101" spans="2:12" s="10" customFormat="1" ht="19.95" customHeight="1">
      <c r="B101" s="116"/>
      <c r="D101" s="117" t="s">
        <v>105</v>
      </c>
      <c r="E101" s="118"/>
      <c r="F101" s="118"/>
      <c r="G101" s="118"/>
      <c r="H101" s="118"/>
      <c r="I101" s="118"/>
      <c r="J101" s="119">
        <f>J199</f>
        <v>0</v>
      </c>
      <c r="L101" s="116"/>
    </row>
    <row r="102" spans="2:12" s="10" customFormat="1" ht="19.95" customHeight="1">
      <c r="B102" s="116"/>
      <c r="D102" s="117" t="s">
        <v>106</v>
      </c>
      <c r="E102" s="118"/>
      <c r="F102" s="118"/>
      <c r="G102" s="118"/>
      <c r="H102" s="118"/>
      <c r="I102" s="118"/>
      <c r="J102" s="119">
        <f>J216</f>
        <v>0</v>
      </c>
      <c r="L102" s="116"/>
    </row>
    <row r="103" spans="2:12" s="10" customFormat="1" ht="19.95" customHeight="1">
      <c r="B103" s="116"/>
      <c r="D103" s="117" t="s">
        <v>107</v>
      </c>
      <c r="E103" s="118"/>
      <c r="F103" s="118"/>
      <c r="G103" s="118"/>
      <c r="H103" s="118"/>
      <c r="I103" s="118"/>
      <c r="J103" s="119">
        <f>J220</f>
        <v>0</v>
      </c>
      <c r="L103" s="116"/>
    </row>
    <row r="104" spans="2:12" s="10" customFormat="1" ht="19.95" customHeight="1">
      <c r="B104" s="116"/>
      <c r="D104" s="117" t="s">
        <v>108</v>
      </c>
      <c r="E104" s="118"/>
      <c r="F104" s="118"/>
      <c r="G104" s="118"/>
      <c r="H104" s="118"/>
      <c r="I104" s="118"/>
      <c r="J104" s="119">
        <f>J231</f>
        <v>0</v>
      </c>
      <c r="L104" s="116"/>
    </row>
    <row r="105" spans="2:12" s="10" customFormat="1" ht="19.95" customHeight="1">
      <c r="B105" s="116"/>
      <c r="D105" s="117" t="s">
        <v>109</v>
      </c>
      <c r="E105" s="118"/>
      <c r="F105" s="118"/>
      <c r="G105" s="118"/>
      <c r="H105" s="118"/>
      <c r="I105" s="118"/>
      <c r="J105" s="119">
        <f>J254</f>
        <v>0</v>
      </c>
      <c r="L105" s="116"/>
    </row>
    <row r="106" spans="2:12" s="10" customFormat="1" ht="19.95" customHeight="1">
      <c r="B106" s="116"/>
      <c r="D106" s="117" t="s">
        <v>110</v>
      </c>
      <c r="E106" s="118"/>
      <c r="F106" s="118"/>
      <c r="G106" s="118"/>
      <c r="H106" s="118"/>
      <c r="I106" s="118"/>
      <c r="J106" s="119">
        <f>J268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" customHeight="1">
      <c r="A113" s="32"/>
      <c r="B113" s="33"/>
      <c r="C113" s="21" t="s">
        <v>111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42" t="str">
        <f>E7</f>
        <v>Desná, Filipová - Loučná nad Desnou, oprava koryta toku ř. km 25,500 – 28,700</v>
      </c>
      <c r="F116" s="243"/>
      <c r="G116" s="243"/>
      <c r="H116" s="243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94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03" t="str">
        <f>E9</f>
        <v>01 - stavba</v>
      </c>
      <c r="F118" s="244"/>
      <c r="G118" s="244"/>
      <c r="H118" s="244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Loučná nad Desnou</v>
      </c>
      <c r="G120" s="32"/>
      <c r="H120" s="32"/>
      <c r="I120" s="27" t="s">
        <v>22</v>
      </c>
      <c r="J120" s="55" t="str">
        <f>IF(J12="","",J12)</f>
        <v>11. 10. 2021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15" customHeight="1">
      <c r="A122" s="32"/>
      <c r="B122" s="33"/>
      <c r="C122" s="27" t="s">
        <v>24</v>
      </c>
      <c r="D122" s="32"/>
      <c r="E122" s="32"/>
      <c r="F122" s="25" t="str">
        <f>E15</f>
        <v>Povodí Moravy, s.p.</v>
      </c>
      <c r="G122" s="32"/>
      <c r="H122" s="32"/>
      <c r="I122" s="27" t="s">
        <v>30</v>
      </c>
      <c r="J122" s="30" t="str">
        <f>E21</f>
        <v>Ing. Tomáš Pecival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28</v>
      </c>
      <c r="D123" s="32"/>
      <c r="E123" s="32"/>
      <c r="F123" s="25" t="str">
        <f>IF(E18="","",E18)</f>
        <v>Vyplň údaj</v>
      </c>
      <c r="G123" s="32"/>
      <c r="H123" s="32"/>
      <c r="I123" s="27" t="s">
        <v>33</v>
      </c>
      <c r="J123" s="30" t="str">
        <f>E24</f>
        <v>Ing. Tomáš Pecival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112</v>
      </c>
      <c r="D125" s="123" t="s">
        <v>60</v>
      </c>
      <c r="E125" s="123" t="s">
        <v>56</v>
      </c>
      <c r="F125" s="123" t="s">
        <v>57</v>
      </c>
      <c r="G125" s="123" t="s">
        <v>113</v>
      </c>
      <c r="H125" s="123" t="s">
        <v>114</v>
      </c>
      <c r="I125" s="123" t="s">
        <v>115</v>
      </c>
      <c r="J125" s="124" t="s">
        <v>98</v>
      </c>
      <c r="K125" s="125" t="s">
        <v>116</v>
      </c>
      <c r="L125" s="126"/>
      <c r="M125" s="62" t="s">
        <v>1</v>
      </c>
      <c r="N125" s="63" t="s">
        <v>39</v>
      </c>
      <c r="O125" s="63" t="s">
        <v>117</v>
      </c>
      <c r="P125" s="63" t="s">
        <v>118</v>
      </c>
      <c r="Q125" s="63" t="s">
        <v>119</v>
      </c>
      <c r="R125" s="63" t="s">
        <v>120</v>
      </c>
      <c r="S125" s="63" t="s">
        <v>121</v>
      </c>
      <c r="T125" s="64" t="s">
        <v>122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8" customHeight="1">
      <c r="A126" s="32"/>
      <c r="B126" s="33"/>
      <c r="C126" s="69" t="s">
        <v>123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951.9130305799999</v>
      </c>
      <c r="S126" s="66"/>
      <c r="T126" s="129">
        <f>T127</f>
        <v>316.82457550000004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74</v>
      </c>
      <c r="AU126" s="17" t="s">
        <v>100</v>
      </c>
      <c r="BK126" s="130">
        <f>BK127</f>
        <v>0</v>
      </c>
    </row>
    <row r="127" spans="2:63" s="12" customFormat="1" ht="25.95" customHeight="1">
      <c r="B127" s="131"/>
      <c r="D127" s="132" t="s">
        <v>74</v>
      </c>
      <c r="E127" s="133" t="s">
        <v>124</v>
      </c>
      <c r="F127" s="133" t="s">
        <v>125</v>
      </c>
      <c r="I127" s="134"/>
      <c r="J127" s="135">
        <f>BK127</f>
        <v>0</v>
      </c>
      <c r="L127" s="131"/>
      <c r="M127" s="136"/>
      <c r="N127" s="137"/>
      <c r="O127" s="137"/>
      <c r="P127" s="138">
        <f>P128+P159+P165+P199+P216+P220+P231+P254+P268</f>
        <v>0</v>
      </c>
      <c r="Q127" s="137"/>
      <c r="R127" s="138">
        <f>R128+R159+R165+R199+R216+R220+R231+R254+R268</f>
        <v>951.9130305799999</v>
      </c>
      <c r="S127" s="137"/>
      <c r="T127" s="139">
        <f>T128+T159+T165+T199+T216+T220+T231+T254+T268</f>
        <v>316.82457550000004</v>
      </c>
      <c r="AR127" s="132" t="s">
        <v>83</v>
      </c>
      <c r="AT127" s="140" t="s">
        <v>74</v>
      </c>
      <c r="AU127" s="140" t="s">
        <v>75</v>
      </c>
      <c r="AY127" s="132" t="s">
        <v>126</v>
      </c>
      <c r="BK127" s="141">
        <f>BK128+BK159+BK165+BK199+BK216+BK220+BK231+BK254+BK268</f>
        <v>0</v>
      </c>
    </row>
    <row r="128" spans="2:63" s="12" customFormat="1" ht="22.8" customHeight="1">
      <c r="B128" s="131"/>
      <c r="D128" s="132" t="s">
        <v>74</v>
      </c>
      <c r="E128" s="142" t="s">
        <v>83</v>
      </c>
      <c r="F128" s="142" t="s">
        <v>127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SUM(P129:P158)</f>
        <v>0</v>
      </c>
      <c r="Q128" s="137"/>
      <c r="R128" s="138">
        <f>SUM(R129:R158)</f>
        <v>0.0033900000000000002</v>
      </c>
      <c r="S128" s="137"/>
      <c r="T128" s="139">
        <f>SUM(T129:T158)</f>
        <v>114.133</v>
      </c>
      <c r="AR128" s="132" t="s">
        <v>83</v>
      </c>
      <c r="AT128" s="140" t="s">
        <v>74</v>
      </c>
      <c r="AU128" s="140" t="s">
        <v>83</v>
      </c>
      <c r="AY128" s="132" t="s">
        <v>126</v>
      </c>
      <c r="BK128" s="141">
        <f>SUM(BK129:BK158)</f>
        <v>0</v>
      </c>
    </row>
    <row r="129" spans="1:65" s="2" customFormat="1" ht="24.15" customHeight="1">
      <c r="A129" s="32"/>
      <c r="B129" s="144"/>
      <c r="C129" s="145" t="s">
        <v>83</v>
      </c>
      <c r="D129" s="145" t="s">
        <v>128</v>
      </c>
      <c r="E129" s="146" t="s">
        <v>129</v>
      </c>
      <c r="F129" s="147" t="s">
        <v>130</v>
      </c>
      <c r="G129" s="148" t="s">
        <v>131</v>
      </c>
      <c r="H129" s="149">
        <v>60.07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40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1.9</v>
      </c>
      <c r="T129" s="156">
        <f>S129*H129</f>
        <v>114.133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132</v>
      </c>
      <c r="AT129" s="157" t="s">
        <v>128</v>
      </c>
      <c r="AU129" s="157" t="s">
        <v>85</v>
      </c>
      <c r="AY129" s="17" t="s">
        <v>126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7" t="s">
        <v>83</v>
      </c>
      <c r="BK129" s="158">
        <f>ROUND(I129*H129,2)</f>
        <v>0</v>
      </c>
      <c r="BL129" s="17" t="s">
        <v>132</v>
      </c>
      <c r="BM129" s="157" t="s">
        <v>133</v>
      </c>
    </row>
    <row r="130" spans="1:47" s="2" customFormat="1" ht="38.4">
      <c r="A130" s="32"/>
      <c r="B130" s="33"/>
      <c r="C130" s="32"/>
      <c r="D130" s="159" t="s">
        <v>134</v>
      </c>
      <c r="E130" s="32"/>
      <c r="F130" s="160" t="s">
        <v>135</v>
      </c>
      <c r="G130" s="32"/>
      <c r="H130" s="32"/>
      <c r="I130" s="161"/>
      <c r="J130" s="32"/>
      <c r="K130" s="32"/>
      <c r="L130" s="33"/>
      <c r="M130" s="162"/>
      <c r="N130" s="163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134</v>
      </c>
      <c r="AU130" s="17" t="s">
        <v>85</v>
      </c>
    </row>
    <row r="131" spans="1:65" s="2" customFormat="1" ht="16.5" customHeight="1">
      <c r="A131" s="32"/>
      <c r="B131" s="144"/>
      <c r="C131" s="145" t="s">
        <v>85</v>
      </c>
      <c r="D131" s="145" t="s">
        <v>128</v>
      </c>
      <c r="E131" s="146" t="s">
        <v>136</v>
      </c>
      <c r="F131" s="147" t="s">
        <v>137</v>
      </c>
      <c r="G131" s="148" t="s">
        <v>131</v>
      </c>
      <c r="H131" s="149">
        <v>1053.5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40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132</v>
      </c>
      <c r="AT131" s="157" t="s">
        <v>128</v>
      </c>
      <c r="AU131" s="157" t="s">
        <v>85</v>
      </c>
      <c r="AY131" s="17" t="s">
        <v>126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83</v>
      </c>
      <c r="BK131" s="158">
        <f>ROUND(I131*H131,2)</f>
        <v>0</v>
      </c>
      <c r="BL131" s="17" t="s">
        <v>132</v>
      </c>
      <c r="BM131" s="157" t="s">
        <v>138</v>
      </c>
    </row>
    <row r="132" spans="1:47" s="2" customFormat="1" ht="28.8">
      <c r="A132" s="32"/>
      <c r="B132" s="33"/>
      <c r="C132" s="32"/>
      <c r="D132" s="159" t="s">
        <v>134</v>
      </c>
      <c r="E132" s="32"/>
      <c r="F132" s="160" t="s">
        <v>139</v>
      </c>
      <c r="G132" s="32"/>
      <c r="H132" s="32"/>
      <c r="I132" s="161"/>
      <c r="J132" s="32"/>
      <c r="K132" s="32"/>
      <c r="L132" s="33"/>
      <c r="M132" s="162"/>
      <c r="N132" s="163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134</v>
      </c>
      <c r="AU132" s="17" t="s">
        <v>85</v>
      </c>
    </row>
    <row r="133" spans="1:65" s="2" customFormat="1" ht="33" customHeight="1">
      <c r="A133" s="32"/>
      <c r="B133" s="144"/>
      <c r="C133" s="145" t="s">
        <v>140</v>
      </c>
      <c r="D133" s="145" t="s">
        <v>128</v>
      </c>
      <c r="E133" s="146" t="s">
        <v>141</v>
      </c>
      <c r="F133" s="147" t="s">
        <v>142</v>
      </c>
      <c r="G133" s="148" t="s">
        <v>131</v>
      </c>
      <c r="H133" s="149">
        <v>588.67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40</v>
      </c>
      <c r="O133" s="58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132</v>
      </c>
      <c r="AT133" s="157" t="s">
        <v>128</v>
      </c>
      <c r="AU133" s="157" t="s">
        <v>85</v>
      </c>
      <c r="AY133" s="17" t="s">
        <v>126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83</v>
      </c>
      <c r="BK133" s="158">
        <f>ROUND(I133*H133,2)</f>
        <v>0</v>
      </c>
      <c r="BL133" s="17" t="s">
        <v>132</v>
      </c>
      <c r="BM133" s="157" t="s">
        <v>143</v>
      </c>
    </row>
    <row r="134" spans="1:47" s="2" customFormat="1" ht="19.2">
      <c r="A134" s="32"/>
      <c r="B134" s="33"/>
      <c r="C134" s="32"/>
      <c r="D134" s="159" t="s">
        <v>134</v>
      </c>
      <c r="E134" s="32"/>
      <c r="F134" s="160" t="s">
        <v>144</v>
      </c>
      <c r="G134" s="32"/>
      <c r="H134" s="32"/>
      <c r="I134" s="161"/>
      <c r="J134" s="32"/>
      <c r="K134" s="32"/>
      <c r="L134" s="33"/>
      <c r="M134" s="162"/>
      <c r="N134" s="163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134</v>
      </c>
      <c r="AU134" s="17" t="s">
        <v>85</v>
      </c>
    </row>
    <row r="135" spans="1:65" s="2" customFormat="1" ht="33" customHeight="1">
      <c r="A135" s="32"/>
      <c r="B135" s="144"/>
      <c r="C135" s="145" t="s">
        <v>132</v>
      </c>
      <c r="D135" s="145" t="s">
        <v>128</v>
      </c>
      <c r="E135" s="146" t="s">
        <v>145</v>
      </c>
      <c r="F135" s="147" t="s">
        <v>146</v>
      </c>
      <c r="G135" s="148" t="s">
        <v>131</v>
      </c>
      <c r="H135" s="149">
        <v>519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40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132</v>
      </c>
      <c r="AT135" s="157" t="s">
        <v>128</v>
      </c>
      <c r="AU135" s="157" t="s">
        <v>85</v>
      </c>
      <c r="AY135" s="17" t="s">
        <v>126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83</v>
      </c>
      <c r="BK135" s="158">
        <f>ROUND(I135*H135,2)</f>
        <v>0</v>
      </c>
      <c r="BL135" s="17" t="s">
        <v>132</v>
      </c>
      <c r="BM135" s="157" t="s">
        <v>147</v>
      </c>
    </row>
    <row r="136" spans="1:47" s="2" customFormat="1" ht="38.4">
      <c r="A136" s="32"/>
      <c r="B136" s="33"/>
      <c r="C136" s="32"/>
      <c r="D136" s="159" t="s">
        <v>134</v>
      </c>
      <c r="E136" s="32"/>
      <c r="F136" s="160" t="s">
        <v>148</v>
      </c>
      <c r="G136" s="32"/>
      <c r="H136" s="32"/>
      <c r="I136" s="161"/>
      <c r="J136" s="32"/>
      <c r="K136" s="32"/>
      <c r="L136" s="33"/>
      <c r="M136" s="162"/>
      <c r="N136" s="163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134</v>
      </c>
      <c r="AU136" s="17" t="s">
        <v>85</v>
      </c>
    </row>
    <row r="137" spans="1:65" s="2" customFormat="1" ht="37.8" customHeight="1">
      <c r="A137" s="32"/>
      <c r="B137" s="144"/>
      <c r="C137" s="145" t="s">
        <v>149</v>
      </c>
      <c r="D137" s="145" t="s">
        <v>128</v>
      </c>
      <c r="E137" s="146" t="s">
        <v>150</v>
      </c>
      <c r="F137" s="147" t="s">
        <v>151</v>
      </c>
      <c r="G137" s="148" t="s">
        <v>131</v>
      </c>
      <c r="H137" s="149">
        <v>519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40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132</v>
      </c>
      <c r="AT137" s="157" t="s">
        <v>128</v>
      </c>
      <c r="AU137" s="157" t="s">
        <v>85</v>
      </c>
      <c r="AY137" s="17" t="s">
        <v>126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83</v>
      </c>
      <c r="BK137" s="158">
        <f>ROUND(I137*H137,2)</f>
        <v>0</v>
      </c>
      <c r="BL137" s="17" t="s">
        <v>132</v>
      </c>
      <c r="BM137" s="157" t="s">
        <v>152</v>
      </c>
    </row>
    <row r="138" spans="1:47" s="2" customFormat="1" ht="38.4">
      <c r="A138" s="32"/>
      <c r="B138" s="33"/>
      <c r="C138" s="32"/>
      <c r="D138" s="159" t="s">
        <v>134</v>
      </c>
      <c r="E138" s="32"/>
      <c r="F138" s="160" t="s">
        <v>153</v>
      </c>
      <c r="G138" s="32"/>
      <c r="H138" s="32"/>
      <c r="I138" s="161"/>
      <c r="J138" s="32"/>
      <c r="K138" s="32"/>
      <c r="L138" s="33"/>
      <c r="M138" s="162"/>
      <c r="N138" s="163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134</v>
      </c>
      <c r="AU138" s="17" t="s">
        <v>85</v>
      </c>
    </row>
    <row r="139" spans="1:65" s="2" customFormat="1" ht="24.15" customHeight="1">
      <c r="A139" s="32"/>
      <c r="B139" s="144"/>
      <c r="C139" s="145" t="s">
        <v>154</v>
      </c>
      <c r="D139" s="145" t="s">
        <v>128</v>
      </c>
      <c r="E139" s="146" t="s">
        <v>155</v>
      </c>
      <c r="F139" s="147" t="s">
        <v>156</v>
      </c>
      <c r="G139" s="148" t="s">
        <v>131</v>
      </c>
      <c r="H139" s="149">
        <v>519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132</v>
      </c>
      <c r="AT139" s="157" t="s">
        <v>128</v>
      </c>
      <c r="AU139" s="157" t="s">
        <v>85</v>
      </c>
      <c r="AY139" s="17" t="s">
        <v>126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83</v>
      </c>
      <c r="BK139" s="158">
        <f>ROUND(I139*H139,2)</f>
        <v>0</v>
      </c>
      <c r="BL139" s="17" t="s">
        <v>132</v>
      </c>
      <c r="BM139" s="157" t="s">
        <v>157</v>
      </c>
    </row>
    <row r="140" spans="1:47" s="2" customFormat="1" ht="28.8">
      <c r="A140" s="32"/>
      <c r="B140" s="33"/>
      <c r="C140" s="32"/>
      <c r="D140" s="159" t="s">
        <v>134</v>
      </c>
      <c r="E140" s="32"/>
      <c r="F140" s="160" t="s">
        <v>158</v>
      </c>
      <c r="G140" s="32"/>
      <c r="H140" s="32"/>
      <c r="I140" s="161"/>
      <c r="J140" s="32"/>
      <c r="K140" s="32"/>
      <c r="L140" s="33"/>
      <c r="M140" s="162"/>
      <c r="N140" s="163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134</v>
      </c>
      <c r="AU140" s="17" t="s">
        <v>85</v>
      </c>
    </row>
    <row r="141" spans="1:65" s="2" customFormat="1" ht="24.15" customHeight="1">
      <c r="A141" s="32"/>
      <c r="B141" s="144"/>
      <c r="C141" s="145" t="s">
        <v>159</v>
      </c>
      <c r="D141" s="145" t="s">
        <v>128</v>
      </c>
      <c r="E141" s="146" t="s">
        <v>160</v>
      </c>
      <c r="F141" s="147" t="s">
        <v>161</v>
      </c>
      <c r="G141" s="148" t="s">
        <v>131</v>
      </c>
      <c r="H141" s="149">
        <v>346.32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132</v>
      </c>
      <c r="AT141" s="157" t="s">
        <v>128</v>
      </c>
      <c r="AU141" s="157" t="s">
        <v>85</v>
      </c>
      <c r="AY141" s="17" t="s">
        <v>126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132</v>
      </c>
      <c r="BM141" s="157" t="s">
        <v>162</v>
      </c>
    </row>
    <row r="142" spans="1:47" s="2" customFormat="1" ht="28.8">
      <c r="A142" s="32"/>
      <c r="B142" s="33"/>
      <c r="C142" s="32"/>
      <c r="D142" s="159" t="s">
        <v>134</v>
      </c>
      <c r="E142" s="32"/>
      <c r="F142" s="160" t="s">
        <v>163</v>
      </c>
      <c r="G142" s="32"/>
      <c r="H142" s="32"/>
      <c r="I142" s="161"/>
      <c r="J142" s="32"/>
      <c r="K142" s="32"/>
      <c r="L142" s="33"/>
      <c r="M142" s="162"/>
      <c r="N142" s="163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134</v>
      </c>
      <c r="AU142" s="17" t="s">
        <v>85</v>
      </c>
    </row>
    <row r="143" spans="1:65" s="2" customFormat="1" ht="16.5" customHeight="1">
      <c r="A143" s="32"/>
      <c r="B143" s="144"/>
      <c r="C143" s="145" t="s">
        <v>164</v>
      </c>
      <c r="D143" s="145" t="s">
        <v>128</v>
      </c>
      <c r="E143" s="146" t="s">
        <v>165</v>
      </c>
      <c r="F143" s="147" t="s">
        <v>166</v>
      </c>
      <c r="G143" s="148" t="s">
        <v>131</v>
      </c>
      <c r="H143" s="149">
        <v>972.05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40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132</v>
      </c>
      <c r="AT143" s="157" t="s">
        <v>128</v>
      </c>
      <c r="AU143" s="157" t="s">
        <v>85</v>
      </c>
      <c r="AY143" s="17" t="s">
        <v>126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83</v>
      </c>
      <c r="BK143" s="158">
        <f>ROUND(I143*H143,2)</f>
        <v>0</v>
      </c>
      <c r="BL143" s="17" t="s">
        <v>132</v>
      </c>
      <c r="BM143" s="157" t="s">
        <v>167</v>
      </c>
    </row>
    <row r="144" spans="1:47" s="2" customFormat="1" ht="19.2">
      <c r="A144" s="32"/>
      <c r="B144" s="33"/>
      <c r="C144" s="32"/>
      <c r="D144" s="159" t="s">
        <v>134</v>
      </c>
      <c r="E144" s="32"/>
      <c r="F144" s="160" t="s">
        <v>168</v>
      </c>
      <c r="G144" s="32"/>
      <c r="H144" s="32"/>
      <c r="I144" s="161"/>
      <c r="J144" s="32"/>
      <c r="K144" s="32"/>
      <c r="L144" s="33"/>
      <c r="M144" s="162"/>
      <c r="N144" s="163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134</v>
      </c>
      <c r="AU144" s="17" t="s">
        <v>85</v>
      </c>
    </row>
    <row r="145" spans="2:51" s="13" customFormat="1" ht="10.2">
      <c r="B145" s="164"/>
      <c r="D145" s="159" t="s">
        <v>169</v>
      </c>
      <c r="E145" s="165" t="s">
        <v>1</v>
      </c>
      <c r="F145" s="166" t="s">
        <v>170</v>
      </c>
      <c r="H145" s="167">
        <v>972.05</v>
      </c>
      <c r="I145" s="168"/>
      <c r="L145" s="164"/>
      <c r="M145" s="169"/>
      <c r="N145" s="170"/>
      <c r="O145" s="170"/>
      <c r="P145" s="170"/>
      <c r="Q145" s="170"/>
      <c r="R145" s="170"/>
      <c r="S145" s="170"/>
      <c r="T145" s="171"/>
      <c r="AT145" s="165" t="s">
        <v>169</v>
      </c>
      <c r="AU145" s="165" t="s">
        <v>85</v>
      </c>
      <c r="AV145" s="13" t="s">
        <v>85</v>
      </c>
      <c r="AW145" s="13" t="s">
        <v>32</v>
      </c>
      <c r="AX145" s="13" t="s">
        <v>83</v>
      </c>
      <c r="AY145" s="165" t="s">
        <v>126</v>
      </c>
    </row>
    <row r="146" spans="1:65" s="2" customFormat="1" ht="24.15" customHeight="1">
      <c r="A146" s="32"/>
      <c r="B146" s="144"/>
      <c r="C146" s="145" t="s">
        <v>171</v>
      </c>
      <c r="D146" s="145" t="s">
        <v>128</v>
      </c>
      <c r="E146" s="146" t="s">
        <v>172</v>
      </c>
      <c r="F146" s="147" t="s">
        <v>173</v>
      </c>
      <c r="G146" s="148" t="s">
        <v>174</v>
      </c>
      <c r="H146" s="149">
        <v>169.5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40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132</v>
      </c>
      <c r="AT146" s="157" t="s">
        <v>128</v>
      </c>
      <c r="AU146" s="157" t="s">
        <v>85</v>
      </c>
      <c r="AY146" s="17" t="s">
        <v>126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83</v>
      </c>
      <c r="BK146" s="158">
        <f>ROUND(I146*H146,2)</f>
        <v>0</v>
      </c>
      <c r="BL146" s="17" t="s">
        <v>132</v>
      </c>
      <c r="BM146" s="157" t="s">
        <v>175</v>
      </c>
    </row>
    <row r="147" spans="1:47" s="2" customFormat="1" ht="19.2">
      <c r="A147" s="32"/>
      <c r="B147" s="33"/>
      <c r="C147" s="32"/>
      <c r="D147" s="159" t="s">
        <v>134</v>
      </c>
      <c r="E147" s="32"/>
      <c r="F147" s="160" t="s">
        <v>176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134</v>
      </c>
      <c r="AU147" s="17" t="s">
        <v>85</v>
      </c>
    </row>
    <row r="148" spans="1:65" s="2" customFormat="1" ht="16.5" customHeight="1">
      <c r="A148" s="32"/>
      <c r="B148" s="144"/>
      <c r="C148" s="172" t="s">
        <v>177</v>
      </c>
      <c r="D148" s="172" t="s">
        <v>178</v>
      </c>
      <c r="E148" s="173" t="s">
        <v>179</v>
      </c>
      <c r="F148" s="174" t="s">
        <v>180</v>
      </c>
      <c r="G148" s="175" t="s">
        <v>181</v>
      </c>
      <c r="H148" s="176">
        <v>3.39</v>
      </c>
      <c r="I148" s="177"/>
      <c r="J148" s="178">
        <f>ROUND(I148*H148,2)</f>
        <v>0</v>
      </c>
      <c r="K148" s="179"/>
      <c r="L148" s="180"/>
      <c r="M148" s="181" t="s">
        <v>1</v>
      </c>
      <c r="N148" s="182" t="s">
        <v>40</v>
      </c>
      <c r="O148" s="58"/>
      <c r="P148" s="155">
        <f>O148*H148</f>
        <v>0</v>
      </c>
      <c r="Q148" s="155">
        <v>0.001</v>
      </c>
      <c r="R148" s="155">
        <f>Q148*H148</f>
        <v>0.0033900000000000002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164</v>
      </c>
      <c r="AT148" s="157" t="s">
        <v>178</v>
      </c>
      <c r="AU148" s="157" t="s">
        <v>85</v>
      </c>
      <c r="AY148" s="17" t="s">
        <v>126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132</v>
      </c>
      <c r="BM148" s="157" t="s">
        <v>182</v>
      </c>
    </row>
    <row r="149" spans="1:47" s="2" customFormat="1" ht="10.2">
      <c r="A149" s="32"/>
      <c r="B149" s="33"/>
      <c r="C149" s="32"/>
      <c r="D149" s="159" t="s">
        <v>134</v>
      </c>
      <c r="E149" s="32"/>
      <c r="F149" s="160" t="s">
        <v>180</v>
      </c>
      <c r="G149" s="32"/>
      <c r="H149" s="32"/>
      <c r="I149" s="161"/>
      <c r="J149" s="32"/>
      <c r="K149" s="32"/>
      <c r="L149" s="33"/>
      <c r="M149" s="162"/>
      <c r="N149" s="163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134</v>
      </c>
      <c r="AU149" s="17" t="s">
        <v>85</v>
      </c>
    </row>
    <row r="150" spans="2:51" s="13" customFormat="1" ht="10.2">
      <c r="B150" s="164"/>
      <c r="D150" s="159" t="s">
        <v>169</v>
      </c>
      <c r="E150" s="165" t="s">
        <v>1</v>
      </c>
      <c r="F150" s="166" t="s">
        <v>183</v>
      </c>
      <c r="H150" s="167">
        <v>3.39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169</v>
      </c>
      <c r="AU150" s="165" t="s">
        <v>85</v>
      </c>
      <c r="AV150" s="13" t="s">
        <v>85</v>
      </c>
      <c r="AW150" s="13" t="s">
        <v>32</v>
      </c>
      <c r="AX150" s="13" t="s">
        <v>83</v>
      </c>
      <c r="AY150" s="165" t="s">
        <v>126</v>
      </c>
    </row>
    <row r="151" spans="1:65" s="2" customFormat="1" ht="24.15" customHeight="1">
      <c r="A151" s="32"/>
      <c r="B151" s="144"/>
      <c r="C151" s="145" t="s">
        <v>184</v>
      </c>
      <c r="D151" s="145" t="s">
        <v>128</v>
      </c>
      <c r="E151" s="146" t="s">
        <v>185</v>
      </c>
      <c r="F151" s="147" t="s">
        <v>186</v>
      </c>
      <c r="G151" s="148" t="s">
        <v>174</v>
      </c>
      <c r="H151" s="149">
        <v>169.5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40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132</v>
      </c>
      <c r="AT151" s="157" t="s">
        <v>128</v>
      </c>
      <c r="AU151" s="157" t="s">
        <v>85</v>
      </c>
      <c r="AY151" s="17" t="s">
        <v>126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83</v>
      </c>
      <c r="BK151" s="158">
        <f>ROUND(I151*H151,2)</f>
        <v>0</v>
      </c>
      <c r="BL151" s="17" t="s">
        <v>132</v>
      </c>
      <c r="BM151" s="157" t="s">
        <v>187</v>
      </c>
    </row>
    <row r="152" spans="1:47" s="2" customFormat="1" ht="19.2">
      <c r="A152" s="32"/>
      <c r="B152" s="33"/>
      <c r="C152" s="32"/>
      <c r="D152" s="159" t="s">
        <v>134</v>
      </c>
      <c r="E152" s="32"/>
      <c r="F152" s="160" t="s">
        <v>188</v>
      </c>
      <c r="G152" s="32"/>
      <c r="H152" s="32"/>
      <c r="I152" s="161"/>
      <c r="J152" s="32"/>
      <c r="K152" s="32"/>
      <c r="L152" s="33"/>
      <c r="M152" s="162"/>
      <c r="N152" s="163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134</v>
      </c>
      <c r="AU152" s="17" t="s">
        <v>85</v>
      </c>
    </row>
    <row r="153" spans="1:65" s="2" customFormat="1" ht="44.25" customHeight="1">
      <c r="A153" s="32"/>
      <c r="B153" s="144"/>
      <c r="C153" s="145" t="s">
        <v>189</v>
      </c>
      <c r="D153" s="145" t="s">
        <v>128</v>
      </c>
      <c r="E153" s="146" t="s">
        <v>190</v>
      </c>
      <c r="F153" s="147" t="s">
        <v>191</v>
      </c>
      <c r="G153" s="148" t="s">
        <v>192</v>
      </c>
      <c r="H153" s="149">
        <v>1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40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132</v>
      </c>
      <c r="AT153" s="157" t="s">
        <v>128</v>
      </c>
      <c r="AU153" s="157" t="s">
        <v>85</v>
      </c>
      <c r="AY153" s="17" t="s">
        <v>126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83</v>
      </c>
      <c r="BK153" s="158">
        <f>ROUND(I153*H153,2)</f>
        <v>0</v>
      </c>
      <c r="BL153" s="17" t="s">
        <v>132</v>
      </c>
      <c r="BM153" s="157" t="s">
        <v>193</v>
      </c>
    </row>
    <row r="154" spans="1:47" s="2" customFormat="1" ht="28.8">
      <c r="A154" s="32"/>
      <c r="B154" s="33"/>
      <c r="C154" s="32"/>
      <c r="D154" s="159" t="s">
        <v>134</v>
      </c>
      <c r="E154" s="32"/>
      <c r="F154" s="160" t="s">
        <v>191</v>
      </c>
      <c r="G154" s="32"/>
      <c r="H154" s="32"/>
      <c r="I154" s="161"/>
      <c r="J154" s="32"/>
      <c r="K154" s="32"/>
      <c r="L154" s="33"/>
      <c r="M154" s="162"/>
      <c r="N154" s="16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134</v>
      </c>
      <c r="AU154" s="17" t="s">
        <v>85</v>
      </c>
    </row>
    <row r="155" spans="1:47" s="2" customFormat="1" ht="19.2">
      <c r="A155" s="32"/>
      <c r="B155" s="33"/>
      <c r="C155" s="32"/>
      <c r="D155" s="159" t="s">
        <v>194</v>
      </c>
      <c r="E155" s="32"/>
      <c r="F155" s="183" t="s">
        <v>195</v>
      </c>
      <c r="G155" s="32"/>
      <c r="H155" s="32"/>
      <c r="I155" s="161"/>
      <c r="J155" s="32"/>
      <c r="K155" s="32"/>
      <c r="L155" s="33"/>
      <c r="M155" s="162"/>
      <c r="N155" s="163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194</v>
      </c>
      <c r="AU155" s="17" t="s">
        <v>85</v>
      </c>
    </row>
    <row r="156" spans="1:65" s="2" customFormat="1" ht="16.5" customHeight="1">
      <c r="A156" s="32"/>
      <c r="B156" s="144"/>
      <c r="C156" s="145" t="s">
        <v>196</v>
      </c>
      <c r="D156" s="145" t="s">
        <v>128</v>
      </c>
      <c r="E156" s="146" t="s">
        <v>197</v>
      </c>
      <c r="F156" s="147" t="s">
        <v>198</v>
      </c>
      <c r="G156" s="148" t="s">
        <v>192</v>
      </c>
      <c r="H156" s="149">
        <v>1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40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132</v>
      </c>
      <c r="AT156" s="157" t="s">
        <v>128</v>
      </c>
      <c r="AU156" s="157" t="s">
        <v>85</v>
      </c>
      <c r="AY156" s="17" t="s">
        <v>126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83</v>
      </c>
      <c r="BK156" s="158">
        <f>ROUND(I156*H156,2)</f>
        <v>0</v>
      </c>
      <c r="BL156" s="17" t="s">
        <v>132</v>
      </c>
      <c r="BM156" s="157" t="s">
        <v>199</v>
      </c>
    </row>
    <row r="157" spans="1:47" s="2" customFormat="1" ht="10.2">
      <c r="A157" s="32"/>
      <c r="B157" s="33"/>
      <c r="C157" s="32"/>
      <c r="D157" s="159" t="s">
        <v>134</v>
      </c>
      <c r="E157" s="32"/>
      <c r="F157" s="160" t="s">
        <v>198</v>
      </c>
      <c r="G157" s="32"/>
      <c r="H157" s="32"/>
      <c r="I157" s="161"/>
      <c r="J157" s="32"/>
      <c r="K157" s="32"/>
      <c r="L157" s="33"/>
      <c r="M157" s="162"/>
      <c r="N157" s="163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134</v>
      </c>
      <c r="AU157" s="17" t="s">
        <v>85</v>
      </c>
    </row>
    <row r="158" spans="1:47" s="2" customFormat="1" ht="48">
      <c r="A158" s="32"/>
      <c r="B158" s="33"/>
      <c r="C158" s="32"/>
      <c r="D158" s="159" t="s">
        <v>194</v>
      </c>
      <c r="E158" s="32"/>
      <c r="F158" s="183" t="s">
        <v>200</v>
      </c>
      <c r="G158" s="32"/>
      <c r="H158" s="32"/>
      <c r="I158" s="161"/>
      <c r="J158" s="32"/>
      <c r="K158" s="32"/>
      <c r="L158" s="33"/>
      <c r="M158" s="162"/>
      <c r="N158" s="163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194</v>
      </c>
      <c r="AU158" s="17" t="s">
        <v>85</v>
      </c>
    </row>
    <row r="159" spans="2:63" s="12" customFormat="1" ht="22.8" customHeight="1">
      <c r="B159" s="131"/>
      <c r="D159" s="132" t="s">
        <v>74</v>
      </c>
      <c r="E159" s="142" t="s">
        <v>85</v>
      </c>
      <c r="F159" s="142" t="s">
        <v>201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SUM(P160:P164)</f>
        <v>0</v>
      </c>
      <c r="Q159" s="137"/>
      <c r="R159" s="138">
        <f>SUM(R160:R164)</f>
        <v>39.15</v>
      </c>
      <c r="S159" s="137"/>
      <c r="T159" s="139">
        <f>SUM(T160:T164)</f>
        <v>0</v>
      </c>
      <c r="AR159" s="132" t="s">
        <v>83</v>
      </c>
      <c r="AT159" s="140" t="s">
        <v>74</v>
      </c>
      <c r="AU159" s="140" t="s">
        <v>83</v>
      </c>
      <c r="AY159" s="132" t="s">
        <v>126</v>
      </c>
      <c r="BK159" s="141">
        <f>SUM(BK160:BK164)</f>
        <v>0</v>
      </c>
    </row>
    <row r="160" spans="1:65" s="2" customFormat="1" ht="24.15" customHeight="1">
      <c r="A160" s="32"/>
      <c r="B160" s="144"/>
      <c r="C160" s="145" t="s">
        <v>202</v>
      </c>
      <c r="D160" s="145" t="s">
        <v>128</v>
      </c>
      <c r="E160" s="146" t="s">
        <v>203</v>
      </c>
      <c r="F160" s="147" t="s">
        <v>204</v>
      </c>
      <c r="G160" s="148" t="s">
        <v>205</v>
      </c>
      <c r="H160" s="149">
        <v>15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132</v>
      </c>
      <c r="AT160" s="157" t="s">
        <v>128</v>
      </c>
      <c r="AU160" s="157" t="s">
        <v>85</v>
      </c>
      <c r="AY160" s="17" t="s">
        <v>126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132</v>
      </c>
      <c r="BM160" s="157" t="s">
        <v>206</v>
      </c>
    </row>
    <row r="161" spans="1:47" s="2" customFormat="1" ht="28.8">
      <c r="A161" s="32"/>
      <c r="B161" s="33"/>
      <c r="C161" s="32"/>
      <c r="D161" s="159" t="s">
        <v>134</v>
      </c>
      <c r="E161" s="32"/>
      <c r="F161" s="160" t="s">
        <v>207</v>
      </c>
      <c r="G161" s="32"/>
      <c r="H161" s="32"/>
      <c r="I161" s="161"/>
      <c r="J161" s="32"/>
      <c r="K161" s="32"/>
      <c r="L161" s="33"/>
      <c r="M161" s="162"/>
      <c r="N161" s="163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134</v>
      </c>
      <c r="AU161" s="17" t="s">
        <v>85</v>
      </c>
    </row>
    <row r="162" spans="1:65" s="2" customFormat="1" ht="16.5" customHeight="1">
      <c r="A162" s="32"/>
      <c r="B162" s="144"/>
      <c r="C162" s="172" t="s">
        <v>8</v>
      </c>
      <c r="D162" s="172" t="s">
        <v>178</v>
      </c>
      <c r="E162" s="173" t="s">
        <v>208</v>
      </c>
      <c r="F162" s="174" t="s">
        <v>209</v>
      </c>
      <c r="G162" s="175" t="s">
        <v>210</v>
      </c>
      <c r="H162" s="176">
        <v>39.15</v>
      </c>
      <c r="I162" s="177"/>
      <c r="J162" s="178">
        <f>ROUND(I162*H162,2)</f>
        <v>0</v>
      </c>
      <c r="K162" s="179"/>
      <c r="L162" s="180"/>
      <c r="M162" s="181" t="s">
        <v>1</v>
      </c>
      <c r="N162" s="182" t="s">
        <v>40</v>
      </c>
      <c r="O162" s="58"/>
      <c r="P162" s="155">
        <f>O162*H162</f>
        <v>0</v>
      </c>
      <c r="Q162" s="155">
        <v>1</v>
      </c>
      <c r="R162" s="155">
        <f>Q162*H162</f>
        <v>39.15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164</v>
      </c>
      <c r="AT162" s="157" t="s">
        <v>178</v>
      </c>
      <c r="AU162" s="157" t="s">
        <v>85</v>
      </c>
      <c r="AY162" s="17" t="s">
        <v>126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83</v>
      </c>
      <c r="BK162" s="158">
        <f>ROUND(I162*H162,2)</f>
        <v>0</v>
      </c>
      <c r="BL162" s="17" t="s">
        <v>132</v>
      </c>
      <c r="BM162" s="157" t="s">
        <v>211</v>
      </c>
    </row>
    <row r="163" spans="1:47" s="2" customFormat="1" ht="10.2">
      <c r="A163" s="32"/>
      <c r="B163" s="33"/>
      <c r="C163" s="32"/>
      <c r="D163" s="159" t="s">
        <v>134</v>
      </c>
      <c r="E163" s="32"/>
      <c r="F163" s="160" t="s">
        <v>209</v>
      </c>
      <c r="G163" s="32"/>
      <c r="H163" s="32"/>
      <c r="I163" s="161"/>
      <c r="J163" s="32"/>
      <c r="K163" s="32"/>
      <c r="L163" s="33"/>
      <c r="M163" s="162"/>
      <c r="N163" s="163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134</v>
      </c>
      <c r="AU163" s="17" t="s">
        <v>85</v>
      </c>
    </row>
    <row r="164" spans="2:51" s="13" customFormat="1" ht="10.2">
      <c r="B164" s="164"/>
      <c r="D164" s="159" t="s">
        <v>169</v>
      </c>
      <c r="E164" s="165" t="s">
        <v>1</v>
      </c>
      <c r="F164" s="166" t="s">
        <v>212</v>
      </c>
      <c r="H164" s="167">
        <v>39.15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65" t="s">
        <v>169</v>
      </c>
      <c r="AU164" s="165" t="s">
        <v>85</v>
      </c>
      <c r="AV164" s="13" t="s">
        <v>85</v>
      </c>
      <c r="AW164" s="13" t="s">
        <v>32</v>
      </c>
      <c r="AX164" s="13" t="s">
        <v>83</v>
      </c>
      <c r="AY164" s="165" t="s">
        <v>126</v>
      </c>
    </row>
    <row r="165" spans="2:63" s="12" customFormat="1" ht="22.8" customHeight="1">
      <c r="B165" s="131"/>
      <c r="D165" s="132" t="s">
        <v>74</v>
      </c>
      <c r="E165" s="142" t="s">
        <v>140</v>
      </c>
      <c r="F165" s="142" t="s">
        <v>213</v>
      </c>
      <c r="I165" s="134"/>
      <c r="J165" s="143">
        <f>BK165</f>
        <v>0</v>
      </c>
      <c r="L165" s="131"/>
      <c r="M165" s="136"/>
      <c r="N165" s="137"/>
      <c r="O165" s="137"/>
      <c r="P165" s="138">
        <f>SUM(P166:P198)</f>
        <v>0</v>
      </c>
      <c r="Q165" s="137"/>
      <c r="R165" s="138">
        <f>SUM(R166:R198)</f>
        <v>456.22764448000004</v>
      </c>
      <c r="S165" s="137"/>
      <c r="T165" s="139">
        <f>SUM(T166:T198)</f>
        <v>0</v>
      </c>
      <c r="AR165" s="132" t="s">
        <v>83</v>
      </c>
      <c r="AT165" s="140" t="s">
        <v>74</v>
      </c>
      <c r="AU165" s="140" t="s">
        <v>83</v>
      </c>
      <c r="AY165" s="132" t="s">
        <v>126</v>
      </c>
      <c r="BK165" s="141">
        <f>SUM(BK166:BK198)</f>
        <v>0</v>
      </c>
    </row>
    <row r="166" spans="1:65" s="2" customFormat="1" ht="24.15" customHeight="1">
      <c r="A166" s="32"/>
      <c r="B166" s="144"/>
      <c r="C166" s="145" t="s">
        <v>214</v>
      </c>
      <c r="D166" s="145" t="s">
        <v>128</v>
      </c>
      <c r="E166" s="146" t="s">
        <v>215</v>
      </c>
      <c r="F166" s="147" t="s">
        <v>216</v>
      </c>
      <c r="G166" s="148" t="s">
        <v>131</v>
      </c>
      <c r="H166" s="149">
        <v>157.46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40</v>
      </c>
      <c r="O166" s="58"/>
      <c r="P166" s="155">
        <f>O166*H166</f>
        <v>0</v>
      </c>
      <c r="Q166" s="155">
        <v>2.80894</v>
      </c>
      <c r="R166" s="155">
        <f>Q166*H166</f>
        <v>442.29569240000006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132</v>
      </c>
      <c r="AT166" s="157" t="s">
        <v>128</v>
      </c>
      <c r="AU166" s="157" t="s">
        <v>85</v>
      </c>
      <c r="AY166" s="17" t="s">
        <v>126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83</v>
      </c>
      <c r="BK166" s="158">
        <f>ROUND(I166*H166,2)</f>
        <v>0</v>
      </c>
      <c r="BL166" s="17" t="s">
        <v>132</v>
      </c>
      <c r="BM166" s="157" t="s">
        <v>217</v>
      </c>
    </row>
    <row r="167" spans="1:47" s="2" customFormat="1" ht="48">
      <c r="A167" s="32"/>
      <c r="B167" s="33"/>
      <c r="C167" s="32"/>
      <c r="D167" s="159" t="s">
        <v>134</v>
      </c>
      <c r="E167" s="32"/>
      <c r="F167" s="160" t="s">
        <v>218</v>
      </c>
      <c r="G167" s="32"/>
      <c r="H167" s="32"/>
      <c r="I167" s="161"/>
      <c r="J167" s="32"/>
      <c r="K167" s="32"/>
      <c r="L167" s="33"/>
      <c r="M167" s="162"/>
      <c r="N167" s="163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134</v>
      </c>
      <c r="AU167" s="17" t="s">
        <v>85</v>
      </c>
    </row>
    <row r="168" spans="2:51" s="14" customFormat="1" ht="10.2">
      <c r="B168" s="184"/>
      <c r="D168" s="159" t="s">
        <v>169</v>
      </c>
      <c r="E168" s="185" t="s">
        <v>1</v>
      </c>
      <c r="F168" s="186" t="s">
        <v>219</v>
      </c>
      <c r="H168" s="185" t="s">
        <v>1</v>
      </c>
      <c r="I168" s="187"/>
      <c r="L168" s="184"/>
      <c r="M168" s="188"/>
      <c r="N168" s="189"/>
      <c r="O168" s="189"/>
      <c r="P168" s="189"/>
      <c r="Q168" s="189"/>
      <c r="R168" s="189"/>
      <c r="S168" s="189"/>
      <c r="T168" s="190"/>
      <c r="AT168" s="185" t="s">
        <v>169</v>
      </c>
      <c r="AU168" s="185" t="s">
        <v>85</v>
      </c>
      <c r="AV168" s="14" t="s">
        <v>83</v>
      </c>
      <c r="AW168" s="14" t="s">
        <v>32</v>
      </c>
      <c r="AX168" s="14" t="s">
        <v>75</v>
      </c>
      <c r="AY168" s="185" t="s">
        <v>126</v>
      </c>
    </row>
    <row r="169" spans="2:51" s="13" customFormat="1" ht="10.2">
      <c r="B169" s="164"/>
      <c r="D169" s="159" t="s">
        <v>169</v>
      </c>
      <c r="E169" s="165" t="s">
        <v>1</v>
      </c>
      <c r="F169" s="166" t="s">
        <v>220</v>
      </c>
      <c r="H169" s="167">
        <v>8.76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169</v>
      </c>
      <c r="AU169" s="165" t="s">
        <v>85</v>
      </c>
      <c r="AV169" s="13" t="s">
        <v>85</v>
      </c>
      <c r="AW169" s="13" t="s">
        <v>32</v>
      </c>
      <c r="AX169" s="13" t="s">
        <v>75</v>
      </c>
      <c r="AY169" s="165" t="s">
        <v>126</v>
      </c>
    </row>
    <row r="170" spans="2:51" s="14" customFormat="1" ht="10.2">
      <c r="B170" s="184"/>
      <c r="D170" s="159" t="s">
        <v>169</v>
      </c>
      <c r="E170" s="185" t="s">
        <v>1</v>
      </c>
      <c r="F170" s="186" t="s">
        <v>221</v>
      </c>
      <c r="H170" s="185" t="s">
        <v>1</v>
      </c>
      <c r="I170" s="187"/>
      <c r="L170" s="184"/>
      <c r="M170" s="188"/>
      <c r="N170" s="189"/>
      <c r="O170" s="189"/>
      <c r="P170" s="189"/>
      <c r="Q170" s="189"/>
      <c r="R170" s="189"/>
      <c r="S170" s="189"/>
      <c r="T170" s="190"/>
      <c r="AT170" s="185" t="s">
        <v>169</v>
      </c>
      <c r="AU170" s="185" t="s">
        <v>85</v>
      </c>
      <c r="AV170" s="14" t="s">
        <v>83</v>
      </c>
      <c r="AW170" s="14" t="s">
        <v>32</v>
      </c>
      <c r="AX170" s="14" t="s">
        <v>75</v>
      </c>
      <c r="AY170" s="185" t="s">
        <v>126</v>
      </c>
    </row>
    <row r="171" spans="2:51" s="13" customFormat="1" ht="10.2">
      <c r="B171" s="164"/>
      <c r="D171" s="159" t="s">
        <v>169</v>
      </c>
      <c r="E171" s="165" t="s">
        <v>1</v>
      </c>
      <c r="F171" s="166" t="s">
        <v>222</v>
      </c>
      <c r="H171" s="167">
        <v>114.31</v>
      </c>
      <c r="I171" s="168"/>
      <c r="L171" s="164"/>
      <c r="M171" s="169"/>
      <c r="N171" s="170"/>
      <c r="O171" s="170"/>
      <c r="P171" s="170"/>
      <c r="Q171" s="170"/>
      <c r="R171" s="170"/>
      <c r="S171" s="170"/>
      <c r="T171" s="171"/>
      <c r="AT171" s="165" t="s">
        <v>169</v>
      </c>
      <c r="AU171" s="165" t="s">
        <v>85</v>
      </c>
      <c r="AV171" s="13" t="s">
        <v>85</v>
      </c>
      <c r="AW171" s="13" t="s">
        <v>32</v>
      </c>
      <c r="AX171" s="13" t="s">
        <v>75</v>
      </c>
      <c r="AY171" s="165" t="s">
        <v>126</v>
      </c>
    </row>
    <row r="172" spans="2:51" s="14" customFormat="1" ht="10.2">
      <c r="B172" s="184"/>
      <c r="D172" s="159" t="s">
        <v>169</v>
      </c>
      <c r="E172" s="185" t="s">
        <v>1</v>
      </c>
      <c r="F172" s="186" t="s">
        <v>223</v>
      </c>
      <c r="H172" s="185" t="s">
        <v>1</v>
      </c>
      <c r="I172" s="187"/>
      <c r="L172" s="184"/>
      <c r="M172" s="188"/>
      <c r="N172" s="189"/>
      <c r="O172" s="189"/>
      <c r="P172" s="189"/>
      <c r="Q172" s="189"/>
      <c r="R172" s="189"/>
      <c r="S172" s="189"/>
      <c r="T172" s="190"/>
      <c r="AT172" s="185" t="s">
        <v>169</v>
      </c>
      <c r="AU172" s="185" t="s">
        <v>85</v>
      </c>
      <c r="AV172" s="14" t="s">
        <v>83</v>
      </c>
      <c r="AW172" s="14" t="s">
        <v>32</v>
      </c>
      <c r="AX172" s="14" t="s">
        <v>75</v>
      </c>
      <c r="AY172" s="185" t="s">
        <v>126</v>
      </c>
    </row>
    <row r="173" spans="2:51" s="13" customFormat="1" ht="10.2">
      <c r="B173" s="164"/>
      <c r="D173" s="159" t="s">
        <v>169</v>
      </c>
      <c r="E173" s="165" t="s">
        <v>1</v>
      </c>
      <c r="F173" s="166" t="s">
        <v>224</v>
      </c>
      <c r="H173" s="167">
        <v>34.39</v>
      </c>
      <c r="I173" s="168"/>
      <c r="L173" s="164"/>
      <c r="M173" s="169"/>
      <c r="N173" s="170"/>
      <c r="O173" s="170"/>
      <c r="P173" s="170"/>
      <c r="Q173" s="170"/>
      <c r="R173" s="170"/>
      <c r="S173" s="170"/>
      <c r="T173" s="171"/>
      <c r="AT173" s="165" t="s">
        <v>169</v>
      </c>
      <c r="AU173" s="165" t="s">
        <v>85</v>
      </c>
      <c r="AV173" s="13" t="s">
        <v>85</v>
      </c>
      <c r="AW173" s="13" t="s">
        <v>32</v>
      </c>
      <c r="AX173" s="13" t="s">
        <v>75</v>
      </c>
      <c r="AY173" s="165" t="s">
        <v>126</v>
      </c>
    </row>
    <row r="174" spans="2:51" s="15" customFormat="1" ht="10.2">
      <c r="B174" s="191"/>
      <c r="D174" s="159" t="s">
        <v>169</v>
      </c>
      <c r="E174" s="192" t="s">
        <v>1</v>
      </c>
      <c r="F174" s="193" t="s">
        <v>225</v>
      </c>
      <c r="H174" s="194">
        <v>157.46</v>
      </c>
      <c r="I174" s="195"/>
      <c r="L174" s="191"/>
      <c r="M174" s="196"/>
      <c r="N174" s="197"/>
      <c r="O174" s="197"/>
      <c r="P174" s="197"/>
      <c r="Q174" s="197"/>
      <c r="R174" s="197"/>
      <c r="S174" s="197"/>
      <c r="T174" s="198"/>
      <c r="AT174" s="192" t="s">
        <v>169</v>
      </c>
      <c r="AU174" s="192" t="s">
        <v>85</v>
      </c>
      <c r="AV174" s="15" t="s">
        <v>132</v>
      </c>
      <c r="AW174" s="15" t="s">
        <v>32</v>
      </c>
      <c r="AX174" s="15" t="s">
        <v>83</v>
      </c>
      <c r="AY174" s="192" t="s">
        <v>126</v>
      </c>
    </row>
    <row r="175" spans="1:65" s="2" customFormat="1" ht="21.75" customHeight="1">
      <c r="A175" s="32"/>
      <c r="B175" s="144"/>
      <c r="C175" s="145" t="s">
        <v>226</v>
      </c>
      <c r="D175" s="145" t="s">
        <v>128</v>
      </c>
      <c r="E175" s="146" t="s">
        <v>227</v>
      </c>
      <c r="F175" s="147" t="s">
        <v>228</v>
      </c>
      <c r="G175" s="148" t="s">
        <v>174</v>
      </c>
      <c r="H175" s="149">
        <v>267.37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40</v>
      </c>
      <c r="O175" s="58"/>
      <c r="P175" s="155">
        <f>O175*H175</f>
        <v>0</v>
      </c>
      <c r="Q175" s="155">
        <v>0.00726</v>
      </c>
      <c r="R175" s="155">
        <f>Q175*H175</f>
        <v>1.9411062000000001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132</v>
      </c>
      <c r="AT175" s="157" t="s">
        <v>128</v>
      </c>
      <c r="AU175" s="157" t="s">
        <v>85</v>
      </c>
      <c r="AY175" s="17" t="s">
        <v>126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83</v>
      </c>
      <c r="BK175" s="158">
        <f>ROUND(I175*H175,2)</f>
        <v>0</v>
      </c>
      <c r="BL175" s="17" t="s">
        <v>132</v>
      </c>
      <c r="BM175" s="157" t="s">
        <v>229</v>
      </c>
    </row>
    <row r="176" spans="1:47" s="2" customFormat="1" ht="48">
      <c r="A176" s="32"/>
      <c r="B176" s="33"/>
      <c r="C176" s="32"/>
      <c r="D176" s="159" t="s">
        <v>134</v>
      </c>
      <c r="E176" s="32"/>
      <c r="F176" s="160" t="s">
        <v>230</v>
      </c>
      <c r="G176" s="32"/>
      <c r="H176" s="32"/>
      <c r="I176" s="161"/>
      <c r="J176" s="32"/>
      <c r="K176" s="32"/>
      <c r="L176" s="33"/>
      <c r="M176" s="162"/>
      <c r="N176" s="163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134</v>
      </c>
      <c r="AU176" s="17" t="s">
        <v>85</v>
      </c>
    </row>
    <row r="177" spans="1:65" s="2" customFormat="1" ht="21.75" customHeight="1">
      <c r="A177" s="32"/>
      <c r="B177" s="144"/>
      <c r="C177" s="145" t="s">
        <v>231</v>
      </c>
      <c r="D177" s="145" t="s">
        <v>128</v>
      </c>
      <c r="E177" s="146" t="s">
        <v>232</v>
      </c>
      <c r="F177" s="147" t="s">
        <v>233</v>
      </c>
      <c r="G177" s="148" t="s">
        <v>174</v>
      </c>
      <c r="H177" s="149">
        <v>267.37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40</v>
      </c>
      <c r="O177" s="58"/>
      <c r="P177" s="155">
        <f>O177*H177</f>
        <v>0</v>
      </c>
      <c r="Q177" s="155">
        <v>0.00086</v>
      </c>
      <c r="R177" s="155">
        <f>Q177*H177</f>
        <v>0.2299382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132</v>
      </c>
      <c r="AT177" s="157" t="s">
        <v>128</v>
      </c>
      <c r="AU177" s="157" t="s">
        <v>85</v>
      </c>
      <c r="AY177" s="17" t="s">
        <v>126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83</v>
      </c>
      <c r="BK177" s="158">
        <f>ROUND(I177*H177,2)</f>
        <v>0</v>
      </c>
      <c r="BL177" s="17" t="s">
        <v>132</v>
      </c>
      <c r="BM177" s="157" t="s">
        <v>234</v>
      </c>
    </row>
    <row r="178" spans="1:47" s="2" customFormat="1" ht="48">
      <c r="A178" s="32"/>
      <c r="B178" s="33"/>
      <c r="C178" s="32"/>
      <c r="D178" s="159" t="s">
        <v>134</v>
      </c>
      <c r="E178" s="32"/>
      <c r="F178" s="160" t="s">
        <v>235</v>
      </c>
      <c r="G178" s="32"/>
      <c r="H178" s="32"/>
      <c r="I178" s="161"/>
      <c r="J178" s="32"/>
      <c r="K178" s="32"/>
      <c r="L178" s="33"/>
      <c r="M178" s="162"/>
      <c r="N178" s="163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134</v>
      </c>
      <c r="AU178" s="17" t="s">
        <v>85</v>
      </c>
    </row>
    <row r="179" spans="1:65" s="2" customFormat="1" ht="24.15" customHeight="1">
      <c r="A179" s="32"/>
      <c r="B179" s="144"/>
      <c r="C179" s="145" t="s">
        <v>236</v>
      </c>
      <c r="D179" s="145" t="s">
        <v>128</v>
      </c>
      <c r="E179" s="146" t="s">
        <v>237</v>
      </c>
      <c r="F179" s="147" t="s">
        <v>238</v>
      </c>
      <c r="G179" s="148" t="s">
        <v>210</v>
      </c>
      <c r="H179" s="149">
        <v>2.401</v>
      </c>
      <c r="I179" s="150"/>
      <c r="J179" s="151">
        <f>ROUND(I179*H179,2)</f>
        <v>0</v>
      </c>
      <c r="K179" s="152"/>
      <c r="L179" s="33"/>
      <c r="M179" s="153" t="s">
        <v>1</v>
      </c>
      <c r="N179" s="154" t="s">
        <v>40</v>
      </c>
      <c r="O179" s="58"/>
      <c r="P179" s="155">
        <f>O179*H179</f>
        <v>0</v>
      </c>
      <c r="Q179" s="155">
        <v>1.09528</v>
      </c>
      <c r="R179" s="155">
        <f>Q179*H179</f>
        <v>2.62976728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132</v>
      </c>
      <c r="AT179" s="157" t="s">
        <v>128</v>
      </c>
      <c r="AU179" s="157" t="s">
        <v>85</v>
      </c>
      <c r="AY179" s="17" t="s">
        <v>126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83</v>
      </c>
      <c r="BK179" s="158">
        <f>ROUND(I179*H179,2)</f>
        <v>0</v>
      </c>
      <c r="BL179" s="17" t="s">
        <v>132</v>
      </c>
      <c r="BM179" s="157" t="s">
        <v>239</v>
      </c>
    </row>
    <row r="180" spans="1:47" s="2" customFormat="1" ht="48">
      <c r="A180" s="32"/>
      <c r="B180" s="33"/>
      <c r="C180" s="32"/>
      <c r="D180" s="159" t="s">
        <v>134</v>
      </c>
      <c r="E180" s="32"/>
      <c r="F180" s="160" t="s">
        <v>240</v>
      </c>
      <c r="G180" s="32"/>
      <c r="H180" s="32"/>
      <c r="I180" s="161"/>
      <c r="J180" s="32"/>
      <c r="K180" s="32"/>
      <c r="L180" s="33"/>
      <c r="M180" s="162"/>
      <c r="N180" s="163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134</v>
      </c>
      <c r="AU180" s="17" t="s">
        <v>85</v>
      </c>
    </row>
    <row r="181" spans="2:51" s="14" customFormat="1" ht="10.2">
      <c r="B181" s="184"/>
      <c r="D181" s="159" t="s">
        <v>169</v>
      </c>
      <c r="E181" s="185" t="s">
        <v>1</v>
      </c>
      <c r="F181" s="186" t="s">
        <v>241</v>
      </c>
      <c r="H181" s="185" t="s">
        <v>1</v>
      </c>
      <c r="I181" s="187"/>
      <c r="L181" s="184"/>
      <c r="M181" s="188"/>
      <c r="N181" s="189"/>
      <c r="O181" s="189"/>
      <c r="P181" s="189"/>
      <c r="Q181" s="189"/>
      <c r="R181" s="189"/>
      <c r="S181" s="189"/>
      <c r="T181" s="190"/>
      <c r="AT181" s="185" t="s">
        <v>169</v>
      </c>
      <c r="AU181" s="185" t="s">
        <v>85</v>
      </c>
      <c r="AV181" s="14" t="s">
        <v>83</v>
      </c>
      <c r="AW181" s="14" t="s">
        <v>32</v>
      </c>
      <c r="AX181" s="14" t="s">
        <v>75</v>
      </c>
      <c r="AY181" s="185" t="s">
        <v>126</v>
      </c>
    </row>
    <row r="182" spans="2:51" s="13" customFormat="1" ht="10.2">
      <c r="B182" s="164"/>
      <c r="D182" s="159" t="s">
        <v>169</v>
      </c>
      <c r="E182" s="165" t="s">
        <v>1</v>
      </c>
      <c r="F182" s="166" t="s">
        <v>242</v>
      </c>
      <c r="H182" s="167">
        <v>0.061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65" t="s">
        <v>169</v>
      </c>
      <c r="AU182" s="165" t="s">
        <v>85</v>
      </c>
      <c r="AV182" s="13" t="s">
        <v>85</v>
      </c>
      <c r="AW182" s="13" t="s">
        <v>32</v>
      </c>
      <c r="AX182" s="13" t="s">
        <v>75</v>
      </c>
      <c r="AY182" s="165" t="s">
        <v>126</v>
      </c>
    </row>
    <row r="183" spans="2:51" s="14" customFormat="1" ht="10.2">
      <c r="B183" s="184"/>
      <c r="D183" s="159" t="s">
        <v>169</v>
      </c>
      <c r="E183" s="185" t="s">
        <v>1</v>
      </c>
      <c r="F183" s="186" t="s">
        <v>243</v>
      </c>
      <c r="H183" s="185" t="s">
        <v>1</v>
      </c>
      <c r="I183" s="187"/>
      <c r="L183" s="184"/>
      <c r="M183" s="188"/>
      <c r="N183" s="189"/>
      <c r="O183" s="189"/>
      <c r="P183" s="189"/>
      <c r="Q183" s="189"/>
      <c r="R183" s="189"/>
      <c r="S183" s="189"/>
      <c r="T183" s="190"/>
      <c r="AT183" s="185" t="s">
        <v>169</v>
      </c>
      <c r="AU183" s="185" t="s">
        <v>85</v>
      </c>
      <c r="AV183" s="14" t="s">
        <v>83</v>
      </c>
      <c r="AW183" s="14" t="s">
        <v>32</v>
      </c>
      <c r="AX183" s="14" t="s">
        <v>75</v>
      </c>
      <c r="AY183" s="185" t="s">
        <v>126</v>
      </c>
    </row>
    <row r="184" spans="2:51" s="13" customFormat="1" ht="10.2">
      <c r="B184" s="164"/>
      <c r="D184" s="159" t="s">
        <v>169</v>
      </c>
      <c r="E184" s="165" t="s">
        <v>1</v>
      </c>
      <c r="F184" s="166" t="s">
        <v>244</v>
      </c>
      <c r="H184" s="167">
        <v>1.066</v>
      </c>
      <c r="I184" s="168"/>
      <c r="L184" s="164"/>
      <c r="M184" s="169"/>
      <c r="N184" s="170"/>
      <c r="O184" s="170"/>
      <c r="P184" s="170"/>
      <c r="Q184" s="170"/>
      <c r="R184" s="170"/>
      <c r="S184" s="170"/>
      <c r="T184" s="171"/>
      <c r="AT184" s="165" t="s">
        <v>169</v>
      </c>
      <c r="AU184" s="165" t="s">
        <v>85</v>
      </c>
      <c r="AV184" s="13" t="s">
        <v>85</v>
      </c>
      <c r="AW184" s="13" t="s">
        <v>32</v>
      </c>
      <c r="AX184" s="13" t="s">
        <v>75</v>
      </c>
      <c r="AY184" s="165" t="s">
        <v>126</v>
      </c>
    </row>
    <row r="185" spans="2:51" s="14" customFormat="1" ht="10.2">
      <c r="B185" s="184"/>
      <c r="D185" s="159" t="s">
        <v>169</v>
      </c>
      <c r="E185" s="185" t="s">
        <v>1</v>
      </c>
      <c r="F185" s="186" t="s">
        <v>245</v>
      </c>
      <c r="H185" s="185" t="s">
        <v>1</v>
      </c>
      <c r="I185" s="187"/>
      <c r="L185" s="184"/>
      <c r="M185" s="188"/>
      <c r="N185" s="189"/>
      <c r="O185" s="189"/>
      <c r="P185" s="189"/>
      <c r="Q185" s="189"/>
      <c r="R185" s="189"/>
      <c r="S185" s="189"/>
      <c r="T185" s="190"/>
      <c r="AT185" s="185" t="s">
        <v>169</v>
      </c>
      <c r="AU185" s="185" t="s">
        <v>85</v>
      </c>
      <c r="AV185" s="14" t="s">
        <v>83</v>
      </c>
      <c r="AW185" s="14" t="s">
        <v>32</v>
      </c>
      <c r="AX185" s="14" t="s">
        <v>75</v>
      </c>
      <c r="AY185" s="185" t="s">
        <v>126</v>
      </c>
    </row>
    <row r="186" spans="2:51" s="13" customFormat="1" ht="10.2">
      <c r="B186" s="164"/>
      <c r="D186" s="159" t="s">
        <v>169</v>
      </c>
      <c r="E186" s="165" t="s">
        <v>1</v>
      </c>
      <c r="F186" s="166" t="s">
        <v>246</v>
      </c>
      <c r="H186" s="167">
        <v>1.274</v>
      </c>
      <c r="I186" s="168"/>
      <c r="L186" s="164"/>
      <c r="M186" s="169"/>
      <c r="N186" s="170"/>
      <c r="O186" s="170"/>
      <c r="P186" s="170"/>
      <c r="Q186" s="170"/>
      <c r="R186" s="170"/>
      <c r="S186" s="170"/>
      <c r="T186" s="171"/>
      <c r="AT186" s="165" t="s">
        <v>169</v>
      </c>
      <c r="AU186" s="165" t="s">
        <v>85</v>
      </c>
      <c r="AV186" s="13" t="s">
        <v>85</v>
      </c>
      <c r="AW186" s="13" t="s">
        <v>32</v>
      </c>
      <c r="AX186" s="13" t="s">
        <v>75</v>
      </c>
      <c r="AY186" s="165" t="s">
        <v>126</v>
      </c>
    </row>
    <row r="187" spans="2:51" s="15" customFormat="1" ht="10.2">
      <c r="B187" s="191"/>
      <c r="D187" s="159" t="s">
        <v>169</v>
      </c>
      <c r="E187" s="192" t="s">
        <v>1</v>
      </c>
      <c r="F187" s="193" t="s">
        <v>225</v>
      </c>
      <c r="H187" s="194">
        <v>2.401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169</v>
      </c>
      <c r="AU187" s="192" t="s">
        <v>85</v>
      </c>
      <c r="AV187" s="15" t="s">
        <v>132</v>
      </c>
      <c r="AW187" s="15" t="s">
        <v>32</v>
      </c>
      <c r="AX187" s="15" t="s">
        <v>83</v>
      </c>
      <c r="AY187" s="192" t="s">
        <v>126</v>
      </c>
    </row>
    <row r="188" spans="1:65" s="2" customFormat="1" ht="24.15" customHeight="1">
      <c r="A188" s="32"/>
      <c r="B188" s="144"/>
      <c r="C188" s="145" t="s">
        <v>247</v>
      </c>
      <c r="D188" s="145" t="s">
        <v>128</v>
      </c>
      <c r="E188" s="146" t="s">
        <v>248</v>
      </c>
      <c r="F188" s="147" t="s">
        <v>249</v>
      </c>
      <c r="G188" s="148" t="s">
        <v>210</v>
      </c>
      <c r="H188" s="149">
        <v>2.056</v>
      </c>
      <c r="I188" s="150"/>
      <c r="J188" s="151">
        <f>ROUND(I188*H188,2)</f>
        <v>0</v>
      </c>
      <c r="K188" s="152"/>
      <c r="L188" s="33"/>
      <c r="M188" s="153" t="s">
        <v>1</v>
      </c>
      <c r="N188" s="154" t="s">
        <v>40</v>
      </c>
      <c r="O188" s="58"/>
      <c r="P188" s="155">
        <f>O188*H188</f>
        <v>0</v>
      </c>
      <c r="Q188" s="155">
        <v>1.0556</v>
      </c>
      <c r="R188" s="155">
        <f>Q188*H188</f>
        <v>2.1703136</v>
      </c>
      <c r="S188" s="155">
        <v>0</v>
      </c>
      <c r="T188" s="15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132</v>
      </c>
      <c r="AT188" s="157" t="s">
        <v>128</v>
      </c>
      <c r="AU188" s="157" t="s">
        <v>85</v>
      </c>
      <c r="AY188" s="17" t="s">
        <v>126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7" t="s">
        <v>83</v>
      </c>
      <c r="BK188" s="158">
        <f>ROUND(I188*H188,2)</f>
        <v>0</v>
      </c>
      <c r="BL188" s="17" t="s">
        <v>132</v>
      </c>
      <c r="BM188" s="157" t="s">
        <v>250</v>
      </c>
    </row>
    <row r="189" spans="1:47" s="2" customFormat="1" ht="48">
      <c r="A189" s="32"/>
      <c r="B189" s="33"/>
      <c r="C189" s="32"/>
      <c r="D189" s="159" t="s">
        <v>134</v>
      </c>
      <c r="E189" s="32"/>
      <c r="F189" s="160" t="s">
        <v>251</v>
      </c>
      <c r="G189" s="32"/>
      <c r="H189" s="32"/>
      <c r="I189" s="161"/>
      <c r="J189" s="32"/>
      <c r="K189" s="32"/>
      <c r="L189" s="33"/>
      <c r="M189" s="162"/>
      <c r="N189" s="163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134</v>
      </c>
      <c r="AU189" s="17" t="s">
        <v>85</v>
      </c>
    </row>
    <row r="190" spans="2:51" s="14" customFormat="1" ht="10.2">
      <c r="B190" s="184"/>
      <c r="D190" s="159" t="s">
        <v>169</v>
      </c>
      <c r="E190" s="185" t="s">
        <v>1</v>
      </c>
      <c r="F190" s="186" t="s">
        <v>252</v>
      </c>
      <c r="H190" s="185" t="s">
        <v>1</v>
      </c>
      <c r="I190" s="187"/>
      <c r="L190" s="184"/>
      <c r="M190" s="188"/>
      <c r="N190" s="189"/>
      <c r="O190" s="189"/>
      <c r="P190" s="189"/>
      <c r="Q190" s="189"/>
      <c r="R190" s="189"/>
      <c r="S190" s="189"/>
      <c r="T190" s="190"/>
      <c r="AT190" s="185" t="s">
        <v>169</v>
      </c>
      <c r="AU190" s="185" t="s">
        <v>85</v>
      </c>
      <c r="AV190" s="14" t="s">
        <v>83</v>
      </c>
      <c r="AW190" s="14" t="s">
        <v>32</v>
      </c>
      <c r="AX190" s="14" t="s">
        <v>75</v>
      </c>
      <c r="AY190" s="185" t="s">
        <v>126</v>
      </c>
    </row>
    <row r="191" spans="2:51" s="13" customFormat="1" ht="10.2">
      <c r="B191" s="164"/>
      <c r="D191" s="159" t="s">
        <v>169</v>
      </c>
      <c r="E191" s="165" t="s">
        <v>1</v>
      </c>
      <c r="F191" s="166" t="s">
        <v>253</v>
      </c>
      <c r="H191" s="167">
        <v>2.056</v>
      </c>
      <c r="I191" s="168"/>
      <c r="L191" s="164"/>
      <c r="M191" s="169"/>
      <c r="N191" s="170"/>
      <c r="O191" s="170"/>
      <c r="P191" s="170"/>
      <c r="Q191" s="170"/>
      <c r="R191" s="170"/>
      <c r="S191" s="170"/>
      <c r="T191" s="171"/>
      <c r="AT191" s="165" t="s">
        <v>169</v>
      </c>
      <c r="AU191" s="165" t="s">
        <v>85</v>
      </c>
      <c r="AV191" s="13" t="s">
        <v>85</v>
      </c>
      <c r="AW191" s="13" t="s">
        <v>32</v>
      </c>
      <c r="AX191" s="13" t="s">
        <v>83</v>
      </c>
      <c r="AY191" s="165" t="s">
        <v>126</v>
      </c>
    </row>
    <row r="192" spans="1:65" s="2" customFormat="1" ht="24.15" customHeight="1">
      <c r="A192" s="32"/>
      <c r="B192" s="144"/>
      <c r="C192" s="145" t="s">
        <v>7</v>
      </c>
      <c r="D192" s="145" t="s">
        <v>128</v>
      </c>
      <c r="E192" s="146" t="s">
        <v>254</v>
      </c>
      <c r="F192" s="147" t="s">
        <v>255</v>
      </c>
      <c r="G192" s="148" t="s">
        <v>210</v>
      </c>
      <c r="H192" s="149">
        <v>6.696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40</v>
      </c>
      <c r="O192" s="58"/>
      <c r="P192" s="155">
        <f>O192*H192</f>
        <v>0</v>
      </c>
      <c r="Q192" s="155">
        <v>1.03955</v>
      </c>
      <c r="R192" s="155">
        <f>Q192*H192</f>
        <v>6.9608267999999995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132</v>
      </c>
      <c r="AT192" s="157" t="s">
        <v>128</v>
      </c>
      <c r="AU192" s="157" t="s">
        <v>85</v>
      </c>
      <c r="AY192" s="17" t="s">
        <v>126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83</v>
      </c>
      <c r="BK192" s="158">
        <f>ROUND(I192*H192,2)</f>
        <v>0</v>
      </c>
      <c r="BL192" s="17" t="s">
        <v>132</v>
      </c>
      <c r="BM192" s="157" t="s">
        <v>256</v>
      </c>
    </row>
    <row r="193" spans="1:47" s="2" customFormat="1" ht="57.6">
      <c r="A193" s="32"/>
      <c r="B193" s="33"/>
      <c r="C193" s="32"/>
      <c r="D193" s="159" t="s">
        <v>134</v>
      </c>
      <c r="E193" s="32"/>
      <c r="F193" s="160" t="s">
        <v>257</v>
      </c>
      <c r="G193" s="32"/>
      <c r="H193" s="32"/>
      <c r="I193" s="161"/>
      <c r="J193" s="32"/>
      <c r="K193" s="32"/>
      <c r="L193" s="33"/>
      <c r="M193" s="162"/>
      <c r="N193" s="163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134</v>
      </c>
      <c r="AU193" s="17" t="s">
        <v>85</v>
      </c>
    </row>
    <row r="194" spans="2:51" s="14" customFormat="1" ht="10.2">
      <c r="B194" s="184"/>
      <c r="D194" s="159" t="s">
        <v>169</v>
      </c>
      <c r="E194" s="185" t="s">
        <v>1</v>
      </c>
      <c r="F194" s="186" t="s">
        <v>258</v>
      </c>
      <c r="H194" s="185" t="s">
        <v>1</v>
      </c>
      <c r="I194" s="187"/>
      <c r="L194" s="184"/>
      <c r="M194" s="188"/>
      <c r="N194" s="189"/>
      <c r="O194" s="189"/>
      <c r="P194" s="189"/>
      <c r="Q194" s="189"/>
      <c r="R194" s="189"/>
      <c r="S194" s="189"/>
      <c r="T194" s="190"/>
      <c r="AT194" s="185" t="s">
        <v>169</v>
      </c>
      <c r="AU194" s="185" t="s">
        <v>85</v>
      </c>
      <c r="AV194" s="14" t="s">
        <v>83</v>
      </c>
      <c r="AW194" s="14" t="s">
        <v>32</v>
      </c>
      <c r="AX194" s="14" t="s">
        <v>75</v>
      </c>
      <c r="AY194" s="185" t="s">
        <v>126</v>
      </c>
    </row>
    <row r="195" spans="2:51" s="13" customFormat="1" ht="10.2">
      <c r="B195" s="164"/>
      <c r="D195" s="159" t="s">
        <v>169</v>
      </c>
      <c r="E195" s="165" t="s">
        <v>1</v>
      </c>
      <c r="F195" s="166" t="s">
        <v>259</v>
      </c>
      <c r="H195" s="167">
        <v>1.069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1"/>
      <c r="AT195" s="165" t="s">
        <v>169</v>
      </c>
      <c r="AU195" s="165" t="s">
        <v>85</v>
      </c>
      <c r="AV195" s="13" t="s">
        <v>85</v>
      </c>
      <c r="AW195" s="13" t="s">
        <v>32</v>
      </c>
      <c r="AX195" s="13" t="s">
        <v>75</v>
      </c>
      <c r="AY195" s="165" t="s">
        <v>126</v>
      </c>
    </row>
    <row r="196" spans="2:51" s="14" customFormat="1" ht="10.2">
      <c r="B196" s="184"/>
      <c r="D196" s="159" t="s">
        <v>169</v>
      </c>
      <c r="E196" s="185" t="s">
        <v>1</v>
      </c>
      <c r="F196" s="186" t="s">
        <v>260</v>
      </c>
      <c r="H196" s="185" t="s">
        <v>1</v>
      </c>
      <c r="I196" s="187"/>
      <c r="L196" s="184"/>
      <c r="M196" s="188"/>
      <c r="N196" s="189"/>
      <c r="O196" s="189"/>
      <c r="P196" s="189"/>
      <c r="Q196" s="189"/>
      <c r="R196" s="189"/>
      <c r="S196" s="189"/>
      <c r="T196" s="190"/>
      <c r="AT196" s="185" t="s">
        <v>169</v>
      </c>
      <c r="AU196" s="185" t="s">
        <v>85</v>
      </c>
      <c r="AV196" s="14" t="s">
        <v>83</v>
      </c>
      <c r="AW196" s="14" t="s">
        <v>32</v>
      </c>
      <c r="AX196" s="14" t="s">
        <v>75</v>
      </c>
      <c r="AY196" s="185" t="s">
        <v>126</v>
      </c>
    </row>
    <row r="197" spans="2:51" s="13" customFormat="1" ht="10.2">
      <c r="B197" s="164"/>
      <c r="D197" s="159" t="s">
        <v>169</v>
      </c>
      <c r="E197" s="165" t="s">
        <v>1</v>
      </c>
      <c r="F197" s="166" t="s">
        <v>261</v>
      </c>
      <c r="H197" s="167">
        <v>5.627</v>
      </c>
      <c r="I197" s="168"/>
      <c r="L197" s="164"/>
      <c r="M197" s="169"/>
      <c r="N197" s="170"/>
      <c r="O197" s="170"/>
      <c r="P197" s="170"/>
      <c r="Q197" s="170"/>
      <c r="R197" s="170"/>
      <c r="S197" s="170"/>
      <c r="T197" s="171"/>
      <c r="AT197" s="165" t="s">
        <v>169</v>
      </c>
      <c r="AU197" s="165" t="s">
        <v>85</v>
      </c>
      <c r="AV197" s="13" t="s">
        <v>85</v>
      </c>
      <c r="AW197" s="13" t="s">
        <v>32</v>
      </c>
      <c r="AX197" s="13" t="s">
        <v>75</v>
      </c>
      <c r="AY197" s="165" t="s">
        <v>126</v>
      </c>
    </row>
    <row r="198" spans="2:51" s="15" customFormat="1" ht="10.2">
      <c r="B198" s="191"/>
      <c r="D198" s="159" t="s">
        <v>169</v>
      </c>
      <c r="E198" s="192" t="s">
        <v>1</v>
      </c>
      <c r="F198" s="193" t="s">
        <v>225</v>
      </c>
      <c r="H198" s="194">
        <v>6.696</v>
      </c>
      <c r="I198" s="195"/>
      <c r="L198" s="191"/>
      <c r="M198" s="196"/>
      <c r="N198" s="197"/>
      <c r="O198" s="197"/>
      <c r="P198" s="197"/>
      <c r="Q198" s="197"/>
      <c r="R198" s="197"/>
      <c r="S198" s="197"/>
      <c r="T198" s="198"/>
      <c r="AT198" s="192" t="s">
        <v>169</v>
      </c>
      <c r="AU198" s="192" t="s">
        <v>85</v>
      </c>
      <c r="AV198" s="15" t="s">
        <v>132</v>
      </c>
      <c r="AW198" s="15" t="s">
        <v>32</v>
      </c>
      <c r="AX198" s="15" t="s">
        <v>83</v>
      </c>
      <c r="AY198" s="192" t="s">
        <v>126</v>
      </c>
    </row>
    <row r="199" spans="2:63" s="12" customFormat="1" ht="22.8" customHeight="1">
      <c r="B199" s="131"/>
      <c r="D199" s="132" t="s">
        <v>74</v>
      </c>
      <c r="E199" s="142" t="s">
        <v>132</v>
      </c>
      <c r="F199" s="142" t="s">
        <v>262</v>
      </c>
      <c r="I199" s="134"/>
      <c r="J199" s="143">
        <f>BK199</f>
        <v>0</v>
      </c>
      <c r="L199" s="131"/>
      <c r="M199" s="136"/>
      <c r="N199" s="137"/>
      <c r="O199" s="137"/>
      <c r="P199" s="138">
        <f>SUM(P200:P215)</f>
        <v>0</v>
      </c>
      <c r="Q199" s="137"/>
      <c r="R199" s="138">
        <f>SUM(R200:R215)</f>
        <v>250.54862319999998</v>
      </c>
      <c r="S199" s="137"/>
      <c r="T199" s="139">
        <f>SUM(T200:T215)</f>
        <v>0</v>
      </c>
      <c r="AR199" s="132" t="s">
        <v>83</v>
      </c>
      <c r="AT199" s="140" t="s">
        <v>74</v>
      </c>
      <c r="AU199" s="140" t="s">
        <v>83</v>
      </c>
      <c r="AY199" s="132" t="s">
        <v>126</v>
      </c>
      <c r="BK199" s="141">
        <f>SUM(BK200:BK215)</f>
        <v>0</v>
      </c>
    </row>
    <row r="200" spans="1:65" s="2" customFormat="1" ht="49.05" customHeight="1">
      <c r="A200" s="32"/>
      <c r="B200" s="144"/>
      <c r="C200" s="145" t="s">
        <v>263</v>
      </c>
      <c r="D200" s="145" t="s">
        <v>128</v>
      </c>
      <c r="E200" s="146" t="s">
        <v>264</v>
      </c>
      <c r="F200" s="147" t="s">
        <v>265</v>
      </c>
      <c r="G200" s="148" t="s">
        <v>131</v>
      </c>
      <c r="H200" s="149">
        <v>1974.75</v>
      </c>
      <c r="I200" s="150"/>
      <c r="J200" s="151">
        <f>ROUND(I200*H200,2)</f>
        <v>0</v>
      </c>
      <c r="K200" s="152"/>
      <c r="L200" s="33"/>
      <c r="M200" s="153" t="s">
        <v>1</v>
      </c>
      <c r="N200" s="154" t="s">
        <v>40</v>
      </c>
      <c r="O200" s="58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132</v>
      </c>
      <c r="AT200" s="157" t="s">
        <v>128</v>
      </c>
      <c r="AU200" s="157" t="s">
        <v>85</v>
      </c>
      <c r="AY200" s="17" t="s">
        <v>126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83</v>
      </c>
      <c r="BK200" s="158">
        <f>ROUND(I200*H200,2)</f>
        <v>0</v>
      </c>
      <c r="BL200" s="17" t="s">
        <v>132</v>
      </c>
      <c r="BM200" s="157" t="s">
        <v>266</v>
      </c>
    </row>
    <row r="201" spans="1:47" s="2" customFormat="1" ht="28.8">
      <c r="A201" s="32"/>
      <c r="B201" s="33"/>
      <c r="C201" s="32"/>
      <c r="D201" s="159" t="s">
        <v>134</v>
      </c>
      <c r="E201" s="32"/>
      <c r="F201" s="160" t="s">
        <v>265</v>
      </c>
      <c r="G201" s="32"/>
      <c r="H201" s="32"/>
      <c r="I201" s="161"/>
      <c r="J201" s="32"/>
      <c r="K201" s="32"/>
      <c r="L201" s="33"/>
      <c r="M201" s="162"/>
      <c r="N201" s="163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134</v>
      </c>
      <c r="AU201" s="17" t="s">
        <v>85</v>
      </c>
    </row>
    <row r="202" spans="2:51" s="13" customFormat="1" ht="10.2">
      <c r="B202" s="164"/>
      <c r="D202" s="159" t="s">
        <v>169</v>
      </c>
      <c r="E202" s="165" t="s">
        <v>1</v>
      </c>
      <c r="F202" s="166" t="s">
        <v>267</v>
      </c>
      <c r="H202" s="167">
        <v>1974.75</v>
      </c>
      <c r="I202" s="168"/>
      <c r="L202" s="164"/>
      <c r="M202" s="169"/>
      <c r="N202" s="170"/>
      <c r="O202" s="170"/>
      <c r="P202" s="170"/>
      <c r="Q202" s="170"/>
      <c r="R202" s="170"/>
      <c r="S202" s="170"/>
      <c r="T202" s="171"/>
      <c r="AT202" s="165" t="s">
        <v>169</v>
      </c>
      <c r="AU202" s="165" t="s">
        <v>85</v>
      </c>
      <c r="AV202" s="13" t="s">
        <v>85</v>
      </c>
      <c r="AW202" s="13" t="s">
        <v>32</v>
      </c>
      <c r="AX202" s="13" t="s">
        <v>83</v>
      </c>
      <c r="AY202" s="165" t="s">
        <v>126</v>
      </c>
    </row>
    <row r="203" spans="1:65" s="2" customFormat="1" ht="24.15" customHeight="1">
      <c r="A203" s="32"/>
      <c r="B203" s="144"/>
      <c r="C203" s="145" t="s">
        <v>268</v>
      </c>
      <c r="D203" s="145" t="s">
        <v>128</v>
      </c>
      <c r="E203" s="146" t="s">
        <v>269</v>
      </c>
      <c r="F203" s="147" t="s">
        <v>270</v>
      </c>
      <c r="G203" s="148" t="s">
        <v>174</v>
      </c>
      <c r="H203" s="149">
        <v>5337</v>
      </c>
      <c r="I203" s="150"/>
      <c r="J203" s="151">
        <f>ROUND(I203*H203,2)</f>
        <v>0</v>
      </c>
      <c r="K203" s="152"/>
      <c r="L203" s="33"/>
      <c r="M203" s="153" t="s">
        <v>1</v>
      </c>
      <c r="N203" s="154" t="s">
        <v>40</v>
      </c>
      <c r="O203" s="58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132</v>
      </c>
      <c r="AT203" s="157" t="s">
        <v>128</v>
      </c>
      <c r="AU203" s="157" t="s">
        <v>85</v>
      </c>
      <c r="AY203" s="17" t="s">
        <v>126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7" t="s">
        <v>83</v>
      </c>
      <c r="BK203" s="158">
        <f>ROUND(I203*H203,2)</f>
        <v>0</v>
      </c>
      <c r="BL203" s="17" t="s">
        <v>132</v>
      </c>
      <c r="BM203" s="157" t="s">
        <v>271</v>
      </c>
    </row>
    <row r="204" spans="1:47" s="2" customFormat="1" ht="38.4">
      <c r="A204" s="32"/>
      <c r="B204" s="33"/>
      <c r="C204" s="32"/>
      <c r="D204" s="159" t="s">
        <v>134</v>
      </c>
      <c r="E204" s="32"/>
      <c r="F204" s="160" t="s">
        <v>272</v>
      </c>
      <c r="G204" s="32"/>
      <c r="H204" s="32"/>
      <c r="I204" s="161"/>
      <c r="J204" s="32"/>
      <c r="K204" s="32"/>
      <c r="L204" s="33"/>
      <c r="M204" s="162"/>
      <c r="N204" s="163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134</v>
      </c>
      <c r="AU204" s="17" t="s">
        <v>85</v>
      </c>
    </row>
    <row r="205" spans="2:51" s="13" customFormat="1" ht="10.2">
      <c r="B205" s="164"/>
      <c r="D205" s="159" t="s">
        <v>169</v>
      </c>
      <c r="E205" s="165" t="s">
        <v>1</v>
      </c>
      <c r="F205" s="166" t="s">
        <v>273</v>
      </c>
      <c r="H205" s="167">
        <v>5337</v>
      </c>
      <c r="I205" s="168"/>
      <c r="L205" s="164"/>
      <c r="M205" s="169"/>
      <c r="N205" s="170"/>
      <c r="O205" s="170"/>
      <c r="P205" s="170"/>
      <c r="Q205" s="170"/>
      <c r="R205" s="170"/>
      <c r="S205" s="170"/>
      <c r="T205" s="171"/>
      <c r="AT205" s="165" t="s">
        <v>169</v>
      </c>
      <c r="AU205" s="165" t="s">
        <v>85</v>
      </c>
      <c r="AV205" s="13" t="s">
        <v>85</v>
      </c>
      <c r="AW205" s="13" t="s">
        <v>32</v>
      </c>
      <c r="AX205" s="13" t="s">
        <v>83</v>
      </c>
      <c r="AY205" s="165" t="s">
        <v>126</v>
      </c>
    </row>
    <row r="206" spans="1:65" s="2" customFormat="1" ht="24.15" customHeight="1">
      <c r="A206" s="32"/>
      <c r="B206" s="144"/>
      <c r="C206" s="145" t="s">
        <v>274</v>
      </c>
      <c r="D206" s="145" t="s">
        <v>128</v>
      </c>
      <c r="E206" s="146" t="s">
        <v>275</v>
      </c>
      <c r="F206" s="147" t="s">
        <v>276</v>
      </c>
      <c r="G206" s="148" t="s">
        <v>174</v>
      </c>
      <c r="H206" s="149">
        <v>5337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40</v>
      </c>
      <c r="O206" s="58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132</v>
      </c>
      <c r="AT206" s="157" t="s">
        <v>128</v>
      </c>
      <c r="AU206" s="157" t="s">
        <v>85</v>
      </c>
      <c r="AY206" s="17" t="s">
        <v>126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83</v>
      </c>
      <c r="BK206" s="158">
        <f>ROUND(I206*H206,2)</f>
        <v>0</v>
      </c>
      <c r="BL206" s="17" t="s">
        <v>132</v>
      </c>
      <c r="BM206" s="157" t="s">
        <v>277</v>
      </c>
    </row>
    <row r="207" spans="1:47" s="2" customFormat="1" ht="19.2">
      <c r="A207" s="32"/>
      <c r="B207" s="33"/>
      <c r="C207" s="32"/>
      <c r="D207" s="159" t="s">
        <v>134</v>
      </c>
      <c r="E207" s="32"/>
      <c r="F207" s="160" t="s">
        <v>276</v>
      </c>
      <c r="G207" s="32"/>
      <c r="H207" s="32"/>
      <c r="I207" s="161"/>
      <c r="J207" s="32"/>
      <c r="K207" s="32"/>
      <c r="L207" s="33"/>
      <c r="M207" s="162"/>
      <c r="N207" s="163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134</v>
      </c>
      <c r="AU207" s="17" t="s">
        <v>85</v>
      </c>
    </row>
    <row r="208" spans="2:51" s="13" customFormat="1" ht="10.2">
      <c r="B208" s="164"/>
      <c r="D208" s="159" t="s">
        <v>169</v>
      </c>
      <c r="E208" s="165" t="s">
        <v>1</v>
      </c>
      <c r="F208" s="166" t="s">
        <v>273</v>
      </c>
      <c r="H208" s="167">
        <v>5337</v>
      </c>
      <c r="I208" s="168"/>
      <c r="L208" s="164"/>
      <c r="M208" s="169"/>
      <c r="N208" s="170"/>
      <c r="O208" s="170"/>
      <c r="P208" s="170"/>
      <c r="Q208" s="170"/>
      <c r="R208" s="170"/>
      <c r="S208" s="170"/>
      <c r="T208" s="171"/>
      <c r="AT208" s="165" t="s">
        <v>169</v>
      </c>
      <c r="AU208" s="165" t="s">
        <v>85</v>
      </c>
      <c r="AV208" s="13" t="s">
        <v>85</v>
      </c>
      <c r="AW208" s="13" t="s">
        <v>32</v>
      </c>
      <c r="AX208" s="13" t="s">
        <v>83</v>
      </c>
      <c r="AY208" s="165" t="s">
        <v>126</v>
      </c>
    </row>
    <row r="209" spans="1:65" s="2" customFormat="1" ht="33" customHeight="1">
      <c r="A209" s="32"/>
      <c r="B209" s="144"/>
      <c r="C209" s="145" t="s">
        <v>278</v>
      </c>
      <c r="D209" s="145" t="s">
        <v>128</v>
      </c>
      <c r="E209" s="146" t="s">
        <v>279</v>
      </c>
      <c r="F209" s="147" t="s">
        <v>280</v>
      </c>
      <c r="G209" s="148" t="s">
        <v>174</v>
      </c>
      <c r="H209" s="149">
        <v>32.96</v>
      </c>
      <c r="I209" s="150"/>
      <c r="J209" s="151">
        <f>ROUND(I209*H209,2)</f>
        <v>0</v>
      </c>
      <c r="K209" s="152"/>
      <c r="L209" s="33"/>
      <c r="M209" s="153" t="s">
        <v>1</v>
      </c>
      <c r="N209" s="154" t="s">
        <v>40</v>
      </c>
      <c r="O209" s="58"/>
      <c r="P209" s="155">
        <f>O209*H209</f>
        <v>0</v>
      </c>
      <c r="Q209" s="155">
        <v>1.03526</v>
      </c>
      <c r="R209" s="155">
        <f>Q209*H209</f>
        <v>34.12216960000001</v>
      </c>
      <c r="S209" s="155">
        <v>0</v>
      </c>
      <c r="T209" s="15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132</v>
      </c>
      <c r="AT209" s="157" t="s">
        <v>128</v>
      </c>
      <c r="AU209" s="157" t="s">
        <v>85</v>
      </c>
      <c r="AY209" s="17" t="s">
        <v>126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7" t="s">
        <v>83</v>
      </c>
      <c r="BK209" s="158">
        <f>ROUND(I209*H209,2)</f>
        <v>0</v>
      </c>
      <c r="BL209" s="17" t="s">
        <v>132</v>
      </c>
      <c r="BM209" s="157" t="s">
        <v>281</v>
      </c>
    </row>
    <row r="210" spans="1:47" s="2" customFormat="1" ht="38.4">
      <c r="A210" s="32"/>
      <c r="B210" s="33"/>
      <c r="C210" s="32"/>
      <c r="D210" s="159" t="s">
        <v>134</v>
      </c>
      <c r="E210" s="32"/>
      <c r="F210" s="160" t="s">
        <v>282</v>
      </c>
      <c r="G210" s="32"/>
      <c r="H210" s="32"/>
      <c r="I210" s="161"/>
      <c r="J210" s="32"/>
      <c r="K210" s="32"/>
      <c r="L210" s="33"/>
      <c r="M210" s="162"/>
      <c r="N210" s="163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134</v>
      </c>
      <c r="AU210" s="17" t="s">
        <v>85</v>
      </c>
    </row>
    <row r="211" spans="1:65" s="2" customFormat="1" ht="33" customHeight="1">
      <c r="A211" s="32"/>
      <c r="B211" s="144"/>
      <c r="C211" s="145" t="s">
        <v>283</v>
      </c>
      <c r="D211" s="145" t="s">
        <v>128</v>
      </c>
      <c r="E211" s="146" t="s">
        <v>284</v>
      </c>
      <c r="F211" s="147" t="s">
        <v>285</v>
      </c>
      <c r="G211" s="148" t="s">
        <v>174</v>
      </c>
      <c r="H211" s="149">
        <v>265.58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40</v>
      </c>
      <c r="O211" s="58"/>
      <c r="P211" s="155">
        <f>O211*H211</f>
        <v>0</v>
      </c>
      <c r="Q211" s="155">
        <v>0.81492</v>
      </c>
      <c r="R211" s="155">
        <f>Q211*H211</f>
        <v>216.42645359999997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132</v>
      </c>
      <c r="AT211" s="157" t="s">
        <v>128</v>
      </c>
      <c r="AU211" s="157" t="s">
        <v>85</v>
      </c>
      <c r="AY211" s="17" t="s">
        <v>126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83</v>
      </c>
      <c r="BK211" s="158">
        <f>ROUND(I211*H211,2)</f>
        <v>0</v>
      </c>
      <c r="BL211" s="17" t="s">
        <v>132</v>
      </c>
      <c r="BM211" s="157" t="s">
        <v>286</v>
      </c>
    </row>
    <row r="212" spans="1:47" s="2" customFormat="1" ht="38.4">
      <c r="A212" s="32"/>
      <c r="B212" s="33"/>
      <c r="C212" s="32"/>
      <c r="D212" s="159" t="s">
        <v>134</v>
      </c>
      <c r="E212" s="32"/>
      <c r="F212" s="160" t="s">
        <v>287</v>
      </c>
      <c r="G212" s="32"/>
      <c r="H212" s="32"/>
      <c r="I212" s="161"/>
      <c r="J212" s="32"/>
      <c r="K212" s="32"/>
      <c r="L212" s="33"/>
      <c r="M212" s="162"/>
      <c r="N212" s="163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134</v>
      </c>
      <c r="AU212" s="17" t="s">
        <v>85</v>
      </c>
    </row>
    <row r="213" spans="1:65" s="2" customFormat="1" ht="49.05" customHeight="1">
      <c r="A213" s="32"/>
      <c r="B213" s="144"/>
      <c r="C213" s="145" t="s">
        <v>288</v>
      </c>
      <c r="D213" s="145" t="s">
        <v>128</v>
      </c>
      <c r="E213" s="146" t="s">
        <v>289</v>
      </c>
      <c r="F213" s="147" t="s">
        <v>265</v>
      </c>
      <c r="G213" s="148" t="s">
        <v>131</v>
      </c>
      <c r="H213" s="149">
        <v>842.8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40</v>
      </c>
      <c r="O213" s="58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132</v>
      </c>
      <c r="AT213" s="157" t="s">
        <v>128</v>
      </c>
      <c r="AU213" s="157" t="s">
        <v>85</v>
      </c>
      <c r="AY213" s="17" t="s">
        <v>126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7" t="s">
        <v>83</v>
      </c>
      <c r="BK213" s="158">
        <f>ROUND(I213*H213,2)</f>
        <v>0</v>
      </c>
      <c r="BL213" s="17" t="s">
        <v>132</v>
      </c>
      <c r="BM213" s="157" t="s">
        <v>290</v>
      </c>
    </row>
    <row r="214" spans="1:47" s="2" customFormat="1" ht="28.8">
      <c r="A214" s="32"/>
      <c r="B214" s="33"/>
      <c r="C214" s="32"/>
      <c r="D214" s="159" t="s">
        <v>134</v>
      </c>
      <c r="E214" s="32"/>
      <c r="F214" s="160" t="s">
        <v>265</v>
      </c>
      <c r="G214" s="32"/>
      <c r="H214" s="32"/>
      <c r="I214" s="161"/>
      <c r="J214" s="32"/>
      <c r="K214" s="32"/>
      <c r="L214" s="33"/>
      <c r="M214" s="162"/>
      <c r="N214" s="163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134</v>
      </c>
      <c r="AU214" s="17" t="s">
        <v>85</v>
      </c>
    </row>
    <row r="215" spans="2:51" s="13" customFormat="1" ht="10.2">
      <c r="B215" s="164"/>
      <c r="D215" s="159" t="s">
        <v>169</v>
      </c>
      <c r="E215" s="165" t="s">
        <v>1</v>
      </c>
      <c r="F215" s="166" t="s">
        <v>291</v>
      </c>
      <c r="H215" s="167">
        <v>842.8</v>
      </c>
      <c r="I215" s="168"/>
      <c r="L215" s="164"/>
      <c r="M215" s="169"/>
      <c r="N215" s="170"/>
      <c r="O215" s="170"/>
      <c r="P215" s="170"/>
      <c r="Q215" s="170"/>
      <c r="R215" s="170"/>
      <c r="S215" s="170"/>
      <c r="T215" s="171"/>
      <c r="AT215" s="165" t="s">
        <v>169</v>
      </c>
      <c r="AU215" s="165" t="s">
        <v>85</v>
      </c>
      <c r="AV215" s="13" t="s">
        <v>85</v>
      </c>
      <c r="AW215" s="13" t="s">
        <v>32</v>
      </c>
      <c r="AX215" s="13" t="s">
        <v>83</v>
      </c>
      <c r="AY215" s="165" t="s">
        <v>126</v>
      </c>
    </row>
    <row r="216" spans="2:63" s="12" customFormat="1" ht="22.8" customHeight="1">
      <c r="B216" s="131"/>
      <c r="D216" s="132" t="s">
        <v>74</v>
      </c>
      <c r="E216" s="142" t="s">
        <v>154</v>
      </c>
      <c r="F216" s="142" t="s">
        <v>292</v>
      </c>
      <c r="I216" s="134"/>
      <c r="J216" s="143">
        <f>BK216</f>
        <v>0</v>
      </c>
      <c r="L216" s="131"/>
      <c r="M216" s="136"/>
      <c r="N216" s="137"/>
      <c r="O216" s="137"/>
      <c r="P216" s="138">
        <f>SUM(P217:P219)</f>
        <v>0</v>
      </c>
      <c r="Q216" s="137"/>
      <c r="R216" s="138">
        <f>SUM(R217:R219)</f>
        <v>0.00064</v>
      </c>
      <c r="S216" s="137"/>
      <c r="T216" s="139">
        <f>SUM(T217:T219)</f>
        <v>0</v>
      </c>
      <c r="AR216" s="132" t="s">
        <v>83</v>
      </c>
      <c r="AT216" s="140" t="s">
        <v>74</v>
      </c>
      <c r="AU216" s="140" t="s">
        <v>83</v>
      </c>
      <c r="AY216" s="132" t="s">
        <v>126</v>
      </c>
      <c r="BK216" s="141">
        <f>SUM(BK217:BK219)</f>
        <v>0</v>
      </c>
    </row>
    <row r="217" spans="1:65" s="2" customFormat="1" ht="24.15" customHeight="1">
      <c r="A217" s="32"/>
      <c r="B217" s="144"/>
      <c r="C217" s="145" t="s">
        <v>293</v>
      </c>
      <c r="D217" s="145" t="s">
        <v>128</v>
      </c>
      <c r="E217" s="146" t="s">
        <v>294</v>
      </c>
      <c r="F217" s="147" t="s">
        <v>295</v>
      </c>
      <c r="G217" s="148" t="s">
        <v>205</v>
      </c>
      <c r="H217" s="149">
        <v>8</v>
      </c>
      <c r="I217" s="150"/>
      <c r="J217" s="151">
        <f>ROUND(I217*H217,2)</f>
        <v>0</v>
      </c>
      <c r="K217" s="152"/>
      <c r="L217" s="33"/>
      <c r="M217" s="153" t="s">
        <v>1</v>
      </c>
      <c r="N217" s="154" t="s">
        <v>40</v>
      </c>
      <c r="O217" s="58"/>
      <c r="P217" s="155">
        <f>O217*H217</f>
        <v>0</v>
      </c>
      <c r="Q217" s="155">
        <v>8E-05</v>
      </c>
      <c r="R217" s="155">
        <f>Q217*H217</f>
        <v>0.00064</v>
      </c>
      <c r="S217" s="155">
        <v>0</v>
      </c>
      <c r="T217" s="15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132</v>
      </c>
      <c r="AT217" s="157" t="s">
        <v>128</v>
      </c>
      <c r="AU217" s="157" t="s">
        <v>85</v>
      </c>
      <c r="AY217" s="17" t="s">
        <v>126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83</v>
      </c>
      <c r="BK217" s="158">
        <f>ROUND(I217*H217,2)</f>
        <v>0</v>
      </c>
      <c r="BL217" s="17" t="s">
        <v>132</v>
      </c>
      <c r="BM217" s="157" t="s">
        <v>296</v>
      </c>
    </row>
    <row r="218" spans="1:47" s="2" customFormat="1" ht="28.8">
      <c r="A218" s="32"/>
      <c r="B218" s="33"/>
      <c r="C218" s="32"/>
      <c r="D218" s="159" t="s">
        <v>134</v>
      </c>
      <c r="E218" s="32"/>
      <c r="F218" s="160" t="s">
        <v>297</v>
      </c>
      <c r="G218" s="32"/>
      <c r="H218" s="32"/>
      <c r="I218" s="161"/>
      <c r="J218" s="32"/>
      <c r="K218" s="32"/>
      <c r="L218" s="33"/>
      <c r="M218" s="162"/>
      <c r="N218" s="163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134</v>
      </c>
      <c r="AU218" s="17" t="s">
        <v>85</v>
      </c>
    </row>
    <row r="219" spans="1:47" s="2" customFormat="1" ht="19.2">
      <c r="A219" s="32"/>
      <c r="B219" s="33"/>
      <c r="C219" s="32"/>
      <c r="D219" s="159" t="s">
        <v>194</v>
      </c>
      <c r="E219" s="32"/>
      <c r="F219" s="183" t="s">
        <v>298</v>
      </c>
      <c r="G219" s="32"/>
      <c r="H219" s="32"/>
      <c r="I219" s="161"/>
      <c r="J219" s="32"/>
      <c r="K219" s="32"/>
      <c r="L219" s="33"/>
      <c r="M219" s="162"/>
      <c r="N219" s="163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194</v>
      </c>
      <c r="AU219" s="17" t="s">
        <v>85</v>
      </c>
    </row>
    <row r="220" spans="2:63" s="12" customFormat="1" ht="22.8" customHeight="1">
      <c r="B220" s="131"/>
      <c r="D220" s="132" t="s">
        <v>74</v>
      </c>
      <c r="E220" s="142" t="s">
        <v>164</v>
      </c>
      <c r="F220" s="142" t="s">
        <v>299</v>
      </c>
      <c r="I220" s="134"/>
      <c r="J220" s="143">
        <f>BK220</f>
        <v>0</v>
      </c>
      <c r="L220" s="131"/>
      <c r="M220" s="136"/>
      <c r="N220" s="137"/>
      <c r="O220" s="137"/>
      <c r="P220" s="138">
        <f>SUM(P221:P230)</f>
        <v>0</v>
      </c>
      <c r="Q220" s="137"/>
      <c r="R220" s="138">
        <f>SUM(R221:R230)</f>
        <v>0.33635</v>
      </c>
      <c r="S220" s="137"/>
      <c r="T220" s="139">
        <f>SUM(T221:T230)</f>
        <v>0</v>
      </c>
      <c r="AR220" s="132" t="s">
        <v>83</v>
      </c>
      <c r="AT220" s="140" t="s">
        <v>74</v>
      </c>
      <c r="AU220" s="140" t="s">
        <v>83</v>
      </c>
      <c r="AY220" s="132" t="s">
        <v>126</v>
      </c>
      <c r="BK220" s="141">
        <f>SUM(BK221:BK230)</f>
        <v>0</v>
      </c>
    </row>
    <row r="221" spans="1:65" s="2" customFormat="1" ht="21.75" customHeight="1">
      <c r="A221" s="32"/>
      <c r="B221" s="144"/>
      <c r="C221" s="145" t="s">
        <v>300</v>
      </c>
      <c r="D221" s="145" t="s">
        <v>128</v>
      </c>
      <c r="E221" s="146" t="s">
        <v>301</v>
      </c>
      <c r="F221" s="147" t="s">
        <v>302</v>
      </c>
      <c r="G221" s="148" t="s">
        <v>303</v>
      </c>
      <c r="H221" s="149">
        <v>1</v>
      </c>
      <c r="I221" s="150"/>
      <c r="J221" s="151">
        <f>ROUND(I221*H221,2)</f>
        <v>0</v>
      </c>
      <c r="K221" s="152"/>
      <c r="L221" s="33"/>
      <c r="M221" s="153" t="s">
        <v>1</v>
      </c>
      <c r="N221" s="154" t="s">
        <v>40</v>
      </c>
      <c r="O221" s="58"/>
      <c r="P221" s="155">
        <f>O221*H221</f>
        <v>0</v>
      </c>
      <c r="Q221" s="155">
        <v>0.10702</v>
      </c>
      <c r="R221" s="155">
        <f>Q221*H221</f>
        <v>0.10702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132</v>
      </c>
      <c r="AT221" s="157" t="s">
        <v>128</v>
      </c>
      <c r="AU221" s="157" t="s">
        <v>85</v>
      </c>
      <c r="AY221" s="17" t="s">
        <v>126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7" t="s">
        <v>83</v>
      </c>
      <c r="BK221" s="158">
        <f>ROUND(I221*H221,2)</f>
        <v>0</v>
      </c>
      <c r="BL221" s="17" t="s">
        <v>132</v>
      </c>
      <c r="BM221" s="157" t="s">
        <v>304</v>
      </c>
    </row>
    <row r="222" spans="1:47" s="2" customFormat="1" ht="28.8">
      <c r="A222" s="32"/>
      <c r="B222" s="33"/>
      <c r="C222" s="32"/>
      <c r="D222" s="159" t="s">
        <v>134</v>
      </c>
      <c r="E222" s="32"/>
      <c r="F222" s="160" t="s">
        <v>305</v>
      </c>
      <c r="G222" s="32"/>
      <c r="H222" s="32"/>
      <c r="I222" s="161"/>
      <c r="J222" s="32"/>
      <c r="K222" s="32"/>
      <c r="L222" s="33"/>
      <c r="M222" s="162"/>
      <c r="N222" s="163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134</v>
      </c>
      <c r="AU222" s="17" t="s">
        <v>85</v>
      </c>
    </row>
    <row r="223" spans="1:47" s="2" customFormat="1" ht="28.8">
      <c r="A223" s="32"/>
      <c r="B223" s="33"/>
      <c r="C223" s="32"/>
      <c r="D223" s="159" t="s">
        <v>194</v>
      </c>
      <c r="E223" s="32"/>
      <c r="F223" s="183" t="s">
        <v>306</v>
      </c>
      <c r="G223" s="32"/>
      <c r="H223" s="32"/>
      <c r="I223" s="161"/>
      <c r="J223" s="32"/>
      <c r="K223" s="32"/>
      <c r="L223" s="33"/>
      <c r="M223" s="162"/>
      <c r="N223" s="163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194</v>
      </c>
      <c r="AU223" s="17" t="s">
        <v>85</v>
      </c>
    </row>
    <row r="224" spans="1:65" s="2" customFormat="1" ht="24.15" customHeight="1">
      <c r="A224" s="32"/>
      <c r="B224" s="144"/>
      <c r="C224" s="145" t="s">
        <v>307</v>
      </c>
      <c r="D224" s="145" t="s">
        <v>128</v>
      </c>
      <c r="E224" s="146" t="s">
        <v>308</v>
      </c>
      <c r="F224" s="147" t="s">
        <v>309</v>
      </c>
      <c r="G224" s="148" t="s">
        <v>303</v>
      </c>
      <c r="H224" s="149">
        <v>2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40</v>
      </c>
      <c r="O224" s="58"/>
      <c r="P224" s="155">
        <f>O224*H224</f>
        <v>0</v>
      </c>
      <c r="Q224" s="155">
        <v>0.10904</v>
      </c>
      <c r="R224" s="155">
        <f>Q224*H224</f>
        <v>0.21808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132</v>
      </c>
      <c r="AT224" s="157" t="s">
        <v>128</v>
      </c>
      <c r="AU224" s="157" t="s">
        <v>85</v>
      </c>
      <c r="AY224" s="17" t="s">
        <v>126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83</v>
      </c>
      <c r="BK224" s="158">
        <f>ROUND(I224*H224,2)</f>
        <v>0</v>
      </c>
      <c r="BL224" s="17" t="s">
        <v>132</v>
      </c>
      <c r="BM224" s="157" t="s">
        <v>310</v>
      </c>
    </row>
    <row r="225" spans="1:47" s="2" customFormat="1" ht="10.2">
      <c r="A225" s="32"/>
      <c r="B225" s="33"/>
      <c r="C225" s="32"/>
      <c r="D225" s="159" t="s">
        <v>134</v>
      </c>
      <c r="E225" s="32"/>
      <c r="F225" s="160" t="s">
        <v>309</v>
      </c>
      <c r="G225" s="32"/>
      <c r="H225" s="32"/>
      <c r="I225" s="161"/>
      <c r="J225" s="32"/>
      <c r="K225" s="32"/>
      <c r="L225" s="33"/>
      <c r="M225" s="162"/>
      <c r="N225" s="163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134</v>
      </c>
      <c r="AU225" s="17" t="s">
        <v>85</v>
      </c>
    </row>
    <row r="226" spans="1:65" s="2" customFormat="1" ht="24.15" customHeight="1">
      <c r="A226" s="32"/>
      <c r="B226" s="144"/>
      <c r="C226" s="145" t="s">
        <v>311</v>
      </c>
      <c r="D226" s="145" t="s">
        <v>128</v>
      </c>
      <c r="E226" s="146" t="s">
        <v>312</v>
      </c>
      <c r="F226" s="147" t="s">
        <v>313</v>
      </c>
      <c r="G226" s="148" t="s">
        <v>205</v>
      </c>
      <c r="H226" s="149">
        <v>15</v>
      </c>
      <c r="I226" s="150"/>
      <c r="J226" s="151">
        <f>ROUND(I226*H226,2)</f>
        <v>0</v>
      </c>
      <c r="K226" s="152"/>
      <c r="L226" s="33"/>
      <c r="M226" s="153" t="s">
        <v>1</v>
      </c>
      <c r="N226" s="154" t="s">
        <v>40</v>
      </c>
      <c r="O226" s="58"/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132</v>
      </c>
      <c r="AT226" s="157" t="s">
        <v>128</v>
      </c>
      <c r="AU226" s="157" t="s">
        <v>85</v>
      </c>
      <c r="AY226" s="17" t="s">
        <v>126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7" t="s">
        <v>83</v>
      </c>
      <c r="BK226" s="158">
        <f>ROUND(I226*H226,2)</f>
        <v>0</v>
      </c>
      <c r="BL226" s="17" t="s">
        <v>132</v>
      </c>
      <c r="BM226" s="157" t="s">
        <v>314</v>
      </c>
    </row>
    <row r="227" spans="1:47" s="2" customFormat="1" ht="19.2">
      <c r="A227" s="32"/>
      <c r="B227" s="33"/>
      <c r="C227" s="32"/>
      <c r="D227" s="159" t="s">
        <v>134</v>
      </c>
      <c r="E227" s="32"/>
      <c r="F227" s="160" t="s">
        <v>315</v>
      </c>
      <c r="G227" s="32"/>
      <c r="H227" s="32"/>
      <c r="I227" s="161"/>
      <c r="J227" s="32"/>
      <c r="K227" s="32"/>
      <c r="L227" s="33"/>
      <c r="M227" s="162"/>
      <c r="N227" s="163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134</v>
      </c>
      <c r="AU227" s="17" t="s">
        <v>85</v>
      </c>
    </row>
    <row r="228" spans="1:47" s="2" customFormat="1" ht="19.2">
      <c r="A228" s="32"/>
      <c r="B228" s="33"/>
      <c r="C228" s="32"/>
      <c r="D228" s="159" t="s">
        <v>194</v>
      </c>
      <c r="E228" s="32"/>
      <c r="F228" s="183" t="s">
        <v>316</v>
      </c>
      <c r="G228" s="32"/>
      <c r="H228" s="32"/>
      <c r="I228" s="161"/>
      <c r="J228" s="32"/>
      <c r="K228" s="32"/>
      <c r="L228" s="33"/>
      <c r="M228" s="162"/>
      <c r="N228" s="163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194</v>
      </c>
      <c r="AU228" s="17" t="s">
        <v>85</v>
      </c>
    </row>
    <row r="229" spans="1:65" s="2" customFormat="1" ht="24.15" customHeight="1">
      <c r="A229" s="32"/>
      <c r="B229" s="144"/>
      <c r="C229" s="172" t="s">
        <v>317</v>
      </c>
      <c r="D229" s="172" t="s">
        <v>178</v>
      </c>
      <c r="E229" s="173" t="s">
        <v>318</v>
      </c>
      <c r="F229" s="174" t="s">
        <v>319</v>
      </c>
      <c r="G229" s="175" t="s">
        <v>205</v>
      </c>
      <c r="H229" s="176">
        <v>15</v>
      </c>
      <c r="I229" s="177"/>
      <c r="J229" s="178">
        <f>ROUND(I229*H229,2)</f>
        <v>0</v>
      </c>
      <c r="K229" s="179"/>
      <c r="L229" s="180"/>
      <c r="M229" s="181" t="s">
        <v>1</v>
      </c>
      <c r="N229" s="182" t="s">
        <v>40</v>
      </c>
      <c r="O229" s="58"/>
      <c r="P229" s="155">
        <f>O229*H229</f>
        <v>0</v>
      </c>
      <c r="Q229" s="155">
        <v>0.00075</v>
      </c>
      <c r="R229" s="155">
        <f>Q229*H229</f>
        <v>0.01125</v>
      </c>
      <c r="S229" s="155">
        <v>0</v>
      </c>
      <c r="T229" s="15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164</v>
      </c>
      <c r="AT229" s="157" t="s">
        <v>178</v>
      </c>
      <c r="AU229" s="157" t="s">
        <v>85</v>
      </c>
      <c r="AY229" s="17" t="s">
        <v>126</v>
      </c>
      <c r="BE229" s="158">
        <f>IF(N229="základní",J229,0)</f>
        <v>0</v>
      </c>
      <c r="BF229" s="158">
        <f>IF(N229="snížená",J229,0)</f>
        <v>0</v>
      </c>
      <c r="BG229" s="158">
        <f>IF(N229="zákl. přenesená",J229,0)</f>
        <v>0</v>
      </c>
      <c r="BH229" s="158">
        <f>IF(N229="sníž. přenesená",J229,0)</f>
        <v>0</v>
      </c>
      <c r="BI229" s="158">
        <f>IF(N229="nulová",J229,0)</f>
        <v>0</v>
      </c>
      <c r="BJ229" s="17" t="s">
        <v>83</v>
      </c>
      <c r="BK229" s="158">
        <f>ROUND(I229*H229,2)</f>
        <v>0</v>
      </c>
      <c r="BL229" s="17" t="s">
        <v>132</v>
      </c>
      <c r="BM229" s="157" t="s">
        <v>320</v>
      </c>
    </row>
    <row r="230" spans="1:47" s="2" customFormat="1" ht="19.2">
      <c r="A230" s="32"/>
      <c r="B230" s="33"/>
      <c r="C230" s="32"/>
      <c r="D230" s="159" t="s">
        <v>134</v>
      </c>
      <c r="E230" s="32"/>
      <c r="F230" s="160" t="s">
        <v>319</v>
      </c>
      <c r="G230" s="32"/>
      <c r="H230" s="32"/>
      <c r="I230" s="161"/>
      <c r="J230" s="32"/>
      <c r="K230" s="32"/>
      <c r="L230" s="33"/>
      <c r="M230" s="162"/>
      <c r="N230" s="163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134</v>
      </c>
      <c r="AU230" s="17" t="s">
        <v>85</v>
      </c>
    </row>
    <row r="231" spans="2:63" s="12" customFormat="1" ht="22.8" customHeight="1">
      <c r="B231" s="131"/>
      <c r="D231" s="132" t="s">
        <v>74</v>
      </c>
      <c r="E231" s="142" t="s">
        <v>171</v>
      </c>
      <c r="F231" s="142" t="s">
        <v>321</v>
      </c>
      <c r="I231" s="134"/>
      <c r="J231" s="143">
        <f>BK231</f>
        <v>0</v>
      </c>
      <c r="L231" s="131"/>
      <c r="M231" s="136"/>
      <c r="N231" s="137"/>
      <c r="O231" s="137"/>
      <c r="P231" s="138">
        <f>SUM(P232:P253)</f>
        <v>0</v>
      </c>
      <c r="Q231" s="137"/>
      <c r="R231" s="138">
        <f>SUM(R232:R253)</f>
        <v>205.64638289999996</v>
      </c>
      <c r="S231" s="137"/>
      <c r="T231" s="139">
        <f>SUM(T232:T253)</f>
        <v>202.69157550000003</v>
      </c>
      <c r="AR231" s="132" t="s">
        <v>83</v>
      </c>
      <c r="AT231" s="140" t="s">
        <v>74</v>
      </c>
      <c r="AU231" s="140" t="s">
        <v>83</v>
      </c>
      <c r="AY231" s="132" t="s">
        <v>126</v>
      </c>
      <c r="BK231" s="141">
        <f>SUM(BK232:BK253)</f>
        <v>0</v>
      </c>
    </row>
    <row r="232" spans="1:65" s="2" customFormat="1" ht="24.15" customHeight="1">
      <c r="A232" s="32"/>
      <c r="B232" s="144"/>
      <c r="C232" s="145" t="s">
        <v>322</v>
      </c>
      <c r="D232" s="145" t="s">
        <v>128</v>
      </c>
      <c r="E232" s="146" t="s">
        <v>323</v>
      </c>
      <c r="F232" s="147" t="s">
        <v>324</v>
      </c>
      <c r="G232" s="148" t="s">
        <v>174</v>
      </c>
      <c r="H232" s="149">
        <v>33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40</v>
      </c>
      <c r="O232" s="58"/>
      <c r="P232" s="155">
        <f>O232*H232</f>
        <v>0</v>
      </c>
      <c r="Q232" s="155">
        <v>0.00069</v>
      </c>
      <c r="R232" s="155">
        <f>Q232*H232</f>
        <v>0.02277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132</v>
      </c>
      <c r="AT232" s="157" t="s">
        <v>128</v>
      </c>
      <c r="AU232" s="157" t="s">
        <v>85</v>
      </c>
      <c r="AY232" s="17" t="s">
        <v>126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83</v>
      </c>
      <c r="BK232" s="158">
        <f>ROUND(I232*H232,2)</f>
        <v>0</v>
      </c>
      <c r="BL232" s="17" t="s">
        <v>132</v>
      </c>
      <c r="BM232" s="157" t="s">
        <v>325</v>
      </c>
    </row>
    <row r="233" spans="1:47" s="2" customFormat="1" ht="19.2">
      <c r="A233" s="32"/>
      <c r="B233" s="33"/>
      <c r="C233" s="32"/>
      <c r="D233" s="159" t="s">
        <v>134</v>
      </c>
      <c r="E233" s="32"/>
      <c r="F233" s="160" t="s">
        <v>326</v>
      </c>
      <c r="G233" s="32"/>
      <c r="H233" s="32"/>
      <c r="I233" s="161"/>
      <c r="J233" s="32"/>
      <c r="K233" s="32"/>
      <c r="L233" s="33"/>
      <c r="M233" s="162"/>
      <c r="N233" s="163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134</v>
      </c>
      <c r="AU233" s="17" t="s">
        <v>85</v>
      </c>
    </row>
    <row r="234" spans="2:51" s="13" customFormat="1" ht="10.2">
      <c r="B234" s="164"/>
      <c r="D234" s="159" t="s">
        <v>169</v>
      </c>
      <c r="E234" s="165" t="s">
        <v>1</v>
      </c>
      <c r="F234" s="166" t="s">
        <v>327</v>
      </c>
      <c r="H234" s="167">
        <v>33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5" t="s">
        <v>169</v>
      </c>
      <c r="AU234" s="165" t="s">
        <v>85</v>
      </c>
      <c r="AV234" s="13" t="s">
        <v>85</v>
      </c>
      <c r="AW234" s="13" t="s">
        <v>32</v>
      </c>
      <c r="AX234" s="13" t="s">
        <v>83</v>
      </c>
      <c r="AY234" s="165" t="s">
        <v>126</v>
      </c>
    </row>
    <row r="235" spans="1:65" s="2" customFormat="1" ht="24.15" customHeight="1">
      <c r="A235" s="32"/>
      <c r="B235" s="144"/>
      <c r="C235" s="145" t="s">
        <v>328</v>
      </c>
      <c r="D235" s="145" t="s">
        <v>128</v>
      </c>
      <c r="E235" s="146" t="s">
        <v>329</v>
      </c>
      <c r="F235" s="147" t="s">
        <v>330</v>
      </c>
      <c r="G235" s="148" t="s">
        <v>174</v>
      </c>
      <c r="H235" s="149">
        <v>316.85</v>
      </c>
      <c r="I235" s="150"/>
      <c r="J235" s="151">
        <f>ROUND(I235*H235,2)</f>
        <v>0</v>
      </c>
      <c r="K235" s="152"/>
      <c r="L235" s="33"/>
      <c r="M235" s="153" t="s">
        <v>1</v>
      </c>
      <c r="N235" s="154" t="s">
        <v>40</v>
      </c>
      <c r="O235" s="58"/>
      <c r="P235" s="155">
        <f>O235*H235</f>
        <v>0</v>
      </c>
      <c r="Q235" s="155">
        <v>0</v>
      </c>
      <c r="R235" s="155">
        <f>Q235*H235</f>
        <v>0</v>
      </c>
      <c r="S235" s="155">
        <v>0.07223</v>
      </c>
      <c r="T235" s="156">
        <f>S235*H235</f>
        <v>22.886075500000004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132</v>
      </c>
      <c r="AT235" s="157" t="s">
        <v>128</v>
      </c>
      <c r="AU235" s="157" t="s">
        <v>85</v>
      </c>
      <c r="AY235" s="17" t="s">
        <v>126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7" t="s">
        <v>83</v>
      </c>
      <c r="BK235" s="158">
        <f>ROUND(I235*H235,2)</f>
        <v>0</v>
      </c>
      <c r="BL235" s="17" t="s">
        <v>132</v>
      </c>
      <c r="BM235" s="157" t="s">
        <v>331</v>
      </c>
    </row>
    <row r="236" spans="1:47" s="2" customFormat="1" ht="48">
      <c r="A236" s="32"/>
      <c r="B236" s="33"/>
      <c r="C236" s="32"/>
      <c r="D236" s="159" t="s">
        <v>134</v>
      </c>
      <c r="E236" s="32"/>
      <c r="F236" s="160" t="s">
        <v>332</v>
      </c>
      <c r="G236" s="32"/>
      <c r="H236" s="32"/>
      <c r="I236" s="161"/>
      <c r="J236" s="32"/>
      <c r="K236" s="32"/>
      <c r="L236" s="33"/>
      <c r="M236" s="162"/>
      <c r="N236" s="163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134</v>
      </c>
      <c r="AU236" s="17" t="s">
        <v>85</v>
      </c>
    </row>
    <row r="237" spans="1:65" s="2" customFormat="1" ht="33" customHeight="1">
      <c r="A237" s="32"/>
      <c r="B237" s="144"/>
      <c r="C237" s="145" t="s">
        <v>333</v>
      </c>
      <c r="D237" s="145" t="s">
        <v>128</v>
      </c>
      <c r="E237" s="146" t="s">
        <v>334</v>
      </c>
      <c r="F237" s="147" t="s">
        <v>335</v>
      </c>
      <c r="G237" s="148" t="s">
        <v>174</v>
      </c>
      <c r="H237" s="149">
        <v>2568.65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40</v>
      </c>
      <c r="O237" s="58"/>
      <c r="P237" s="155">
        <f>O237*H237</f>
        <v>0</v>
      </c>
      <c r="Q237" s="155">
        <v>0</v>
      </c>
      <c r="R237" s="155">
        <f>Q237*H237</f>
        <v>0</v>
      </c>
      <c r="S237" s="155">
        <v>0.07</v>
      </c>
      <c r="T237" s="156">
        <f>S237*H237</f>
        <v>179.80550000000002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132</v>
      </c>
      <c r="AT237" s="157" t="s">
        <v>128</v>
      </c>
      <c r="AU237" s="157" t="s">
        <v>85</v>
      </c>
      <c r="AY237" s="17" t="s">
        <v>126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83</v>
      </c>
      <c r="BK237" s="158">
        <f>ROUND(I237*H237,2)</f>
        <v>0</v>
      </c>
      <c r="BL237" s="17" t="s">
        <v>132</v>
      </c>
      <c r="BM237" s="157" t="s">
        <v>336</v>
      </c>
    </row>
    <row r="238" spans="1:47" s="2" customFormat="1" ht="19.2">
      <c r="A238" s="32"/>
      <c r="B238" s="33"/>
      <c r="C238" s="32"/>
      <c r="D238" s="159" t="s">
        <v>134</v>
      </c>
      <c r="E238" s="32"/>
      <c r="F238" s="160" t="s">
        <v>337</v>
      </c>
      <c r="G238" s="32"/>
      <c r="H238" s="32"/>
      <c r="I238" s="161"/>
      <c r="J238" s="32"/>
      <c r="K238" s="32"/>
      <c r="L238" s="33"/>
      <c r="M238" s="162"/>
      <c r="N238" s="163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134</v>
      </c>
      <c r="AU238" s="17" t="s">
        <v>85</v>
      </c>
    </row>
    <row r="239" spans="1:65" s="2" customFormat="1" ht="24.15" customHeight="1">
      <c r="A239" s="32"/>
      <c r="B239" s="144"/>
      <c r="C239" s="145" t="s">
        <v>338</v>
      </c>
      <c r="D239" s="145" t="s">
        <v>128</v>
      </c>
      <c r="E239" s="146" t="s">
        <v>339</v>
      </c>
      <c r="F239" s="147" t="s">
        <v>340</v>
      </c>
      <c r="G239" s="148" t="s">
        <v>131</v>
      </c>
      <c r="H239" s="149">
        <v>67.43</v>
      </c>
      <c r="I239" s="150"/>
      <c r="J239" s="151">
        <f>ROUND(I239*H239,2)</f>
        <v>0</v>
      </c>
      <c r="K239" s="152"/>
      <c r="L239" s="33"/>
      <c r="M239" s="153" t="s">
        <v>1</v>
      </c>
      <c r="N239" s="154" t="s">
        <v>40</v>
      </c>
      <c r="O239" s="58"/>
      <c r="P239" s="155">
        <f>O239*H239</f>
        <v>0</v>
      </c>
      <c r="Q239" s="155">
        <v>0.48818</v>
      </c>
      <c r="R239" s="155">
        <f>Q239*H239</f>
        <v>32.917977400000005</v>
      </c>
      <c r="S239" s="155">
        <v>0</v>
      </c>
      <c r="T239" s="15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7" t="s">
        <v>132</v>
      </c>
      <c r="AT239" s="157" t="s">
        <v>128</v>
      </c>
      <c r="AU239" s="157" t="s">
        <v>85</v>
      </c>
      <c r="AY239" s="17" t="s">
        <v>126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7" t="s">
        <v>83</v>
      </c>
      <c r="BK239" s="158">
        <f>ROUND(I239*H239,2)</f>
        <v>0</v>
      </c>
      <c r="BL239" s="17" t="s">
        <v>132</v>
      </c>
      <c r="BM239" s="157" t="s">
        <v>341</v>
      </c>
    </row>
    <row r="240" spans="1:47" s="2" customFormat="1" ht="19.2">
      <c r="A240" s="32"/>
      <c r="B240" s="33"/>
      <c r="C240" s="32"/>
      <c r="D240" s="159" t="s">
        <v>134</v>
      </c>
      <c r="E240" s="32"/>
      <c r="F240" s="160" t="s">
        <v>342</v>
      </c>
      <c r="G240" s="32"/>
      <c r="H240" s="32"/>
      <c r="I240" s="161"/>
      <c r="J240" s="32"/>
      <c r="K240" s="32"/>
      <c r="L240" s="33"/>
      <c r="M240" s="162"/>
      <c r="N240" s="163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134</v>
      </c>
      <c r="AU240" s="17" t="s">
        <v>85</v>
      </c>
    </row>
    <row r="241" spans="2:51" s="13" customFormat="1" ht="10.2">
      <c r="B241" s="164"/>
      <c r="D241" s="159" t="s">
        <v>169</v>
      </c>
      <c r="E241" s="165" t="s">
        <v>1</v>
      </c>
      <c r="F241" s="166" t="s">
        <v>343</v>
      </c>
      <c r="H241" s="167">
        <v>67.43</v>
      </c>
      <c r="I241" s="168"/>
      <c r="L241" s="164"/>
      <c r="M241" s="169"/>
      <c r="N241" s="170"/>
      <c r="O241" s="170"/>
      <c r="P241" s="170"/>
      <c r="Q241" s="170"/>
      <c r="R241" s="170"/>
      <c r="S241" s="170"/>
      <c r="T241" s="171"/>
      <c r="AT241" s="165" t="s">
        <v>169</v>
      </c>
      <c r="AU241" s="165" t="s">
        <v>85</v>
      </c>
      <c r="AV241" s="13" t="s">
        <v>85</v>
      </c>
      <c r="AW241" s="13" t="s">
        <v>32</v>
      </c>
      <c r="AX241" s="13" t="s">
        <v>83</v>
      </c>
      <c r="AY241" s="165" t="s">
        <v>126</v>
      </c>
    </row>
    <row r="242" spans="1:65" s="2" customFormat="1" ht="16.5" customHeight="1">
      <c r="A242" s="32"/>
      <c r="B242" s="144"/>
      <c r="C242" s="172" t="s">
        <v>344</v>
      </c>
      <c r="D242" s="172" t="s">
        <v>178</v>
      </c>
      <c r="E242" s="173" t="s">
        <v>345</v>
      </c>
      <c r="F242" s="174" t="s">
        <v>346</v>
      </c>
      <c r="G242" s="175" t="s">
        <v>210</v>
      </c>
      <c r="H242" s="176">
        <v>151.718</v>
      </c>
      <c r="I242" s="177"/>
      <c r="J242" s="178">
        <f>ROUND(I242*H242,2)</f>
        <v>0</v>
      </c>
      <c r="K242" s="179"/>
      <c r="L242" s="180"/>
      <c r="M242" s="181" t="s">
        <v>1</v>
      </c>
      <c r="N242" s="182" t="s">
        <v>40</v>
      </c>
      <c r="O242" s="58"/>
      <c r="P242" s="155">
        <f>O242*H242</f>
        <v>0</v>
      </c>
      <c r="Q242" s="155">
        <v>1</v>
      </c>
      <c r="R242" s="155">
        <f>Q242*H242</f>
        <v>151.718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164</v>
      </c>
      <c r="AT242" s="157" t="s">
        <v>178</v>
      </c>
      <c r="AU242" s="157" t="s">
        <v>85</v>
      </c>
      <c r="AY242" s="17" t="s">
        <v>126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83</v>
      </c>
      <c r="BK242" s="158">
        <f>ROUND(I242*H242,2)</f>
        <v>0</v>
      </c>
      <c r="BL242" s="17" t="s">
        <v>132</v>
      </c>
      <c r="BM242" s="157" t="s">
        <v>347</v>
      </c>
    </row>
    <row r="243" spans="1:47" s="2" customFormat="1" ht="10.2">
      <c r="A243" s="32"/>
      <c r="B243" s="33"/>
      <c r="C243" s="32"/>
      <c r="D243" s="159" t="s">
        <v>134</v>
      </c>
      <c r="E243" s="32"/>
      <c r="F243" s="160" t="s">
        <v>346</v>
      </c>
      <c r="G243" s="32"/>
      <c r="H243" s="32"/>
      <c r="I243" s="161"/>
      <c r="J243" s="32"/>
      <c r="K243" s="32"/>
      <c r="L243" s="33"/>
      <c r="M243" s="162"/>
      <c r="N243" s="163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134</v>
      </c>
      <c r="AU243" s="17" t="s">
        <v>85</v>
      </c>
    </row>
    <row r="244" spans="2:51" s="13" customFormat="1" ht="10.2">
      <c r="B244" s="164"/>
      <c r="D244" s="159" t="s">
        <v>169</v>
      </c>
      <c r="E244" s="165" t="s">
        <v>1</v>
      </c>
      <c r="F244" s="166" t="s">
        <v>348</v>
      </c>
      <c r="H244" s="167">
        <v>151.718</v>
      </c>
      <c r="I244" s="168"/>
      <c r="L244" s="164"/>
      <c r="M244" s="169"/>
      <c r="N244" s="170"/>
      <c r="O244" s="170"/>
      <c r="P244" s="170"/>
      <c r="Q244" s="170"/>
      <c r="R244" s="170"/>
      <c r="S244" s="170"/>
      <c r="T244" s="171"/>
      <c r="AT244" s="165" t="s">
        <v>169</v>
      </c>
      <c r="AU244" s="165" t="s">
        <v>85</v>
      </c>
      <c r="AV244" s="13" t="s">
        <v>85</v>
      </c>
      <c r="AW244" s="13" t="s">
        <v>32</v>
      </c>
      <c r="AX244" s="13" t="s">
        <v>83</v>
      </c>
      <c r="AY244" s="165" t="s">
        <v>126</v>
      </c>
    </row>
    <row r="245" spans="1:65" s="2" customFormat="1" ht="24.15" customHeight="1">
      <c r="A245" s="32"/>
      <c r="B245" s="144"/>
      <c r="C245" s="145" t="s">
        <v>349</v>
      </c>
      <c r="D245" s="145" t="s">
        <v>128</v>
      </c>
      <c r="E245" s="146" t="s">
        <v>350</v>
      </c>
      <c r="F245" s="147" t="s">
        <v>351</v>
      </c>
      <c r="G245" s="148" t="s">
        <v>174</v>
      </c>
      <c r="H245" s="149">
        <v>536.6</v>
      </c>
      <c r="I245" s="150"/>
      <c r="J245" s="151">
        <f>ROUND(I245*H245,2)</f>
        <v>0</v>
      </c>
      <c r="K245" s="152"/>
      <c r="L245" s="33"/>
      <c r="M245" s="153" t="s">
        <v>1</v>
      </c>
      <c r="N245" s="154" t="s">
        <v>40</v>
      </c>
      <c r="O245" s="58"/>
      <c r="P245" s="155">
        <f>O245*H245</f>
        <v>0</v>
      </c>
      <c r="Q245" s="155">
        <v>0.03908</v>
      </c>
      <c r="R245" s="155">
        <f>Q245*H245</f>
        <v>20.970328</v>
      </c>
      <c r="S245" s="155">
        <v>0</v>
      </c>
      <c r="T245" s="156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7" t="s">
        <v>132</v>
      </c>
      <c r="AT245" s="157" t="s">
        <v>128</v>
      </c>
      <c r="AU245" s="157" t="s">
        <v>85</v>
      </c>
      <c r="AY245" s="17" t="s">
        <v>126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7" t="s">
        <v>83</v>
      </c>
      <c r="BK245" s="158">
        <f>ROUND(I245*H245,2)</f>
        <v>0</v>
      </c>
      <c r="BL245" s="17" t="s">
        <v>132</v>
      </c>
      <c r="BM245" s="157" t="s">
        <v>352</v>
      </c>
    </row>
    <row r="246" spans="1:47" s="2" customFormat="1" ht="28.8">
      <c r="A246" s="32"/>
      <c r="B246" s="33"/>
      <c r="C246" s="32"/>
      <c r="D246" s="159" t="s">
        <v>134</v>
      </c>
      <c r="E246" s="32"/>
      <c r="F246" s="160" t="s">
        <v>353</v>
      </c>
      <c r="G246" s="32"/>
      <c r="H246" s="32"/>
      <c r="I246" s="161"/>
      <c r="J246" s="32"/>
      <c r="K246" s="32"/>
      <c r="L246" s="33"/>
      <c r="M246" s="162"/>
      <c r="N246" s="163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134</v>
      </c>
      <c r="AU246" s="17" t="s">
        <v>85</v>
      </c>
    </row>
    <row r="247" spans="1:65" s="2" customFormat="1" ht="24.15" customHeight="1">
      <c r="A247" s="32"/>
      <c r="B247" s="144"/>
      <c r="C247" s="145" t="s">
        <v>354</v>
      </c>
      <c r="D247" s="145" t="s">
        <v>128</v>
      </c>
      <c r="E247" s="146" t="s">
        <v>355</v>
      </c>
      <c r="F247" s="147" t="s">
        <v>356</v>
      </c>
      <c r="G247" s="148" t="s">
        <v>174</v>
      </c>
      <c r="H247" s="149">
        <v>536.6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40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132</v>
      </c>
      <c r="AT247" s="157" t="s">
        <v>128</v>
      </c>
      <c r="AU247" s="157" t="s">
        <v>85</v>
      </c>
      <c r="AY247" s="17" t="s">
        <v>126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83</v>
      </c>
      <c r="BK247" s="158">
        <f>ROUND(I247*H247,2)</f>
        <v>0</v>
      </c>
      <c r="BL247" s="17" t="s">
        <v>132</v>
      </c>
      <c r="BM247" s="157" t="s">
        <v>357</v>
      </c>
    </row>
    <row r="248" spans="1:47" s="2" customFormat="1" ht="19.2">
      <c r="A248" s="32"/>
      <c r="B248" s="33"/>
      <c r="C248" s="32"/>
      <c r="D248" s="159" t="s">
        <v>134</v>
      </c>
      <c r="E248" s="32"/>
      <c r="F248" s="160" t="s">
        <v>358</v>
      </c>
      <c r="G248" s="32"/>
      <c r="H248" s="32"/>
      <c r="I248" s="161"/>
      <c r="J248" s="32"/>
      <c r="K248" s="32"/>
      <c r="L248" s="33"/>
      <c r="M248" s="162"/>
      <c r="N248" s="163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134</v>
      </c>
      <c r="AU248" s="17" t="s">
        <v>85</v>
      </c>
    </row>
    <row r="249" spans="1:65" s="2" customFormat="1" ht="24.15" customHeight="1">
      <c r="A249" s="32"/>
      <c r="B249" s="144"/>
      <c r="C249" s="145" t="s">
        <v>359</v>
      </c>
      <c r="D249" s="145" t="s">
        <v>128</v>
      </c>
      <c r="E249" s="146" t="s">
        <v>360</v>
      </c>
      <c r="F249" s="147" t="s">
        <v>361</v>
      </c>
      <c r="G249" s="148" t="s">
        <v>205</v>
      </c>
      <c r="H249" s="149">
        <v>39.25</v>
      </c>
      <c r="I249" s="150"/>
      <c r="J249" s="151">
        <f>ROUND(I249*H249,2)</f>
        <v>0</v>
      </c>
      <c r="K249" s="152"/>
      <c r="L249" s="33"/>
      <c r="M249" s="153" t="s">
        <v>1</v>
      </c>
      <c r="N249" s="154" t="s">
        <v>40</v>
      </c>
      <c r="O249" s="58"/>
      <c r="P249" s="155">
        <f>O249*H249</f>
        <v>0</v>
      </c>
      <c r="Q249" s="155">
        <v>0.00043</v>
      </c>
      <c r="R249" s="155">
        <f>Q249*H249</f>
        <v>0.0168775</v>
      </c>
      <c r="S249" s="155">
        <v>0</v>
      </c>
      <c r="T249" s="15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7" t="s">
        <v>132</v>
      </c>
      <c r="AT249" s="157" t="s">
        <v>128</v>
      </c>
      <c r="AU249" s="157" t="s">
        <v>85</v>
      </c>
      <c r="AY249" s="17" t="s">
        <v>126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7" t="s">
        <v>83</v>
      </c>
      <c r="BK249" s="158">
        <f>ROUND(I249*H249,2)</f>
        <v>0</v>
      </c>
      <c r="BL249" s="17" t="s">
        <v>132</v>
      </c>
      <c r="BM249" s="157" t="s">
        <v>362</v>
      </c>
    </row>
    <row r="250" spans="1:47" s="2" customFormat="1" ht="19.2">
      <c r="A250" s="32"/>
      <c r="B250" s="33"/>
      <c r="C250" s="32"/>
      <c r="D250" s="159" t="s">
        <v>134</v>
      </c>
      <c r="E250" s="32"/>
      <c r="F250" s="160" t="s">
        <v>363</v>
      </c>
      <c r="G250" s="32"/>
      <c r="H250" s="32"/>
      <c r="I250" s="161"/>
      <c r="J250" s="32"/>
      <c r="K250" s="32"/>
      <c r="L250" s="33"/>
      <c r="M250" s="162"/>
      <c r="N250" s="163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134</v>
      </c>
      <c r="AU250" s="17" t="s">
        <v>85</v>
      </c>
    </row>
    <row r="251" spans="2:51" s="13" customFormat="1" ht="10.2">
      <c r="B251" s="164"/>
      <c r="D251" s="159" t="s">
        <v>169</v>
      </c>
      <c r="E251" s="165" t="s">
        <v>1</v>
      </c>
      <c r="F251" s="166" t="s">
        <v>364</v>
      </c>
      <c r="H251" s="167">
        <v>39.25</v>
      </c>
      <c r="I251" s="168"/>
      <c r="L251" s="164"/>
      <c r="M251" s="169"/>
      <c r="N251" s="170"/>
      <c r="O251" s="170"/>
      <c r="P251" s="170"/>
      <c r="Q251" s="170"/>
      <c r="R251" s="170"/>
      <c r="S251" s="170"/>
      <c r="T251" s="171"/>
      <c r="AT251" s="165" t="s">
        <v>169</v>
      </c>
      <c r="AU251" s="165" t="s">
        <v>85</v>
      </c>
      <c r="AV251" s="13" t="s">
        <v>85</v>
      </c>
      <c r="AW251" s="13" t="s">
        <v>32</v>
      </c>
      <c r="AX251" s="13" t="s">
        <v>83</v>
      </c>
      <c r="AY251" s="165" t="s">
        <v>126</v>
      </c>
    </row>
    <row r="252" spans="1:65" s="2" customFormat="1" ht="24.15" customHeight="1">
      <c r="A252" s="32"/>
      <c r="B252" s="144"/>
      <c r="C252" s="145" t="s">
        <v>365</v>
      </c>
      <c r="D252" s="145" t="s">
        <v>128</v>
      </c>
      <c r="E252" s="146" t="s">
        <v>366</v>
      </c>
      <c r="F252" s="147" t="s">
        <v>367</v>
      </c>
      <c r="G252" s="148" t="s">
        <v>192</v>
      </c>
      <c r="H252" s="149">
        <v>1</v>
      </c>
      <c r="I252" s="150"/>
      <c r="J252" s="151">
        <f>ROUND(I252*H252,2)</f>
        <v>0</v>
      </c>
      <c r="K252" s="152"/>
      <c r="L252" s="33"/>
      <c r="M252" s="153" t="s">
        <v>1</v>
      </c>
      <c r="N252" s="154" t="s">
        <v>40</v>
      </c>
      <c r="O252" s="58"/>
      <c r="P252" s="155">
        <f>O252*H252</f>
        <v>0</v>
      </c>
      <c r="Q252" s="155">
        <v>0.00043</v>
      </c>
      <c r="R252" s="155">
        <f>Q252*H252</f>
        <v>0.00043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132</v>
      </c>
      <c r="AT252" s="157" t="s">
        <v>128</v>
      </c>
      <c r="AU252" s="157" t="s">
        <v>85</v>
      </c>
      <c r="AY252" s="17" t="s">
        <v>126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7" t="s">
        <v>83</v>
      </c>
      <c r="BK252" s="158">
        <f>ROUND(I252*H252,2)</f>
        <v>0</v>
      </c>
      <c r="BL252" s="17" t="s">
        <v>132</v>
      </c>
      <c r="BM252" s="157" t="s">
        <v>368</v>
      </c>
    </row>
    <row r="253" spans="1:47" s="2" customFormat="1" ht="19.2">
      <c r="A253" s="32"/>
      <c r="B253" s="33"/>
      <c r="C253" s="32"/>
      <c r="D253" s="159" t="s">
        <v>134</v>
      </c>
      <c r="E253" s="32"/>
      <c r="F253" s="160" t="s">
        <v>367</v>
      </c>
      <c r="G253" s="32"/>
      <c r="H253" s="32"/>
      <c r="I253" s="161"/>
      <c r="J253" s="32"/>
      <c r="K253" s="32"/>
      <c r="L253" s="33"/>
      <c r="M253" s="162"/>
      <c r="N253" s="163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134</v>
      </c>
      <c r="AU253" s="17" t="s">
        <v>85</v>
      </c>
    </row>
    <row r="254" spans="2:63" s="12" customFormat="1" ht="22.8" customHeight="1">
      <c r="B254" s="131"/>
      <c r="D254" s="132" t="s">
        <v>74</v>
      </c>
      <c r="E254" s="142" t="s">
        <v>369</v>
      </c>
      <c r="F254" s="142" t="s">
        <v>370</v>
      </c>
      <c r="I254" s="134"/>
      <c r="J254" s="143">
        <f>BK254</f>
        <v>0</v>
      </c>
      <c r="L254" s="131"/>
      <c r="M254" s="136"/>
      <c r="N254" s="137"/>
      <c r="O254" s="137"/>
      <c r="P254" s="138">
        <f>SUM(P255:P267)</f>
        <v>0</v>
      </c>
      <c r="Q254" s="137"/>
      <c r="R254" s="138">
        <f>SUM(R255:R267)</f>
        <v>0</v>
      </c>
      <c r="S254" s="137"/>
      <c r="T254" s="139">
        <f>SUM(T255:T267)</f>
        <v>0</v>
      </c>
      <c r="AR254" s="132" t="s">
        <v>83</v>
      </c>
      <c r="AT254" s="140" t="s">
        <v>74</v>
      </c>
      <c r="AU254" s="140" t="s">
        <v>83</v>
      </c>
      <c r="AY254" s="132" t="s">
        <v>126</v>
      </c>
      <c r="BK254" s="141">
        <f>SUM(BK255:BK267)</f>
        <v>0</v>
      </c>
    </row>
    <row r="255" spans="1:65" s="2" customFormat="1" ht="37.8" customHeight="1">
      <c r="A255" s="32"/>
      <c r="B255" s="144"/>
      <c r="C255" s="145" t="s">
        <v>371</v>
      </c>
      <c r="D255" s="145" t="s">
        <v>128</v>
      </c>
      <c r="E255" s="146" t="s">
        <v>372</v>
      </c>
      <c r="F255" s="147" t="s">
        <v>373</v>
      </c>
      <c r="G255" s="148" t="s">
        <v>210</v>
      </c>
      <c r="H255" s="149">
        <v>322.696</v>
      </c>
      <c r="I255" s="150"/>
      <c r="J255" s="151">
        <f>ROUND(I255*H255,2)</f>
        <v>0</v>
      </c>
      <c r="K255" s="152"/>
      <c r="L255" s="33"/>
      <c r="M255" s="153" t="s">
        <v>1</v>
      </c>
      <c r="N255" s="154" t="s">
        <v>40</v>
      </c>
      <c r="O255" s="58"/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7" t="s">
        <v>132</v>
      </c>
      <c r="AT255" s="157" t="s">
        <v>128</v>
      </c>
      <c r="AU255" s="157" t="s">
        <v>85</v>
      </c>
      <c r="AY255" s="17" t="s">
        <v>126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7" t="s">
        <v>83</v>
      </c>
      <c r="BK255" s="158">
        <f>ROUND(I255*H255,2)</f>
        <v>0</v>
      </c>
      <c r="BL255" s="17" t="s">
        <v>132</v>
      </c>
      <c r="BM255" s="157" t="s">
        <v>374</v>
      </c>
    </row>
    <row r="256" spans="1:47" s="2" customFormat="1" ht="19.2">
      <c r="A256" s="32"/>
      <c r="B256" s="33"/>
      <c r="C256" s="32"/>
      <c r="D256" s="159" t="s">
        <v>134</v>
      </c>
      <c r="E256" s="32"/>
      <c r="F256" s="160" t="s">
        <v>373</v>
      </c>
      <c r="G256" s="32"/>
      <c r="H256" s="32"/>
      <c r="I256" s="161"/>
      <c r="J256" s="32"/>
      <c r="K256" s="32"/>
      <c r="L256" s="33"/>
      <c r="M256" s="162"/>
      <c r="N256" s="163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134</v>
      </c>
      <c r="AU256" s="17" t="s">
        <v>85</v>
      </c>
    </row>
    <row r="257" spans="2:51" s="13" customFormat="1" ht="10.2">
      <c r="B257" s="164"/>
      <c r="D257" s="159" t="s">
        <v>169</v>
      </c>
      <c r="E257" s="165" t="s">
        <v>1</v>
      </c>
      <c r="F257" s="166" t="s">
        <v>375</v>
      </c>
      <c r="H257" s="167">
        <v>322.696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169</v>
      </c>
      <c r="AU257" s="165" t="s">
        <v>85</v>
      </c>
      <c r="AV257" s="13" t="s">
        <v>85</v>
      </c>
      <c r="AW257" s="13" t="s">
        <v>32</v>
      </c>
      <c r="AX257" s="13" t="s">
        <v>83</v>
      </c>
      <c r="AY257" s="165" t="s">
        <v>126</v>
      </c>
    </row>
    <row r="258" spans="1:65" s="2" customFormat="1" ht="44.25" customHeight="1">
      <c r="A258" s="32"/>
      <c r="B258" s="144"/>
      <c r="C258" s="145" t="s">
        <v>376</v>
      </c>
      <c r="D258" s="145" t="s">
        <v>128</v>
      </c>
      <c r="E258" s="146" t="s">
        <v>377</v>
      </c>
      <c r="F258" s="147" t="s">
        <v>378</v>
      </c>
      <c r="G258" s="148" t="s">
        <v>210</v>
      </c>
      <c r="H258" s="149">
        <v>9358.184</v>
      </c>
      <c r="I258" s="150"/>
      <c r="J258" s="151">
        <f>ROUND(I258*H258,2)</f>
        <v>0</v>
      </c>
      <c r="K258" s="152"/>
      <c r="L258" s="33"/>
      <c r="M258" s="153" t="s">
        <v>1</v>
      </c>
      <c r="N258" s="154" t="s">
        <v>40</v>
      </c>
      <c r="O258" s="58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132</v>
      </c>
      <c r="AT258" s="157" t="s">
        <v>128</v>
      </c>
      <c r="AU258" s="157" t="s">
        <v>85</v>
      </c>
      <c r="AY258" s="17" t="s">
        <v>126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83</v>
      </c>
      <c r="BK258" s="158">
        <f>ROUND(I258*H258,2)</f>
        <v>0</v>
      </c>
      <c r="BL258" s="17" t="s">
        <v>132</v>
      </c>
      <c r="BM258" s="157" t="s">
        <v>379</v>
      </c>
    </row>
    <row r="259" spans="1:47" s="2" customFormat="1" ht="28.8">
      <c r="A259" s="32"/>
      <c r="B259" s="33"/>
      <c r="C259" s="32"/>
      <c r="D259" s="159" t="s">
        <v>134</v>
      </c>
      <c r="E259" s="32"/>
      <c r="F259" s="160" t="s">
        <v>378</v>
      </c>
      <c r="G259" s="32"/>
      <c r="H259" s="32"/>
      <c r="I259" s="161"/>
      <c r="J259" s="32"/>
      <c r="K259" s="32"/>
      <c r="L259" s="33"/>
      <c r="M259" s="162"/>
      <c r="N259" s="163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134</v>
      </c>
      <c r="AU259" s="17" t="s">
        <v>85</v>
      </c>
    </row>
    <row r="260" spans="2:51" s="13" customFormat="1" ht="10.2">
      <c r="B260" s="164"/>
      <c r="D260" s="159" t="s">
        <v>169</v>
      </c>
      <c r="E260" s="165" t="s">
        <v>1</v>
      </c>
      <c r="F260" s="166" t="s">
        <v>375</v>
      </c>
      <c r="H260" s="167">
        <v>322.696</v>
      </c>
      <c r="I260" s="168"/>
      <c r="L260" s="164"/>
      <c r="M260" s="169"/>
      <c r="N260" s="170"/>
      <c r="O260" s="170"/>
      <c r="P260" s="170"/>
      <c r="Q260" s="170"/>
      <c r="R260" s="170"/>
      <c r="S260" s="170"/>
      <c r="T260" s="171"/>
      <c r="AT260" s="165" t="s">
        <v>169</v>
      </c>
      <c r="AU260" s="165" t="s">
        <v>85</v>
      </c>
      <c r="AV260" s="13" t="s">
        <v>85</v>
      </c>
      <c r="AW260" s="13" t="s">
        <v>32</v>
      </c>
      <c r="AX260" s="13" t="s">
        <v>83</v>
      </c>
      <c r="AY260" s="165" t="s">
        <v>126</v>
      </c>
    </row>
    <row r="261" spans="2:51" s="13" customFormat="1" ht="10.2">
      <c r="B261" s="164"/>
      <c r="D261" s="159" t="s">
        <v>169</v>
      </c>
      <c r="F261" s="166" t="s">
        <v>380</v>
      </c>
      <c r="H261" s="167">
        <v>9358.184</v>
      </c>
      <c r="I261" s="168"/>
      <c r="L261" s="164"/>
      <c r="M261" s="169"/>
      <c r="N261" s="170"/>
      <c r="O261" s="170"/>
      <c r="P261" s="170"/>
      <c r="Q261" s="170"/>
      <c r="R261" s="170"/>
      <c r="S261" s="170"/>
      <c r="T261" s="171"/>
      <c r="AT261" s="165" t="s">
        <v>169</v>
      </c>
      <c r="AU261" s="165" t="s">
        <v>85</v>
      </c>
      <c r="AV261" s="13" t="s">
        <v>85</v>
      </c>
      <c r="AW261" s="13" t="s">
        <v>3</v>
      </c>
      <c r="AX261" s="13" t="s">
        <v>83</v>
      </c>
      <c r="AY261" s="165" t="s">
        <v>126</v>
      </c>
    </row>
    <row r="262" spans="1:65" s="2" customFormat="1" ht="37.8" customHeight="1">
      <c r="A262" s="32"/>
      <c r="B262" s="144"/>
      <c r="C262" s="145" t="s">
        <v>381</v>
      </c>
      <c r="D262" s="145" t="s">
        <v>128</v>
      </c>
      <c r="E262" s="146" t="s">
        <v>382</v>
      </c>
      <c r="F262" s="147" t="s">
        <v>383</v>
      </c>
      <c r="G262" s="148" t="s">
        <v>210</v>
      </c>
      <c r="H262" s="149">
        <v>101.992</v>
      </c>
      <c r="I262" s="150"/>
      <c r="J262" s="151">
        <f>ROUND(I262*H262,2)</f>
        <v>0</v>
      </c>
      <c r="K262" s="152"/>
      <c r="L262" s="33"/>
      <c r="M262" s="153" t="s">
        <v>1</v>
      </c>
      <c r="N262" s="154" t="s">
        <v>40</v>
      </c>
      <c r="O262" s="58"/>
      <c r="P262" s="155">
        <f>O262*H262</f>
        <v>0</v>
      </c>
      <c r="Q262" s="155">
        <v>0</v>
      </c>
      <c r="R262" s="155">
        <f>Q262*H262</f>
        <v>0</v>
      </c>
      <c r="S262" s="155">
        <v>0</v>
      </c>
      <c r="T262" s="156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132</v>
      </c>
      <c r="AT262" s="157" t="s">
        <v>128</v>
      </c>
      <c r="AU262" s="157" t="s">
        <v>85</v>
      </c>
      <c r="AY262" s="17" t="s">
        <v>126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7" t="s">
        <v>83</v>
      </c>
      <c r="BK262" s="158">
        <f>ROUND(I262*H262,2)</f>
        <v>0</v>
      </c>
      <c r="BL262" s="17" t="s">
        <v>132</v>
      </c>
      <c r="BM262" s="157" t="s">
        <v>384</v>
      </c>
    </row>
    <row r="263" spans="1:47" s="2" customFormat="1" ht="28.8">
      <c r="A263" s="32"/>
      <c r="B263" s="33"/>
      <c r="C263" s="32"/>
      <c r="D263" s="159" t="s">
        <v>134</v>
      </c>
      <c r="E263" s="32"/>
      <c r="F263" s="160" t="s">
        <v>385</v>
      </c>
      <c r="G263" s="32"/>
      <c r="H263" s="32"/>
      <c r="I263" s="161"/>
      <c r="J263" s="32"/>
      <c r="K263" s="32"/>
      <c r="L263" s="33"/>
      <c r="M263" s="162"/>
      <c r="N263" s="163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134</v>
      </c>
      <c r="AU263" s="17" t="s">
        <v>85</v>
      </c>
    </row>
    <row r="264" spans="2:51" s="13" customFormat="1" ht="10.2">
      <c r="B264" s="164"/>
      <c r="D264" s="159" t="s">
        <v>169</v>
      </c>
      <c r="E264" s="165" t="s">
        <v>1</v>
      </c>
      <c r="F264" s="166" t="s">
        <v>386</v>
      </c>
      <c r="H264" s="167">
        <v>101.992</v>
      </c>
      <c r="I264" s="168"/>
      <c r="L264" s="164"/>
      <c r="M264" s="169"/>
      <c r="N264" s="170"/>
      <c r="O264" s="170"/>
      <c r="P264" s="170"/>
      <c r="Q264" s="170"/>
      <c r="R264" s="170"/>
      <c r="S264" s="170"/>
      <c r="T264" s="171"/>
      <c r="AT264" s="165" t="s">
        <v>169</v>
      </c>
      <c r="AU264" s="165" t="s">
        <v>85</v>
      </c>
      <c r="AV264" s="13" t="s">
        <v>85</v>
      </c>
      <c r="AW264" s="13" t="s">
        <v>32</v>
      </c>
      <c r="AX264" s="13" t="s">
        <v>83</v>
      </c>
      <c r="AY264" s="165" t="s">
        <v>126</v>
      </c>
    </row>
    <row r="265" spans="1:65" s="2" customFormat="1" ht="44.25" customHeight="1">
      <c r="A265" s="32"/>
      <c r="B265" s="144"/>
      <c r="C265" s="145" t="s">
        <v>387</v>
      </c>
      <c r="D265" s="145" t="s">
        <v>128</v>
      </c>
      <c r="E265" s="146" t="s">
        <v>388</v>
      </c>
      <c r="F265" s="147" t="s">
        <v>389</v>
      </c>
      <c r="G265" s="148" t="s">
        <v>210</v>
      </c>
      <c r="H265" s="149">
        <v>220.704</v>
      </c>
      <c r="I265" s="150"/>
      <c r="J265" s="151">
        <f>ROUND(I265*H265,2)</f>
        <v>0</v>
      </c>
      <c r="K265" s="152"/>
      <c r="L265" s="33"/>
      <c r="M265" s="153" t="s">
        <v>1</v>
      </c>
      <c r="N265" s="154" t="s">
        <v>40</v>
      </c>
      <c r="O265" s="58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132</v>
      </c>
      <c r="AT265" s="157" t="s">
        <v>128</v>
      </c>
      <c r="AU265" s="157" t="s">
        <v>85</v>
      </c>
      <c r="AY265" s="17" t="s">
        <v>126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7" t="s">
        <v>83</v>
      </c>
      <c r="BK265" s="158">
        <f>ROUND(I265*H265,2)</f>
        <v>0</v>
      </c>
      <c r="BL265" s="17" t="s">
        <v>132</v>
      </c>
      <c r="BM265" s="157" t="s">
        <v>390</v>
      </c>
    </row>
    <row r="266" spans="1:47" s="2" customFormat="1" ht="28.8">
      <c r="A266" s="32"/>
      <c r="B266" s="33"/>
      <c r="C266" s="32"/>
      <c r="D266" s="159" t="s">
        <v>134</v>
      </c>
      <c r="E266" s="32"/>
      <c r="F266" s="160" t="s">
        <v>389</v>
      </c>
      <c r="G266" s="32"/>
      <c r="H266" s="32"/>
      <c r="I266" s="161"/>
      <c r="J266" s="32"/>
      <c r="K266" s="32"/>
      <c r="L266" s="33"/>
      <c r="M266" s="162"/>
      <c r="N266" s="163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134</v>
      </c>
      <c r="AU266" s="17" t="s">
        <v>85</v>
      </c>
    </row>
    <row r="267" spans="2:51" s="13" customFormat="1" ht="10.2">
      <c r="B267" s="164"/>
      <c r="D267" s="159" t="s">
        <v>169</v>
      </c>
      <c r="E267" s="165" t="s">
        <v>1</v>
      </c>
      <c r="F267" s="166" t="s">
        <v>391</v>
      </c>
      <c r="H267" s="167">
        <v>220.704</v>
      </c>
      <c r="I267" s="168"/>
      <c r="L267" s="164"/>
      <c r="M267" s="169"/>
      <c r="N267" s="170"/>
      <c r="O267" s="170"/>
      <c r="P267" s="170"/>
      <c r="Q267" s="170"/>
      <c r="R267" s="170"/>
      <c r="S267" s="170"/>
      <c r="T267" s="171"/>
      <c r="AT267" s="165" t="s">
        <v>169</v>
      </c>
      <c r="AU267" s="165" t="s">
        <v>85</v>
      </c>
      <c r="AV267" s="13" t="s">
        <v>85</v>
      </c>
      <c r="AW267" s="13" t="s">
        <v>32</v>
      </c>
      <c r="AX267" s="13" t="s">
        <v>83</v>
      </c>
      <c r="AY267" s="165" t="s">
        <v>126</v>
      </c>
    </row>
    <row r="268" spans="2:63" s="12" customFormat="1" ht="22.8" customHeight="1">
      <c r="B268" s="131"/>
      <c r="D268" s="132" t="s">
        <v>74</v>
      </c>
      <c r="E268" s="142" t="s">
        <v>392</v>
      </c>
      <c r="F268" s="142" t="s">
        <v>393</v>
      </c>
      <c r="I268" s="134"/>
      <c r="J268" s="143">
        <f>BK268</f>
        <v>0</v>
      </c>
      <c r="L268" s="131"/>
      <c r="M268" s="136"/>
      <c r="N268" s="137"/>
      <c r="O268" s="137"/>
      <c r="P268" s="138">
        <f>SUM(P269:P270)</f>
        <v>0</v>
      </c>
      <c r="Q268" s="137"/>
      <c r="R268" s="138">
        <f>SUM(R269:R270)</f>
        <v>0</v>
      </c>
      <c r="S268" s="137"/>
      <c r="T268" s="139">
        <f>SUM(T269:T270)</f>
        <v>0</v>
      </c>
      <c r="AR268" s="132" t="s">
        <v>83</v>
      </c>
      <c r="AT268" s="140" t="s">
        <v>74</v>
      </c>
      <c r="AU268" s="140" t="s">
        <v>83</v>
      </c>
      <c r="AY268" s="132" t="s">
        <v>126</v>
      </c>
      <c r="BK268" s="141">
        <f>SUM(BK269:BK270)</f>
        <v>0</v>
      </c>
    </row>
    <row r="269" spans="1:65" s="2" customFormat="1" ht="16.5" customHeight="1">
      <c r="A269" s="32"/>
      <c r="B269" s="144"/>
      <c r="C269" s="145" t="s">
        <v>394</v>
      </c>
      <c r="D269" s="145" t="s">
        <v>128</v>
      </c>
      <c r="E269" s="146" t="s">
        <v>395</v>
      </c>
      <c r="F269" s="147" t="s">
        <v>396</v>
      </c>
      <c r="G269" s="148" t="s">
        <v>210</v>
      </c>
      <c r="H269" s="149">
        <v>951.913</v>
      </c>
      <c r="I269" s="150"/>
      <c r="J269" s="151">
        <f>ROUND(I269*H269,2)</f>
        <v>0</v>
      </c>
      <c r="K269" s="152"/>
      <c r="L269" s="33"/>
      <c r="M269" s="153" t="s">
        <v>1</v>
      </c>
      <c r="N269" s="154" t="s">
        <v>40</v>
      </c>
      <c r="O269" s="58"/>
      <c r="P269" s="155">
        <f>O269*H269</f>
        <v>0</v>
      </c>
      <c r="Q269" s="155">
        <v>0</v>
      </c>
      <c r="R269" s="155">
        <f>Q269*H269</f>
        <v>0</v>
      </c>
      <c r="S269" s="155">
        <v>0</v>
      </c>
      <c r="T269" s="156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7" t="s">
        <v>132</v>
      </c>
      <c r="AT269" s="157" t="s">
        <v>128</v>
      </c>
      <c r="AU269" s="157" t="s">
        <v>85</v>
      </c>
      <c r="AY269" s="17" t="s">
        <v>126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7" t="s">
        <v>83</v>
      </c>
      <c r="BK269" s="158">
        <f>ROUND(I269*H269,2)</f>
        <v>0</v>
      </c>
      <c r="BL269" s="17" t="s">
        <v>132</v>
      </c>
      <c r="BM269" s="157" t="s">
        <v>397</v>
      </c>
    </row>
    <row r="270" spans="1:47" s="2" customFormat="1" ht="19.2">
      <c r="A270" s="32"/>
      <c r="B270" s="33"/>
      <c r="C270" s="32"/>
      <c r="D270" s="159" t="s">
        <v>134</v>
      </c>
      <c r="E270" s="32"/>
      <c r="F270" s="160" t="s">
        <v>398</v>
      </c>
      <c r="G270" s="32"/>
      <c r="H270" s="32"/>
      <c r="I270" s="161"/>
      <c r="J270" s="32"/>
      <c r="K270" s="32"/>
      <c r="L270" s="33"/>
      <c r="M270" s="199"/>
      <c r="N270" s="200"/>
      <c r="O270" s="201"/>
      <c r="P270" s="201"/>
      <c r="Q270" s="201"/>
      <c r="R270" s="201"/>
      <c r="S270" s="201"/>
      <c r="T270" s="20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134</v>
      </c>
      <c r="AU270" s="17" t="s">
        <v>85</v>
      </c>
    </row>
    <row r="271" spans="1:31" s="2" customFormat="1" ht="6.9" customHeight="1">
      <c r="A271" s="32"/>
      <c r="B271" s="47"/>
      <c r="C271" s="48"/>
      <c r="D271" s="48"/>
      <c r="E271" s="48"/>
      <c r="F271" s="48"/>
      <c r="G271" s="48"/>
      <c r="H271" s="48"/>
      <c r="I271" s="48"/>
      <c r="J271" s="48"/>
      <c r="K271" s="48"/>
      <c r="L271" s="33"/>
      <c r="M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</row>
  </sheetData>
  <autoFilter ref="C125:K27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tabSelected="1" workbookViewId="0" topLeftCell="A183">
      <selection activeCell="X183" sqref="X18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1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87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2" t="str">
        <f>'Rekapitulace stavby'!K6</f>
        <v>Desná, Filipová - Loučná nad Desnou, oprava koryta toku ř. km 25,500 – 28,700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3" t="s">
        <v>399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11. 10. 2021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25"/>
      <c r="G18" s="225"/>
      <c r="H18" s="22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31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0" t="s">
        <v>1</v>
      </c>
      <c r="F27" s="230"/>
      <c r="G27" s="230"/>
      <c r="H27" s="23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39</v>
      </c>
      <c r="E33" s="27" t="s">
        <v>40</v>
      </c>
      <c r="F33" s="99">
        <f>ROUND((SUM(BE123:BE284)),2)</f>
        <v>0</v>
      </c>
      <c r="G33" s="32"/>
      <c r="H33" s="32"/>
      <c r="I33" s="100">
        <v>0.21</v>
      </c>
      <c r="J33" s="99">
        <f>ROUND(((SUM(BE123:BE284))*I33),2)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41</v>
      </c>
      <c r="F34" s="99">
        <f>ROUND((SUM(BF123:BF284)),2)</f>
        <v>0</v>
      </c>
      <c r="G34" s="32"/>
      <c r="H34" s="32"/>
      <c r="I34" s="100">
        <v>0.15</v>
      </c>
      <c r="J34" s="99">
        <f>ROUND(((SUM(BF123:BF284))*I34),2)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42</v>
      </c>
      <c r="F35" s="99">
        <f>ROUND((SUM(BG123:BG284)),2)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43</v>
      </c>
      <c r="F36" s="99">
        <f>ROUND((SUM(BH123:BH284)),2)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44</v>
      </c>
      <c r="F37" s="99">
        <f>ROUND((SUM(BI123:BI284)),2)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2" t="str">
        <f>E7</f>
        <v>Desná, Filipová - Loučná nad Desnou, oprava koryta toku ř. km 25,500 – 28,700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3" t="str">
        <f>E9</f>
        <v>SO - 01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Loučná nad Desnou</v>
      </c>
      <c r="G89" s="32"/>
      <c r="H89" s="32"/>
      <c r="I89" s="27" t="s">
        <v>22</v>
      </c>
      <c r="J89" s="55" t="str">
        <f>IF(J12="","",J12)</f>
        <v>11. 10. 2021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>Povodí Moravy, s.p.</v>
      </c>
      <c r="G91" s="32"/>
      <c r="H91" s="32"/>
      <c r="I91" s="27" t="s">
        <v>30</v>
      </c>
      <c r="J91" s="30" t="str">
        <f>E21</f>
        <v>Ing. Tomáš Pecival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Tomáš Pecival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2:12" s="10" customFormat="1" ht="19.95" customHeight="1">
      <c r="B98" s="116"/>
      <c r="D98" s="117" t="s">
        <v>102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2:12" s="10" customFormat="1" ht="19.95" customHeight="1">
      <c r="B99" s="116"/>
      <c r="D99" s="117" t="s">
        <v>104</v>
      </c>
      <c r="E99" s="118"/>
      <c r="F99" s="118"/>
      <c r="G99" s="118"/>
      <c r="H99" s="118"/>
      <c r="I99" s="118"/>
      <c r="J99" s="119">
        <f>J185</f>
        <v>0</v>
      </c>
      <c r="L99" s="116"/>
    </row>
    <row r="100" spans="2:12" s="10" customFormat="1" ht="19.95" customHeight="1">
      <c r="B100" s="116"/>
      <c r="D100" s="117" t="s">
        <v>105</v>
      </c>
      <c r="E100" s="118"/>
      <c r="F100" s="118"/>
      <c r="G100" s="118"/>
      <c r="H100" s="118"/>
      <c r="I100" s="118"/>
      <c r="J100" s="119">
        <f>J221</f>
        <v>0</v>
      </c>
      <c r="L100" s="116"/>
    </row>
    <row r="101" spans="2:12" s="10" customFormat="1" ht="19.95" customHeight="1">
      <c r="B101" s="116"/>
      <c r="D101" s="117" t="s">
        <v>108</v>
      </c>
      <c r="E101" s="118"/>
      <c r="F101" s="118"/>
      <c r="G101" s="118"/>
      <c r="H101" s="118"/>
      <c r="I101" s="118"/>
      <c r="J101" s="119">
        <f>J231</f>
        <v>0</v>
      </c>
      <c r="L101" s="116"/>
    </row>
    <row r="102" spans="2:12" s="10" customFormat="1" ht="19.95" customHeight="1">
      <c r="B102" s="116"/>
      <c r="D102" s="117" t="s">
        <v>109</v>
      </c>
      <c r="E102" s="118"/>
      <c r="F102" s="118"/>
      <c r="G102" s="118"/>
      <c r="H102" s="118"/>
      <c r="I102" s="118"/>
      <c r="J102" s="119">
        <f>J274</f>
        <v>0</v>
      </c>
      <c r="L102" s="116"/>
    </row>
    <row r="103" spans="2:12" s="10" customFormat="1" ht="19.95" customHeight="1">
      <c r="B103" s="116"/>
      <c r="D103" s="117" t="s">
        <v>110</v>
      </c>
      <c r="E103" s="118"/>
      <c r="F103" s="118"/>
      <c r="G103" s="118"/>
      <c r="H103" s="118"/>
      <c r="I103" s="118"/>
      <c r="J103" s="119">
        <f>J282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" customHeight="1">
      <c r="A110" s="32"/>
      <c r="B110" s="33"/>
      <c r="C110" s="21" t="s">
        <v>111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6.25" customHeight="1">
      <c r="A113" s="32"/>
      <c r="B113" s="33"/>
      <c r="C113" s="32"/>
      <c r="D113" s="32"/>
      <c r="E113" s="242" t="str">
        <f>E7</f>
        <v>Desná, Filipová - Loučná nad Desnou, oprava koryta toku ř. km 25,500 – 28,700</v>
      </c>
      <c r="F113" s="243"/>
      <c r="G113" s="243"/>
      <c r="H113" s="243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94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03" t="str">
        <f>E9</f>
        <v>SO - 01</v>
      </c>
      <c r="F115" s="244"/>
      <c r="G115" s="244"/>
      <c r="H115" s="244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Loučná nad Desnou</v>
      </c>
      <c r="G117" s="32"/>
      <c r="H117" s="32"/>
      <c r="I117" s="27" t="s">
        <v>22</v>
      </c>
      <c r="J117" s="55" t="str">
        <f>IF(J12="","",J12)</f>
        <v>11. 10. 2021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24</v>
      </c>
      <c r="D119" s="32"/>
      <c r="E119" s="32"/>
      <c r="F119" s="25" t="str">
        <f>E15</f>
        <v>Povodí Moravy, s.p.</v>
      </c>
      <c r="G119" s="32"/>
      <c r="H119" s="32"/>
      <c r="I119" s="27" t="s">
        <v>30</v>
      </c>
      <c r="J119" s="30" t="str">
        <f>E21</f>
        <v>Ing. Tomáš Pecival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27" t="s">
        <v>33</v>
      </c>
      <c r="J120" s="30" t="str">
        <f>E24</f>
        <v>Ing. Tomáš Pecival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0"/>
      <c r="B122" s="121"/>
      <c r="C122" s="122" t="s">
        <v>112</v>
      </c>
      <c r="D122" s="123" t="s">
        <v>60</v>
      </c>
      <c r="E122" s="123" t="s">
        <v>56</v>
      </c>
      <c r="F122" s="123" t="s">
        <v>57</v>
      </c>
      <c r="G122" s="123" t="s">
        <v>113</v>
      </c>
      <c r="H122" s="123" t="s">
        <v>114</v>
      </c>
      <c r="I122" s="123" t="s">
        <v>115</v>
      </c>
      <c r="J122" s="124" t="s">
        <v>98</v>
      </c>
      <c r="K122" s="125" t="s">
        <v>116</v>
      </c>
      <c r="L122" s="126"/>
      <c r="M122" s="62" t="s">
        <v>1</v>
      </c>
      <c r="N122" s="63" t="s">
        <v>39</v>
      </c>
      <c r="O122" s="63" t="s">
        <v>117</v>
      </c>
      <c r="P122" s="63" t="s">
        <v>118</v>
      </c>
      <c r="Q122" s="63" t="s">
        <v>119</v>
      </c>
      <c r="R122" s="63" t="s">
        <v>120</v>
      </c>
      <c r="S122" s="63" t="s">
        <v>121</v>
      </c>
      <c r="T122" s="64" t="s">
        <v>122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3" s="2" customFormat="1" ht="22.8" customHeight="1">
      <c r="A123" s="32"/>
      <c r="B123" s="33"/>
      <c r="C123" s="69" t="s">
        <v>123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46.0590152</v>
      </c>
      <c r="S123" s="66"/>
      <c r="T123" s="129">
        <f>T124</f>
        <v>33.808099999999996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100</v>
      </c>
      <c r="BK123" s="130">
        <f>BK124</f>
        <v>0</v>
      </c>
    </row>
    <row r="124" spans="2:63" s="12" customFormat="1" ht="25.95" customHeight="1">
      <c r="B124" s="131"/>
      <c r="D124" s="132" t="s">
        <v>74</v>
      </c>
      <c r="E124" s="133" t="s">
        <v>124</v>
      </c>
      <c r="F124" s="133" t="s">
        <v>125</v>
      </c>
      <c r="I124" s="134"/>
      <c r="J124" s="135">
        <f>BK124</f>
        <v>0</v>
      </c>
      <c r="L124" s="131"/>
      <c r="M124" s="136"/>
      <c r="N124" s="137"/>
      <c r="O124" s="137"/>
      <c r="P124" s="138">
        <f>P125+P185+P221+P231+P274+P282</f>
        <v>0</v>
      </c>
      <c r="Q124" s="137"/>
      <c r="R124" s="138">
        <f>R125+R185+R221+R231+R274+R282</f>
        <v>46.0590152</v>
      </c>
      <c r="S124" s="137"/>
      <c r="T124" s="139">
        <f>T125+T185+T221+T231+T274+T282</f>
        <v>33.808099999999996</v>
      </c>
      <c r="AR124" s="132" t="s">
        <v>83</v>
      </c>
      <c r="AT124" s="140" t="s">
        <v>74</v>
      </c>
      <c r="AU124" s="140" t="s">
        <v>75</v>
      </c>
      <c r="AY124" s="132" t="s">
        <v>126</v>
      </c>
      <c r="BK124" s="141">
        <f>BK125+BK185+BK221+BK231+BK274+BK282</f>
        <v>0</v>
      </c>
    </row>
    <row r="125" spans="2:63" s="12" customFormat="1" ht="22.8" customHeight="1">
      <c r="B125" s="131"/>
      <c r="D125" s="132" t="s">
        <v>74</v>
      </c>
      <c r="E125" s="142" t="s">
        <v>83</v>
      </c>
      <c r="F125" s="142" t="s">
        <v>127</v>
      </c>
      <c r="I125" s="134"/>
      <c r="J125" s="143">
        <f>BK125</f>
        <v>0</v>
      </c>
      <c r="L125" s="131"/>
      <c r="M125" s="136"/>
      <c r="N125" s="137"/>
      <c r="O125" s="137"/>
      <c r="P125" s="138">
        <f>SUM(P126:P184)</f>
        <v>0</v>
      </c>
      <c r="Q125" s="137"/>
      <c r="R125" s="138">
        <f>SUM(R126:R184)</f>
        <v>0</v>
      </c>
      <c r="S125" s="137"/>
      <c r="T125" s="139">
        <f>SUM(T126:T184)</f>
        <v>0</v>
      </c>
      <c r="AR125" s="132" t="s">
        <v>83</v>
      </c>
      <c r="AT125" s="140" t="s">
        <v>74</v>
      </c>
      <c r="AU125" s="140" t="s">
        <v>83</v>
      </c>
      <c r="AY125" s="132" t="s">
        <v>126</v>
      </c>
      <c r="BK125" s="141">
        <f>SUM(BK126:BK184)</f>
        <v>0</v>
      </c>
    </row>
    <row r="126" spans="1:65" s="2" customFormat="1" ht="62.7" customHeight="1">
      <c r="A126" s="32"/>
      <c r="B126" s="144"/>
      <c r="C126" s="145" t="s">
        <v>149</v>
      </c>
      <c r="D126" s="145" t="s">
        <v>128</v>
      </c>
      <c r="E126" s="146" t="s">
        <v>145</v>
      </c>
      <c r="F126" s="147" t="s">
        <v>148</v>
      </c>
      <c r="G126" s="148" t="s">
        <v>131</v>
      </c>
      <c r="H126" s="149">
        <v>69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40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132</v>
      </c>
      <c r="AT126" s="157" t="s">
        <v>128</v>
      </c>
      <c r="AU126" s="157" t="s">
        <v>85</v>
      </c>
      <c r="AY126" s="17" t="s">
        <v>126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83</v>
      </c>
      <c r="BK126" s="158">
        <f>ROUND(I126*H126,2)</f>
        <v>0</v>
      </c>
      <c r="BL126" s="17" t="s">
        <v>132</v>
      </c>
      <c r="BM126" s="157" t="s">
        <v>400</v>
      </c>
    </row>
    <row r="127" spans="1:47" s="2" customFormat="1" ht="38.4">
      <c r="A127" s="32"/>
      <c r="B127" s="33"/>
      <c r="C127" s="32"/>
      <c r="D127" s="159" t="s">
        <v>134</v>
      </c>
      <c r="E127" s="32"/>
      <c r="F127" s="160" t="s">
        <v>148</v>
      </c>
      <c r="G127" s="32"/>
      <c r="H127" s="32"/>
      <c r="I127" s="161"/>
      <c r="J127" s="32"/>
      <c r="K127" s="32"/>
      <c r="L127" s="33"/>
      <c r="M127" s="162"/>
      <c r="N127" s="163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134</v>
      </c>
      <c r="AU127" s="17" t="s">
        <v>85</v>
      </c>
    </row>
    <row r="128" spans="2:51" s="13" customFormat="1" ht="10.2">
      <c r="B128" s="164"/>
      <c r="D128" s="159" t="s">
        <v>169</v>
      </c>
      <c r="E128" s="165" t="s">
        <v>1</v>
      </c>
      <c r="F128" s="166" t="s">
        <v>401</v>
      </c>
      <c r="H128" s="167">
        <v>69</v>
      </c>
      <c r="I128" s="168"/>
      <c r="L128" s="164"/>
      <c r="M128" s="169"/>
      <c r="N128" s="170"/>
      <c r="O128" s="170"/>
      <c r="P128" s="170"/>
      <c r="Q128" s="170"/>
      <c r="R128" s="170"/>
      <c r="S128" s="170"/>
      <c r="T128" s="171"/>
      <c r="AT128" s="165" t="s">
        <v>169</v>
      </c>
      <c r="AU128" s="165" t="s">
        <v>85</v>
      </c>
      <c r="AV128" s="13" t="s">
        <v>85</v>
      </c>
      <c r="AW128" s="13" t="s">
        <v>32</v>
      </c>
      <c r="AX128" s="13" t="s">
        <v>75</v>
      </c>
      <c r="AY128" s="165" t="s">
        <v>126</v>
      </c>
    </row>
    <row r="129" spans="2:51" s="15" customFormat="1" ht="10.2">
      <c r="B129" s="191"/>
      <c r="D129" s="159" t="s">
        <v>169</v>
      </c>
      <c r="E129" s="192" t="s">
        <v>1</v>
      </c>
      <c r="F129" s="193" t="s">
        <v>225</v>
      </c>
      <c r="H129" s="194">
        <v>69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169</v>
      </c>
      <c r="AU129" s="192" t="s">
        <v>85</v>
      </c>
      <c r="AV129" s="15" t="s">
        <v>132</v>
      </c>
      <c r="AW129" s="15" t="s">
        <v>32</v>
      </c>
      <c r="AX129" s="15" t="s">
        <v>83</v>
      </c>
      <c r="AY129" s="192" t="s">
        <v>126</v>
      </c>
    </row>
    <row r="130" spans="1:65" s="2" customFormat="1" ht="44.25" customHeight="1">
      <c r="A130" s="32"/>
      <c r="B130" s="144"/>
      <c r="C130" s="145" t="s">
        <v>154</v>
      </c>
      <c r="D130" s="145" t="s">
        <v>128</v>
      </c>
      <c r="E130" s="146" t="s">
        <v>402</v>
      </c>
      <c r="F130" s="147" t="s">
        <v>403</v>
      </c>
      <c r="G130" s="148" t="s">
        <v>131</v>
      </c>
      <c r="H130" s="149">
        <v>53.088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40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132</v>
      </c>
      <c r="AT130" s="157" t="s">
        <v>128</v>
      </c>
      <c r="AU130" s="157" t="s">
        <v>85</v>
      </c>
      <c r="AY130" s="17" t="s">
        <v>126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83</v>
      </c>
      <c r="BK130" s="158">
        <f>ROUND(I130*H130,2)</f>
        <v>0</v>
      </c>
      <c r="BL130" s="17" t="s">
        <v>132</v>
      </c>
      <c r="BM130" s="157" t="s">
        <v>404</v>
      </c>
    </row>
    <row r="131" spans="1:47" s="2" customFormat="1" ht="28.8">
      <c r="A131" s="32"/>
      <c r="B131" s="33"/>
      <c r="C131" s="32"/>
      <c r="D131" s="159" t="s">
        <v>134</v>
      </c>
      <c r="E131" s="32"/>
      <c r="F131" s="160" t="s">
        <v>403</v>
      </c>
      <c r="G131" s="32"/>
      <c r="H131" s="32"/>
      <c r="I131" s="161"/>
      <c r="J131" s="32"/>
      <c r="K131" s="32"/>
      <c r="L131" s="33"/>
      <c r="M131" s="162"/>
      <c r="N131" s="163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134</v>
      </c>
      <c r="AU131" s="17" t="s">
        <v>85</v>
      </c>
    </row>
    <row r="132" spans="2:51" s="13" customFormat="1" ht="10.2">
      <c r="B132" s="164"/>
      <c r="D132" s="159" t="s">
        <v>169</v>
      </c>
      <c r="E132" s="165" t="s">
        <v>1</v>
      </c>
      <c r="F132" s="166" t="s">
        <v>405</v>
      </c>
      <c r="H132" s="167">
        <v>53.088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169</v>
      </c>
      <c r="AU132" s="165" t="s">
        <v>85</v>
      </c>
      <c r="AV132" s="13" t="s">
        <v>85</v>
      </c>
      <c r="AW132" s="13" t="s">
        <v>32</v>
      </c>
      <c r="AX132" s="13" t="s">
        <v>75</v>
      </c>
      <c r="AY132" s="165" t="s">
        <v>126</v>
      </c>
    </row>
    <row r="133" spans="2:51" s="15" customFormat="1" ht="10.2">
      <c r="B133" s="191"/>
      <c r="D133" s="159" t="s">
        <v>169</v>
      </c>
      <c r="E133" s="192" t="s">
        <v>1</v>
      </c>
      <c r="F133" s="193" t="s">
        <v>225</v>
      </c>
      <c r="H133" s="194">
        <v>53.088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169</v>
      </c>
      <c r="AU133" s="192" t="s">
        <v>85</v>
      </c>
      <c r="AV133" s="15" t="s">
        <v>132</v>
      </c>
      <c r="AW133" s="15" t="s">
        <v>32</v>
      </c>
      <c r="AX133" s="15" t="s">
        <v>83</v>
      </c>
      <c r="AY133" s="192" t="s">
        <v>126</v>
      </c>
    </row>
    <row r="134" spans="1:65" s="2" customFormat="1" ht="44.25" customHeight="1">
      <c r="A134" s="32"/>
      <c r="B134" s="144"/>
      <c r="C134" s="145" t="s">
        <v>159</v>
      </c>
      <c r="D134" s="145" t="s">
        <v>128</v>
      </c>
      <c r="E134" s="146" t="s">
        <v>406</v>
      </c>
      <c r="F134" s="147" t="s">
        <v>407</v>
      </c>
      <c r="G134" s="148" t="s">
        <v>131</v>
      </c>
      <c r="H134" s="149">
        <v>35.392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40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132</v>
      </c>
      <c r="AT134" s="157" t="s">
        <v>128</v>
      </c>
      <c r="AU134" s="157" t="s">
        <v>85</v>
      </c>
      <c r="AY134" s="17" t="s">
        <v>126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83</v>
      </c>
      <c r="BK134" s="158">
        <f>ROUND(I134*H134,2)</f>
        <v>0</v>
      </c>
      <c r="BL134" s="17" t="s">
        <v>132</v>
      </c>
      <c r="BM134" s="157" t="s">
        <v>408</v>
      </c>
    </row>
    <row r="135" spans="1:47" s="2" customFormat="1" ht="28.8">
      <c r="A135" s="32"/>
      <c r="B135" s="33"/>
      <c r="C135" s="32"/>
      <c r="D135" s="159" t="s">
        <v>134</v>
      </c>
      <c r="E135" s="32"/>
      <c r="F135" s="160" t="s">
        <v>407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134</v>
      </c>
      <c r="AU135" s="17" t="s">
        <v>85</v>
      </c>
    </row>
    <row r="136" spans="2:51" s="13" customFormat="1" ht="10.2">
      <c r="B136" s="164"/>
      <c r="D136" s="159" t="s">
        <v>169</v>
      </c>
      <c r="E136" s="165" t="s">
        <v>1</v>
      </c>
      <c r="F136" s="166" t="s">
        <v>409</v>
      </c>
      <c r="H136" s="167">
        <v>35.392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169</v>
      </c>
      <c r="AU136" s="165" t="s">
        <v>85</v>
      </c>
      <c r="AV136" s="13" t="s">
        <v>85</v>
      </c>
      <c r="AW136" s="13" t="s">
        <v>32</v>
      </c>
      <c r="AX136" s="13" t="s">
        <v>75</v>
      </c>
      <c r="AY136" s="165" t="s">
        <v>126</v>
      </c>
    </row>
    <row r="137" spans="2:51" s="15" customFormat="1" ht="10.2">
      <c r="B137" s="191"/>
      <c r="D137" s="159" t="s">
        <v>169</v>
      </c>
      <c r="E137" s="192" t="s">
        <v>1</v>
      </c>
      <c r="F137" s="193" t="s">
        <v>225</v>
      </c>
      <c r="H137" s="194">
        <v>35.392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169</v>
      </c>
      <c r="AU137" s="192" t="s">
        <v>85</v>
      </c>
      <c r="AV137" s="15" t="s">
        <v>132</v>
      </c>
      <c r="AW137" s="15" t="s">
        <v>32</v>
      </c>
      <c r="AX137" s="15" t="s">
        <v>83</v>
      </c>
      <c r="AY137" s="192" t="s">
        <v>126</v>
      </c>
    </row>
    <row r="138" spans="1:65" s="2" customFormat="1" ht="62.7" customHeight="1">
      <c r="A138" s="32"/>
      <c r="B138" s="144"/>
      <c r="C138" s="145" t="s">
        <v>164</v>
      </c>
      <c r="D138" s="145" t="s">
        <v>128</v>
      </c>
      <c r="E138" s="146" t="s">
        <v>410</v>
      </c>
      <c r="F138" s="147" t="s">
        <v>411</v>
      </c>
      <c r="G138" s="148" t="s">
        <v>131</v>
      </c>
      <c r="H138" s="149">
        <v>69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40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132</v>
      </c>
      <c r="AT138" s="157" t="s">
        <v>128</v>
      </c>
      <c r="AU138" s="157" t="s">
        <v>85</v>
      </c>
      <c r="AY138" s="17" t="s">
        <v>126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83</v>
      </c>
      <c r="BK138" s="158">
        <f>ROUND(I138*H138,2)</f>
        <v>0</v>
      </c>
      <c r="BL138" s="17" t="s">
        <v>132</v>
      </c>
      <c r="BM138" s="157" t="s">
        <v>412</v>
      </c>
    </row>
    <row r="139" spans="1:47" s="2" customFormat="1" ht="38.4">
      <c r="A139" s="32"/>
      <c r="B139" s="33"/>
      <c r="C139" s="32"/>
      <c r="D139" s="159" t="s">
        <v>134</v>
      </c>
      <c r="E139" s="32"/>
      <c r="F139" s="160" t="s">
        <v>411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134</v>
      </c>
      <c r="AU139" s="17" t="s">
        <v>85</v>
      </c>
    </row>
    <row r="140" spans="2:51" s="13" customFormat="1" ht="10.2">
      <c r="B140" s="164"/>
      <c r="D140" s="159" t="s">
        <v>169</v>
      </c>
      <c r="E140" s="165" t="s">
        <v>1</v>
      </c>
      <c r="F140" s="166" t="s">
        <v>401</v>
      </c>
      <c r="H140" s="167">
        <v>69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169</v>
      </c>
      <c r="AU140" s="165" t="s">
        <v>85</v>
      </c>
      <c r="AV140" s="13" t="s">
        <v>85</v>
      </c>
      <c r="AW140" s="13" t="s">
        <v>32</v>
      </c>
      <c r="AX140" s="13" t="s">
        <v>75</v>
      </c>
      <c r="AY140" s="165" t="s">
        <v>126</v>
      </c>
    </row>
    <row r="141" spans="2:51" s="15" customFormat="1" ht="10.2">
      <c r="B141" s="191"/>
      <c r="D141" s="159" t="s">
        <v>169</v>
      </c>
      <c r="E141" s="192" t="s">
        <v>1</v>
      </c>
      <c r="F141" s="193" t="s">
        <v>225</v>
      </c>
      <c r="H141" s="194">
        <v>69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169</v>
      </c>
      <c r="AU141" s="192" t="s">
        <v>85</v>
      </c>
      <c r="AV141" s="15" t="s">
        <v>132</v>
      </c>
      <c r="AW141" s="15" t="s">
        <v>32</v>
      </c>
      <c r="AX141" s="15" t="s">
        <v>83</v>
      </c>
      <c r="AY141" s="192" t="s">
        <v>126</v>
      </c>
    </row>
    <row r="142" spans="1:65" s="2" customFormat="1" ht="66.75" customHeight="1">
      <c r="A142" s="32"/>
      <c r="B142" s="144"/>
      <c r="C142" s="145" t="s">
        <v>171</v>
      </c>
      <c r="D142" s="145" t="s">
        <v>128</v>
      </c>
      <c r="E142" s="146" t="s">
        <v>413</v>
      </c>
      <c r="F142" s="147" t="s">
        <v>414</v>
      </c>
      <c r="G142" s="148" t="s">
        <v>131</v>
      </c>
      <c r="H142" s="149">
        <v>345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40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132</v>
      </c>
      <c r="AT142" s="157" t="s">
        <v>128</v>
      </c>
      <c r="AU142" s="157" t="s">
        <v>85</v>
      </c>
      <c r="AY142" s="17" t="s">
        <v>126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83</v>
      </c>
      <c r="BK142" s="158">
        <f>ROUND(I142*H142,2)</f>
        <v>0</v>
      </c>
      <c r="BL142" s="17" t="s">
        <v>132</v>
      </c>
      <c r="BM142" s="157" t="s">
        <v>415</v>
      </c>
    </row>
    <row r="143" spans="1:47" s="2" customFormat="1" ht="48">
      <c r="A143" s="32"/>
      <c r="B143" s="33"/>
      <c r="C143" s="32"/>
      <c r="D143" s="159" t="s">
        <v>134</v>
      </c>
      <c r="E143" s="32"/>
      <c r="F143" s="160" t="s">
        <v>416</v>
      </c>
      <c r="G143" s="32"/>
      <c r="H143" s="32"/>
      <c r="I143" s="161"/>
      <c r="J143" s="32"/>
      <c r="K143" s="32"/>
      <c r="L143" s="33"/>
      <c r="M143" s="162"/>
      <c r="N143" s="163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134</v>
      </c>
      <c r="AU143" s="17" t="s">
        <v>85</v>
      </c>
    </row>
    <row r="144" spans="2:51" s="13" customFormat="1" ht="10.2">
      <c r="B144" s="164"/>
      <c r="D144" s="159" t="s">
        <v>169</v>
      </c>
      <c r="E144" s="165" t="s">
        <v>1</v>
      </c>
      <c r="F144" s="166" t="s">
        <v>401</v>
      </c>
      <c r="H144" s="167">
        <v>69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169</v>
      </c>
      <c r="AU144" s="165" t="s">
        <v>85</v>
      </c>
      <c r="AV144" s="13" t="s">
        <v>85</v>
      </c>
      <c r="AW144" s="13" t="s">
        <v>32</v>
      </c>
      <c r="AX144" s="13" t="s">
        <v>75</v>
      </c>
      <c r="AY144" s="165" t="s">
        <v>126</v>
      </c>
    </row>
    <row r="145" spans="2:51" s="15" customFormat="1" ht="10.2">
      <c r="B145" s="191"/>
      <c r="D145" s="159" t="s">
        <v>169</v>
      </c>
      <c r="E145" s="192" t="s">
        <v>1</v>
      </c>
      <c r="F145" s="193" t="s">
        <v>225</v>
      </c>
      <c r="H145" s="194">
        <v>69</v>
      </c>
      <c r="I145" s="195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2" t="s">
        <v>169</v>
      </c>
      <c r="AU145" s="192" t="s">
        <v>85</v>
      </c>
      <c r="AV145" s="15" t="s">
        <v>132</v>
      </c>
      <c r="AW145" s="15" t="s">
        <v>32</v>
      </c>
      <c r="AX145" s="15" t="s">
        <v>75</v>
      </c>
      <c r="AY145" s="192" t="s">
        <v>126</v>
      </c>
    </row>
    <row r="146" spans="2:51" s="13" customFormat="1" ht="10.2">
      <c r="B146" s="164"/>
      <c r="D146" s="159" t="s">
        <v>169</v>
      </c>
      <c r="E146" s="165" t="s">
        <v>1</v>
      </c>
      <c r="F146" s="166" t="s">
        <v>417</v>
      </c>
      <c r="H146" s="167">
        <v>345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169</v>
      </c>
      <c r="AU146" s="165" t="s">
        <v>85</v>
      </c>
      <c r="AV146" s="13" t="s">
        <v>85</v>
      </c>
      <c r="AW146" s="13" t="s">
        <v>32</v>
      </c>
      <c r="AX146" s="13" t="s">
        <v>83</v>
      </c>
      <c r="AY146" s="165" t="s">
        <v>126</v>
      </c>
    </row>
    <row r="147" spans="1:65" s="2" customFormat="1" ht="62.7" customHeight="1">
      <c r="A147" s="32"/>
      <c r="B147" s="144"/>
      <c r="C147" s="145" t="s">
        <v>177</v>
      </c>
      <c r="D147" s="145" t="s">
        <v>128</v>
      </c>
      <c r="E147" s="146" t="s">
        <v>418</v>
      </c>
      <c r="F147" s="147" t="s">
        <v>419</v>
      </c>
      <c r="G147" s="148" t="s">
        <v>131</v>
      </c>
      <c r="H147" s="149">
        <v>38.48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40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132</v>
      </c>
      <c r="AT147" s="157" t="s">
        <v>128</v>
      </c>
      <c r="AU147" s="157" t="s">
        <v>85</v>
      </c>
      <c r="AY147" s="17" t="s">
        <v>126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83</v>
      </c>
      <c r="BK147" s="158">
        <f>ROUND(I147*H147,2)</f>
        <v>0</v>
      </c>
      <c r="BL147" s="17" t="s">
        <v>132</v>
      </c>
      <c r="BM147" s="157" t="s">
        <v>420</v>
      </c>
    </row>
    <row r="148" spans="1:47" s="2" customFormat="1" ht="38.4">
      <c r="A148" s="32"/>
      <c r="B148" s="33"/>
      <c r="C148" s="32"/>
      <c r="D148" s="159" t="s">
        <v>134</v>
      </c>
      <c r="E148" s="32"/>
      <c r="F148" s="160" t="s">
        <v>419</v>
      </c>
      <c r="G148" s="32"/>
      <c r="H148" s="32"/>
      <c r="I148" s="161"/>
      <c r="J148" s="32"/>
      <c r="K148" s="32"/>
      <c r="L148" s="33"/>
      <c r="M148" s="162"/>
      <c r="N148" s="163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134</v>
      </c>
      <c r="AU148" s="17" t="s">
        <v>85</v>
      </c>
    </row>
    <row r="149" spans="1:47" s="2" customFormat="1" ht="28.8">
      <c r="A149" s="32"/>
      <c r="B149" s="33"/>
      <c r="C149" s="32"/>
      <c r="D149" s="159" t="s">
        <v>194</v>
      </c>
      <c r="E149" s="32"/>
      <c r="F149" s="183" t="s">
        <v>421</v>
      </c>
      <c r="G149" s="32"/>
      <c r="H149" s="32"/>
      <c r="I149" s="161"/>
      <c r="J149" s="32"/>
      <c r="K149" s="32"/>
      <c r="L149" s="33"/>
      <c r="M149" s="162"/>
      <c r="N149" s="163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194</v>
      </c>
      <c r="AU149" s="17" t="s">
        <v>85</v>
      </c>
    </row>
    <row r="150" spans="1:65" s="2" customFormat="1" ht="66.75" customHeight="1">
      <c r="A150" s="32"/>
      <c r="B150" s="144"/>
      <c r="C150" s="145" t="s">
        <v>184</v>
      </c>
      <c r="D150" s="145" t="s">
        <v>128</v>
      </c>
      <c r="E150" s="146" t="s">
        <v>422</v>
      </c>
      <c r="F150" s="147" t="s">
        <v>423</v>
      </c>
      <c r="G150" s="148" t="s">
        <v>131</v>
      </c>
      <c r="H150" s="149">
        <v>192.4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40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132</v>
      </c>
      <c r="AT150" s="157" t="s">
        <v>128</v>
      </c>
      <c r="AU150" s="157" t="s">
        <v>85</v>
      </c>
      <c r="AY150" s="17" t="s">
        <v>126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83</v>
      </c>
      <c r="BK150" s="158">
        <f>ROUND(I150*H150,2)</f>
        <v>0</v>
      </c>
      <c r="BL150" s="17" t="s">
        <v>132</v>
      </c>
      <c r="BM150" s="157" t="s">
        <v>424</v>
      </c>
    </row>
    <row r="151" spans="1:47" s="2" customFormat="1" ht="48">
      <c r="A151" s="32"/>
      <c r="B151" s="33"/>
      <c r="C151" s="32"/>
      <c r="D151" s="159" t="s">
        <v>134</v>
      </c>
      <c r="E151" s="32"/>
      <c r="F151" s="160" t="s">
        <v>425</v>
      </c>
      <c r="G151" s="32"/>
      <c r="H151" s="32"/>
      <c r="I151" s="161"/>
      <c r="J151" s="32"/>
      <c r="K151" s="32"/>
      <c r="L151" s="33"/>
      <c r="M151" s="162"/>
      <c r="N151" s="163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134</v>
      </c>
      <c r="AU151" s="17" t="s">
        <v>85</v>
      </c>
    </row>
    <row r="152" spans="2:51" s="13" customFormat="1" ht="10.2">
      <c r="B152" s="164"/>
      <c r="D152" s="159" t="s">
        <v>169</v>
      </c>
      <c r="E152" s="165" t="s">
        <v>1</v>
      </c>
      <c r="F152" s="166" t="s">
        <v>426</v>
      </c>
      <c r="H152" s="167">
        <v>192.4</v>
      </c>
      <c r="I152" s="168"/>
      <c r="L152" s="164"/>
      <c r="M152" s="169"/>
      <c r="N152" s="170"/>
      <c r="O152" s="170"/>
      <c r="P152" s="170"/>
      <c r="Q152" s="170"/>
      <c r="R152" s="170"/>
      <c r="S152" s="170"/>
      <c r="T152" s="171"/>
      <c r="AT152" s="165" t="s">
        <v>169</v>
      </c>
      <c r="AU152" s="165" t="s">
        <v>85</v>
      </c>
      <c r="AV152" s="13" t="s">
        <v>85</v>
      </c>
      <c r="AW152" s="13" t="s">
        <v>32</v>
      </c>
      <c r="AX152" s="13" t="s">
        <v>83</v>
      </c>
      <c r="AY152" s="165" t="s">
        <v>126</v>
      </c>
    </row>
    <row r="153" spans="1:65" s="2" customFormat="1" ht="44.25" customHeight="1">
      <c r="A153" s="32"/>
      <c r="B153" s="144"/>
      <c r="C153" s="145" t="s">
        <v>189</v>
      </c>
      <c r="D153" s="145" t="s">
        <v>128</v>
      </c>
      <c r="E153" s="146" t="s">
        <v>427</v>
      </c>
      <c r="F153" s="147" t="s">
        <v>428</v>
      </c>
      <c r="G153" s="148" t="s">
        <v>131</v>
      </c>
      <c r="H153" s="149">
        <v>38.48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40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132</v>
      </c>
      <c r="AT153" s="157" t="s">
        <v>128</v>
      </c>
      <c r="AU153" s="157" t="s">
        <v>85</v>
      </c>
      <c r="AY153" s="17" t="s">
        <v>126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83</v>
      </c>
      <c r="BK153" s="158">
        <f>ROUND(I153*H153,2)</f>
        <v>0</v>
      </c>
      <c r="BL153" s="17" t="s">
        <v>132</v>
      </c>
      <c r="BM153" s="157" t="s">
        <v>429</v>
      </c>
    </row>
    <row r="154" spans="1:47" s="2" customFormat="1" ht="28.8">
      <c r="A154" s="32"/>
      <c r="B154" s="33"/>
      <c r="C154" s="32"/>
      <c r="D154" s="159" t="s">
        <v>134</v>
      </c>
      <c r="E154" s="32"/>
      <c r="F154" s="160" t="s">
        <v>428</v>
      </c>
      <c r="G154" s="32"/>
      <c r="H154" s="32"/>
      <c r="I154" s="161"/>
      <c r="J154" s="32"/>
      <c r="K154" s="32"/>
      <c r="L154" s="33"/>
      <c r="M154" s="162"/>
      <c r="N154" s="16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134</v>
      </c>
      <c r="AU154" s="17" t="s">
        <v>85</v>
      </c>
    </row>
    <row r="155" spans="1:47" s="2" customFormat="1" ht="28.8">
      <c r="A155" s="32"/>
      <c r="B155" s="33"/>
      <c r="C155" s="32"/>
      <c r="D155" s="159" t="s">
        <v>194</v>
      </c>
      <c r="E155" s="32"/>
      <c r="F155" s="183" t="s">
        <v>421</v>
      </c>
      <c r="G155" s="32"/>
      <c r="H155" s="32"/>
      <c r="I155" s="161"/>
      <c r="J155" s="32"/>
      <c r="K155" s="32"/>
      <c r="L155" s="33"/>
      <c r="M155" s="162"/>
      <c r="N155" s="163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194</v>
      </c>
      <c r="AU155" s="17" t="s">
        <v>85</v>
      </c>
    </row>
    <row r="156" spans="1:65" s="2" customFormat="1" ht="44.25" customHeight="1">
      <c r="A156" s="32"/>
      <c r="B156" s="144"/>
      <c r="C156" s="145" t="s">
        <v>196</v>
      </c>
      <c r="D156" s="145" t="s">
        <v>128</v>
      </c>
      <c r="E156" s="146" t="s">
        <v>160</v>
      </c>
      <c r="F156" s="147" t="s">
        <v>163</v>
      </c>
      <c r="G156" s="148" t="s">
        <v>131</v>
      </c>
      <c r="H156" s="149">
        <v>138.48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40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132</v>
      </c>
      <c r="AT156" s="157" t="s">
        <v>128</v>
      </c>
      <c r="AU156" s="157" t="s">
        <v>85</v>
      </c>
      <c r="AY156" s="17" t="s">
        <v>126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83</v>
      </c>
      <c r="BK156" s="158">
        <f>ROUND(I156*H156,2)</f>
        <v>0</v>
      </c>
      <c r="BL156" s="17" t="s">
        <v>132</v>
      </c>
      <c r="BM156" s="157" t="s">
        <v>430</v>
      </c>
    </row>
    <row r="157" spans="1:47" s="2" customFormat="1" ht="28.8">
      <c r="A157" s="32"/>
      <c r="B157" s="33"/>
      <c r="C157" s="32"/>
      <c r="D157" s="159" t="s">
        <v>134</v>
      </c>
      <c r="E157" s="32"/>
      <c r="F157" s="160" t="s">
        <v>163</v>
      </c>
      <c r="G157" s="32"/>
      <c r="H157" s="32"/>
      <c r="I157" s="161"/>
      <c r="J157" s="32"/>
      <c r="K157" s="32"/>
      <c r="L157" s="33"/>
      <c r="M157" s="162"/>
      <c r="N157" s="163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134</v>
      </c>
      <c r="AU157" s="17" t="s">
        <v>85</v>
      </c>
    </row>
    <row r="158" spans="1:47" s="2" customFormat="1" ht="19.2">
      <c r="A158" s="32"/>
      <c r="B158" s="33"/>
      <c r="C158" s="32"/>
      <c r="D158" s="159" t="s">
        <v>194</v>
      </c>
      <c r="E158" s="32"/>
      <c r="F158" s="183" t="s">
        <v>431</v>
      </c>
      <c r="G158" s="32"/>
      <c r="H158" s="32"/>
      <c r="I158" s="161"/>
      <c r="J158" s="32"/>
      <c r="K158" s="32"/>
      <c r="L158" s="33"/>
      <c r="M158" s="162"/>
      <c r="N158" s="163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194</v>
      </c>
      <c r="AU158" s="17" t="s">
        <v>85</v>
      </c>
    </row>
    <row r="159" spans="2:51" s="13" customFormat="1" ht="10.2">
      <c r="B159" s="164"/>
      <c r="D159" s="159" t="s">
        <v>169</v>
      </c>
      <c r="E159" s="165" t="s">
        <v>1</v>
      </c>
      <c r="F159" s="166" t="s">
        <v>432</v>
      </c>
      <c r="H159" s="167">
        <v>88.48</v>
      </c>
      <c r="I159" s="168"/>
      <c r="L159" s="164"/>
      <c r="M159" s="169"/>
      <c r="N159" s="170"/>
      <c r="O159" s="170"/>
      <c r="P159" s="170"/>
      <c r="Q159" s="170"/>
      <c r="R159" s="170"/>
      <c r="S159" s="170"/>
      <c r="T159" s="171"/>
      <c r="AT159" s="165" t="s">
        <v>169</v>
      </c>
      <c r="AU159" s="165" t="s">
        <v>85</v>
      </c>
      <c r="AV159" s="13" t="s">
        <v>85</v>
      </c>
      <c r="AW159" s="13" t="s">
        <v>32</v>
      </c>
      <c r="AX159" s="13" t="s">
        <v>75</v>
      </c>
      <c r="AY159" s="165" t="s">
        <v>126</v>
      </c>
    </row>
    <row r="160" spans="2:51" s="13" customFormat="1" ht="10.2">
      <c r="B160" s="164"/>
      <c r="D160" s="159" t="s">
        <v>169</v>
      </c>
      <c r="E160" s="165" t="s">
        <v>1</v>
      </c>
      <c r="F160" s="166" t="s">
        <v>433</v>
      </c>
      <c r="H160" s="167">
        <v>50</v>
      </c>
      <c r="I160" s="168"/>
      <c r="L160" s="164"/>
      <c r="M160" s="169"/>
      <c r="N160" s="170"/>
      <c r="O160" s="170"/>
      <c r="P160" s="170"/>
      <c r="Q160" s="170"/>
      <c r="R160" s="170"/>
      <c r="S160" s="170"/>
      <c r="T160" s="171"/>
      <c r="AT160" s="165" t="s">
        <v>169</v>
      </c>
      <c r="AU160" s="165" t="s">
        <v>85</v>
      </c>
      <c r="AV160" s="13" t="s">
        <v>85</v>
      </c>
      <c r="AW160" s="13" t="s">
        <v>32</v>
      </c>
      <c r="AX160" s="13" t="s">
        <v>75</v>
      </c>
      <c r="AY160" s="165" t="s">
        <v>126</v>
      </c>
    </row>
    <row r="161" spans="2:51" s="15" customFormat="1" ht="10.2">
      <c r="B161" s="191"/>
      <c r="D161" s="159" t="s">
        <v>169</v>
      </c>
      <c r="E161" s="192" t="s">
        <v>1</v>
      </c>
      <c r="F161" s="193" t="s">
        <v>225</v>
      </c>
      <c r="H161" s="194">
        <v>138.48</v>
      </c>
      <c r="I161" s="195"/>
      <c r="L161" s="191"/>
      <c r="M161" s="196"/>
      <c r="N161" s="197"/>
      <c r="O161" s="197"/>
      <c r="P161" s="197"/>
      <c r="Q161" s="197"/>
      <c r="R161" s="197"/>
      <c r="S161" s="197"/>
      <c r="T161" s="198"/>
      <c r="AT161" s="192" t="s">
        <v>169</v>
      </c>
      <c r="AU161" s="192" t="s">
        <v>85</v>
      </c>
      <c r="AV161" s="15" t="s">
        <v>132</v>
      </c>
      <c r="AW161" s="15" t="s">
        <v>32</v>
      </c>
      <c r="AX161" s="15" t="s">
        <v>83</v>
      </c>
      <c r="AY161" s="192" t="s">
        <v>126</v>
      </c>
    </row>
    <row r="162" spans="1:65" s="2" customFormat="1" ht="37.8" customHeight="1">
      <c r="A162" s="32"/>
      <c r="B162" s="144"/>
      <c r="C162" s="145" t="s">
        <v>202</v>
      </c>
      <c r="D162" s="145" t="s">
        <v>128</v>
      </c>
      <c r="E162" s="146" t="s">
        <v>165</v>
      </c>
      <c r="F162" s="147" t="s">
        <v>168</v>
      </c>
      <c r="G162" s="148" t="s">
        <v>131</v>
      </c>
      <c r="H162" s="149">
        <v>107.48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132</v>
      </c>
      <c r="AT162" s="157" t="s">
        <v>128</v>
      </c>
      <c r="AU162" s="157" t="s">
        <v>85</v>
      </c>
      <c r="AY162" s="17" t="s">
        <v>126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83</v>
      </c>
      <c r="BK162" s="158">
        <f>ROUND(I162*H162,2)</f>
        <v>0</v>
      </c>
      <c r="BL162" s="17" t="s">
        <v>132</v>
      </c>
      <c r="BM162" s="157" t="s">
        <v>434</v>
      </c>
    </row>
    <row r="163" spans="1:47" s="2" customFormat="1" ht="19.2">
      <c r="A163" s="32"/>
      <c r="B163" s="33"/>
      <c r="C163" s="32"/>
      <c r="D163" s="159" t="s">
        <v>134</v>
      </c>
      <c r="E163" s="32"/>
      <c r="F163" s="160" t="s">
        <v>168</v>
      </c>
      <c r="G163" s="32"/>
      <c r="H163" s="32"/>
      <c r="I163" s="161"/>
      <c r="J163" s="32"/>
      <c r="K163" s="32"/>
      <c r="L163" s="33"/>
      <c r="M163" s="162"/>
      <c r="N163" s="163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134</v>
      </c>
      <c r="AU163" s="17" t="s">
        <v>85</v>
      </c>
    </row>
    <row r="164" spans="2:51" s="13" customFormat="1" ht="10.2">
      <c r="B164" s="164"/>
      <c r="D164" s="159" t="s">
        <v>169</v>
      </c>
      <c r="E164" s="165" t="s">
        <v>1</v>
      </c>
      <c r="F164" s="166" t="s">
        <v>435</v>
      </c>
      <c r="H164" s="167">
        <v>38.48</v>
      </c>
      <c r="I164" s="168"/>
      <c r="L164" s="164"/>
      <c r="M164" s="169"/>
      <c r="N164" s="170"/>
      <c r="O164" s="170"/>
      <c r="P164" s="170"/>
      <c r="Q164" s="170"/>
      <c r="R164" s="170"/>
      <c r="S164" s="170"/>
      <c r="T164" s="171"/>
      <c r="AT164" s="165" t="s">
        <v>169</v>
      </c>
      <c r="AU164" s="165" t="s">
        <v>85</v>
      </c>
      <c r="AV164" s="13" t="s">
        <v>85</v>
      </c>
      <c r="AW164" s="13" t="s">
        <v>32</v>
      </c>
      <c r="AX164" s="13" t="s">
        <v>75</v>
      </c>
      <c r="AY164" s="165" t="s">
        <v>126</v>
      </c>
    </row>
    <row r="165" spans="2:51" s="13" customFormat="1" ht="10.2">
      <c r="B165" s="164"/>
      <c r="D165" s="159" t="s">
        <v>169</v>
      </c>
      <c r="E165" s="165" t="s">
        <v>1</v>
      </c>
      <c r="F165" s="166" t="s">
        <v>436</v>
      </c>
      <c r="H165" s="167">
        <v>69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169</v>
      </c>
      <c r="AU165" s="165" t="s">
        <v>85</v>
      </c>
      <c r="AV165" s="13" t="s">
        <v>85</v>
      </c>
      <c r="AW165" s="13" t="s">
        <v>32</v>
      </c>
      <c r="AX165" s="13" t="s">
        <v>75</v>
      </c>
      <c r="AY165" s="165" t="s">
        <v>126</v>
      </c>
    </row>
    <row r="166" spans="2:51" s="15" customFormat="1" ht="10.2">
      <c r="B166" s="191"/>
      <c r="D166" s="159" t="s">
        <v>169</v>
      </c>
      <c r="E166" s="192" t="s">
        <v>1</v>
      </c>
      <c r="F166" s="193" t="s">
        <v>225</v>
      </c>
      <c r="H166" s="194">
        <v>107.48</v>
      </c>
      <c r="I166" s="195"/>
      <c r="L166" s="191"/>
      <c r="M166" s="196"/>
      <c r="N166" s="197"/>
      <c r="O166" s="197"/>
      <c r="P166" s="197"/>
      <c r="Q166" s="197"/>
      <c r="R166" s="197"/>
      <c r="S166" s="197"/>
      <c r="T166" s="198"/>
      <c r="AT166" s="192" t="s">
        <v>169</v>
      </c>
      <c r="AU166" s="192" t="s">
        <v>85</v>
      </c>
      <c r="AV166" s="15" t="s">
        <v>132</v>
      </c>
      <c r="AW166" s="15" t="s">
        <v>32</v>
      </c>
      <c r="AX166" s="15" t="s">
        <v>83</v>
      </c>
      <c r="AY166" s="192" t="s">
        <v>126</v>
      </c>
    </row>
    <row r="167" spans="1:65" s="2" customFormat="1" ht="21.75" customHeight="1">
      <c r="A167" s="32"/>
      <c r="B167" s="144"/>
      <c r="C167" s="145" t="s">
        <v>83</v>
      </c>
      <c r="D167" s="145" t="s">
        <v>128</v>
      </c>
      <c r="E167" s="146" t="s">
        <v>437</v>
      </c>
      <c r="F167" s="147" t="s">
        <v>438</v>
      </c>
      <c r="G167" s="148" t="s">
        <v>192</v>
      </c>
      <c r="H167" s="149">
        <v>360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40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132</v>
      </c>
      <c r="AT167" s="157" t="s">
        <v>128</v>
      </c>
      <c r="AU167" s="157" t="s">
        <v>85</v>
      </c>
      <c r="AY167" s="17" t="s">
        <v>126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83</v>
      </c>
      <c r="BK167" s="158">
        <f>ROUND(I167*H167,2)</f>
        <v>0</v>
      </c>
      <c r="BL167" s="17" t="s">
        <v>132</v>
      </c>
      <c r="BM167" s="157" t="s">
        <v>439</v>
      </c>
    </row>
    <row r="168" spans="1:47" s="2" customFormat="1" ht="10.2">
      <c r="A168" s="32"/>
      <c r="B168" s="33"/>
      <c r="C168" s="32"/>
      <c r="D168" s="159" t="s">
        <v>134</v>
      </c>
      <c r="E168" s="32"/>
      <c r="F168" s="160" t="s">
        <v>438</v>
      </c>
      <c r="G168" s="32"/>
      <c r="H168" s="32"/>
      <c r="I168" s="161"/>
      <c r="J168" s="32"/>
      <c r="K168" s="32"/>
      <c r="L168" s="33"/>
      <c r="M168" s="162"/>
      <c r="N168" s="163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134</v>
      </c>
      <c r="AU168" s="17" t="s">
        <v>85</v>
      </c>
    </row>
    <row r="169" spans="1:47" s="2" customFormat="1" ht="57.6">
      <c r="A169" s="32"/>
      <c r="B169" s="33"/>
      <c r="C169" s="32"/>
      <c r="D169" s="159" t="s">
        <v>194</v>
      </c>
      <c r="E169" s="32"/>
      <c r="F169" s="183" t="s">
        <v>440</v>
      </c>
      <c r="G169" s="32"/>
      <c r="H169" s="32"/>
      <c r="I169" s="161"/>
      <c r="J169" s="32"/>
      <c r="K169" s="32"/>
      <c r="L169" s="33"/>
      <c r="M169" s="162"/>
      <c r="N169" s="163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194</v>
      </c>
      <c r="AU169" s="17" t="s">
        <v>85</v>
      </c>
    </row>
    <row r="170" spans="2:51" s="13" customFormat="1" ht="10.2">
      <c r="B170" s="164"/>
      <c r="D170" s="159" t="s">
        <v>169</v>
      </c>
      <c r="E170" s="165" t="s">
        <v>1</v>
      </c>
      <c r="F170" s="166" t="s">
        <v>441</v>
      </c>
      <c r="H170" s="167">
        <v>360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65" t="s">
        <v>169</v>
      </c>
      <c r="AU170" s="165" t="s">
        <v>85</v>
      </c>
      <c r="AV170" s="13" t="s">
        <v>85</v>
      </c>
      <c r="AW170" s="13" t="s">
        <v>32</v>
      </c>
      <c r="AX170" s="13" t="s">
        <v>75</v>
      </c>
      <c r="AY170" s="165" t="s">
        <v>126</v>
      </c>
    </row>
    <row r="171" spans="2:51" s="15" customFormat="1" ht="10.2">
      <c r="B171" s="191"/>
      <c r="D171" s="159" t="s">
        <v>169</v>
      </c>
      <c r="E171" s="192" t="s">
        <v>1</v>
      </c>
      <c r="F171" s="193" t="s">
        <v>225</v>
      </c>
      <c r="H171" s="194">
        <v>360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169</v>
      </c>
      <c r="AU171" s="192" t="s">
        <v>85</v>
      </c>
      <c r="AV171" s="15" t="s">
        <v>132</v>
      </c>
      <c r="AW171" s="15" t="s">
        <v>32</v>
      </c>
      <c r="AX171" s="15" t="s">
        <v>83</v>
      </c>
      <c r="AY171" s="192" t="s">
        <v>126</v>
      </c>
    </row>
    <row r="172" spans="1:65" s="2" customFormat="1" ht="16.5" customHeight="1">
      <c r="A172" s="32"/>
      <c r="B172" s="144"/>
      <c r="C172" s="145" t="s">
        <v>85</v>
      </c>
      <c r="D172" s="145" t="s">
        <v>128</v>
      </c>
      <c r="E172" s="146" t="s">
        <v>442</v>
      </c>
      <c r="F172" s="147" t="s">
        <v>443</v>
      </c>
      <c r="G172" s="148" t="s">
        <v>174</v>
      </c>
      <c r="H172" s="149">
        <v>100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40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132</v>
      </c>
      <c r="AT172" s="157" t="s">
        <v>128</v>
      </c>
      <c r="AU172" s="157" t="s">
        <v>85</v>
      </c>
      <c r="AY172" s="17" t="s">
        <v>126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83</v>
      </c>
      <c r="BK172" s="158">
        <f>ROUND(I172*H172,2)</f>
        <v>0</v>
      </c>
      <c r="BL172" s="17" t="s">
        <v>132</v>
      </c>
      <c r="BM172" s="157" t="s">
        <v>444</v>
      </c>
    </row>
    <row r="173" spans="1:47" s="2" customFormat="1" ht="10.2">
      <c r="A173" s="32"/>
      <c r="B173" s="33"/>
      <c r="C173" s="32"/>
      <c r="D173" s="159" t="s">
        <v>134</v>
      </c>
      <c r="E173" s="32"/>
      <c r="F173" s="160" t="s">
        <v>443</v>
      </c>
      <c r="G173" s="32"/>
      <c r="H173" s="32"/>
      <c r="I173" s="161"/>
      <c r="J173" s="32"/>
      <c r="K173" s="32"/>
      <c r="L173" s="33"/>
      <c r="M173" s="162"/>
      <c r="N173" s="163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134</v>
      </c>
      <c r="AU173" s="17" t="s">
        <v>85</v>
      </c>
    </row>
    <row r="174" spans="1:47" s="2" customFormat="1" ht="19.2">
      <c r="A174" s="32"/>
      <c r="B174" s="33"/>
      <c r="C174" s="32"/>
      <c r="D174" s="159" t="s">
        <v>194</v>
      </c>
      <c r="E174" s="32"/>
      <c r="F174" s="183" t="s">
        <v>445</v>
      </c>
      <c r="G174" s="32"/>
      <c r="H174" s="32"/>
      <c r="I174" s="161"/>
      <c r="J174" s="32"/>
      <c r="K174" s="32"/>
      <c r="L174" s="33"/>
      <c r="M174" s="162"/>
      <c r="N174" s="163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194</v>
      </c>
      <c r="AU174" s="17" t="s">
        <v>85</v>
      </c>
    </row>
    <row r="175" spans="1:65" s="2" customFormat="1" ht="33" customHeight="1">
      <c r="A175" s="32"/>
      <c r="B175" s="144"/>
      <c r="C175" s="145" t="s">
        <v>140</v>
      </c>
      <c r="D175" s="145" t="s">
        <v>128</v>
      </c>
      <c r="E175" s="146" t="s">
        <v>446</v>
      </c>
      <c r="F175" s="147" t="s">
        <v>447</v>
      </c>
      <c r="G175" s="148" t="s">
        <v>192</v>
      </c>
      <c r="H175" s="149">
        <v>1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40</v>
      </c>
      <c r="O175" s="58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132</v>
      </c>
      <c r="AT175" s="157" t="s">
        <v>128</v>
      </c>
      <c r="AU175" s="157" t="s">
        <v>85</v>
      </c>
      <c r="AY175" s="17" t="s">
        <v>126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83</v>
      </c>
      <c r="BK175" s="158">
        <f>ROUND(I175*H175,2)</f>
        <v>0</v>
      </c>
      <c r="BL175" s="17" t="s">
        <v>132</v>
      </c>
      <c r="BM175" s="157" t="s">
        <v>448</v>
      </c>
    </row>
    <row r="176" spans="1:47" s="2" customFormat="1" ht="19.2">
      <c r="A176" s="32"/>
      <c r="B176" s="33"/>
      <c r="C176" s="32"/>
      <c r="D176" s="159" t="s">
        <v>134</v>
      </c>
      <c r="E176" s="32"/>
      <c r="F176" s="160" t="s">
        <v>447</v>
      </c>
      <c r="G176" s="32"/>
      <c r="H176" s="32"/>
      <c r="I176" s="161"/>
      <c r="J176" s="32"/>
      <c r="K176" s="32"/>
      <c r="L176" s="33"/>
      <c r="M176" s="162"/>
      <c r="N176" s="163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134</v>
      </c>
      <c r="AU176" s="17" t="s">
        <v>85</v>
      </c>
    </row>
    <row r="177" spans="1:47" s="2" customFormat="1" ht="38.4">
      <c r="A177" s="32"/>
      <c r="B177" s="33"/>
      <c r="C177" s="32"/>
      <c r="D177" s="159" t="s">
        <v>194</v>
      </c>
      <c r="E177" s="32"/>
      <c r="F177" s="183" t="s">
        <v>449</v>
      </c>
      <c r="G177" s="32"/>
      <c r="H177" s="32"/>
      <c r="I177" s="161"/>
      <c r="J177" s="32"/>
      <c r="K177" s="32"/>
      <c r="L177" s="33"/>
      <c r="M177" s="162"/>
      <c r="N177" s="163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194</v>
      </c>
      <c r="AU177" s="17" t="s">
        <v>85</v>
      </c>
    </row>
    <row r="178" spans="1:65" s="2" customFormat="1" ht="44.25" customHeight="1">
      <c r="A178" s="32"/>
      <c r="B178" s="144"/>
      <c r="C178" s="145" t="s">
        <v>132</v>
      </c>
      <c r="D178" s="145" t="s">
        <v>128</v>
      </c>
      <c r="E178" s="146" t="s">
        <v>450</v>
      </c>
      <c r="F178" s="147" t="s">
        <v>191</v>
      </c>
      <c r="G178" s="148" t="s">
        <v>192</v>
      </c>
      <c r="H178" s="149">
        <v>1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40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132</v>
      </c>
      <c r="AT178" s="157" t="s">
        <v>128</v>
      </c>
      <c r="AU178" s="157" t="s">
        <v>85</v>
      </c>
      <c r="AY178" s="17" t="s">
        <v>126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83</v>
      </c>
      <c r="BK178" s="158">
        <f>ROUND(I178*H178,2)</f>
        <v>0</v>
      </c>
      <c r="BL178" s="17" t="s">
        <v>132</v>
      </c>
      <c r="BM178" s="157" t="s">
        <v>451</v>
      </c>
    </row>
    <row r="179" spans="1:47" s="2" customFormat="1" ht="28.8">
      <c r="A179" s="32"/>
      <c r="B179" s="33"/>
      <c r="C179" s="32"/>
      <c r="D179" s="159" t="s">
        <v>134</v>
      </c>
      <c r="E179" s="32"/>
      <c r="F179" s="160" t="s">
        <v>191</v>
      </c>
      <c r="G179" s="32"/>
      <c r="H179" s="32"/>
      <c r="I179" s="161"/>
      <c r="J179" s="32"/>
      <c r="K179" s="32"/>
      <c r="L179" s="33"/>
      <c r="M179" s="162"/>
      <c r="N179" s="163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134</v>
      </c>
      <c r="AU179" s="17" t="s">
        <v>85</v>
      </c>
    </row>
    <row r="180" spans="1:65" s="2" customFormat="1" ht="16.5" customHeight="1">
      <c r="A180" s="32"/>
      <c r="B180" s="144"/>
      <c r="C180" s="145" t="s">
        <v>8</v>
      </c>
      <c r="D180" s="145" t="s">
        <v>128</v>
      </c>
      <c r="E180" s="146" t="s">
        <v>452</v>
      </c>
      <c r="F180" s="147" t="s">
        <v>453</v>
      </c>
      <c r="G180" s="148" t="s">
        <v>131</v>
      </c>
      <c r="H180" s="149">
        <v>107.48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40</v>
      </c>
      <c r="O180" s="58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132</v>
      </c>
      <c r="AT180" s="157" t="s">
        <v>128</v>
      </c>
      <c r="AU180" s="157" t="s">
        <v>85</v>
      </c>
      <c r="AY180" s="17" t="s">
        <v>126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83</v>
      </c>
      <c r="BK180" s="158">
        <f>ROUND(I180*H180,2)</f>
        <v>0</v>
      </c>
      <c r="BL180" s="17" t="s">
        <v>132</v>
      </c>
      <c r="BM180" s="157" t="s">
        <v>454</v>
      </c>
    </row>
    <row r="181" spans="1:47" s="2" customFormat="1" ht="10.2">
      <c r="A181" s="32"/>
      <c r="B181" s="33"/>
      <c r="C181" s="32"/>
      <c r="D181" s="159" t="s">
        <v>134</v>
      </c>
      <c r="E181" s="32"/>
      <c r="F181" s="160" t="s">
        <v>453</v>
      </c>
      <c r="G181" s="32"/>
      <c r="H181" s="32"/>
      <c r="I181" s="161"/>
      <c r="J181" s="32"/>
      <c r="K181" s="32"/>
      <c r="L181" s="33"/>
      <c r="M181" s="162"/>
      <c r="N181" s="163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134</v>
      </c>
      <c r="AU181" s="17" t="s">
        <v>85</v>
      </c>
    </row>
    <row r="182" spans="2:51" s="13" customFormat="1" ht="10.2">
      <c r="B182" s="164"/>
      <c r="D182" s="159" t="s">
        <v>169</v>
      </c>
      <c r="E182" s="165" t="s">
        <v>1</v>
      </c>
      <c r="F182" s="166" t="s">
        <v>435</v>
      </c>
      <c r="H182" s="167">
        <v>38.48</v>
      </c>
      <c r="I182" s="168"/>
      <c r="L182" s="164"/>
      <c r="M182" s="169"/>
      <c r="N182" s="170"/>
      <c r="O182" s="170"/>
      <c r="P182" s="170"/>
      <c r="Q182" s="170"/>
      <c r="R182" s="170"/>
      <c r="S182" s="170"/>
      <c r="T182" s="171"/>
      <c r="AT182" s="165" t="s">
        <v>169</v>
      </c>
      <c r="AU182" s="165" t="s">
        <v>85</v>
      </c>
      <c r="AV182" s="13" t="s">
        <v>85</v>
      </c>
      <c r="AW182" s="13" t="s">
        <v>32</v>
      </c>
      <c r="AX182" s="13" t="s">
        <v>75</v>
      </c>
      <c r="AY182" s="165" t="s">
        <v>126</v>
      </c>
    </row>
    <row r="183" spans="2:51" s="13" customFormat="1" ht="10.2">
      <c r="B183" s="164"/>
      <c r="D183" s="159" t="s">
        <v>169</v>
      </c>
      <c r="E183" s="165" t="s">
        <v>1</v>
      </c>
      <c r="F183" s="166" t="s">
        <v>436</v>
      </c>
      <c r="H183" s="167">
        <v>69</v>
      </c>
      <c r="I183" s="168"/>
      <c r="L183" s="164"/>
      <c r="M183" s="169"/>
      <c r="N183" s="170"/>
      <c r="O183" s="170"/>
      <c r="P183" s="170"/>
      <c r="Q183" s="170"/>
      <c r="R183" s="170"/>
      <c r="S183" s="170"/>
      <c r="T183" s="171"/>
      <c r="X183" s="13">
        <v>5</v>
      </c>
      <c r="AT183" s="165" t="s">
        <v>169</v>
      </c>
      <c r="AU183" s="165" t="s">
        <v>85</v>
      </c>
      <c r="AV183" s="13" t="s">
        <v>85</v>
      </c>
      <c r="AW183" s="13" t="s">
        <v>32</v>
      </c>
      <c r="AX183" s="13" t="s">
        <v>75</v>
      </c>
      <c r="AY183" s="165" t="s">
        <v>126</v>
      </c>
    </row>
    <row r="184" spans="2:51" s="15" customFormat="1" ht="10.2">
      <c r="B184" s="191"/>
      <c r="D184" s="159" t="s">
        <v>169</v>
      </c>
      <c r="E184" s="192" t="s">
        <v>1</v>
      </c>
      <c r="F184" s="193" t="s">
        <v>225</v>
      </c>
      <c r="H184" s="194">
        <v>107.48</v>
      </c>
      <c r="I184" s="195"/>
      <c r="L184" s="191"/>
      <c r="M184" s="196"/>
      <c r="N184" s="197"/>
      <c r="O184" s="197"/>
      <c r="P184" s="197"/>
      <c r="Q184" s="197"/>
      <c r="R184" s="197"/>
      <c r="S184" s="197"/>
      <c r="T184" s="198"/>
      <c r="AT184" s="192" t="s">
        <v>169</v>
      </c>
      <c r="AU184" s="192" t="s">
        <v>85</v>
      </c>
      <c r="AV184" s="15" t="s">
        <v>132</v>
      </c>
      <c r="AW184" s="15" t="s">
        <v>32</v>
      </c>
      <c r="AX184" s="15" t="s">
        <v>83</v>
      </c>
      <c r="AY184" s="192" t="s">
        <v>126</v>
      </c>
    </row>
    <row r="185" spans="2:63" s="12" customFormat="1" ht="22.8" customHeight="1">
      <c r="B185" s="131"/>
      <c r="D185" s="132" t="s">
        <v>74</v>
      </c>
      <c r="E185" s="142" t="s">
        <v>140</v>
      </c>
      <c r="F185" s="142" t="s">
        <v>213</v>
      </c>
      <c r="I185" s="134"/>
      <c r="J185" s="143">
        <f>BK185</f>
        <v>0</v>
      </c>
      <c r="L185" s="131"/>
      <c r="M185" s="136"/>
      <c r="N185" s="137"/>
      <c r="O185" s="137"/>
      <c r="P185" s="138">
        <f>SUM(P186:P220)</f>
        <v>0</v>
      </c>
      <c r="Q185" s="137"/>
      <c r="R185" s="138">
        <f>SUM(R186:R220)</f>
        <v>7.0995752</v>
      </c>
      <c r="S185" s="137"/>
      <c r="T185" s="139">
        <f>SUM(T186:T220)</f>
        <v>0</v>
      </c>
      <c r="AR185" s="132" t="s">
        <v>83</v>
      </c>
      <c r="AT185" s="140" t="s">
        <v>74</v>
      </c>
      <c r="AU185" s="140" t="s">
        <v>83</v>
      </c>
      <c r="AY185" s="132" t="s">
        <v>126</v>
      </c>
      <c r="BK185" s="141">
        <f>SUM(BK186:BK220)</f>
        <v>0</v>
      </c>
    </row>
    <row r="186" spans="1:65" s="2" customFormat="1" ht="76.35" customHeight="1">
      <c r="A186" s="32"/>
      <c r="B186" s="144"/>
      <c r="C186" s="145" t="s">
        <v>214</v>
      </c>
      <c r="D186" s="145" t="s">
        <v>128</v>
      </c>
      <c r="E186" s="146" t="s">
        <v>455</v>
      </c>
      <c r="F186" s="147" t="s">
        <v>456</v>
      </c>
      <c r="G186" s="148" t="s">
        <v>131</v>
      </c>
      <c r="H186" s="149">
        <v>1.5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40</v>
      </c>
      <c r="O186" s="58"/>
      <c r="P186" s="155">
        <f>O186*H186</f>
        <v>0</v>
      </c>
      <c r="Q186" s="155">
        <v>3.11388</v>
      </c>
      <c r="R186" s="155">
        <f>Q186*H186</f>
        <v>4.67082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132</v>
      </c>
      <c r="AT186" s="157" t="s">
        <v>128</v>
      </c>
      <c r="AU186" s="157" t="s">
        <v>85</v>
      </c>
      <c r="AY186" s="17" t="s">
        <v>126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83</v>
      </c>
      <c r="BK186" s="158">
        <f>ROUND(I186*H186,2)</f>
        <v>0</v>
      </c>
      <c r="BL186" s="17" t="s">
        <v>132</v>
      </c>
      <c r="BM186" s="157" t="s">
        <v>457</v>
      </c>
    </row>
    <row r="187" spans="1:47" s="2" customFormat="1" ht="57.6">
      <c r="A187" s="32"/>
      <c r="B187" s="33"/>
      <c r="C187" s="32"/>
      <c r="D187" s="159" t="s">
        <v>134</v>
      </c>
      <c r="E187" s="32"/>
      <c r="F187" s="160" t="s">
        <v>458</v>
      </c>
      <c r="G187" s="32"/>
      <c r="H187" s="32"/>
      <c r="I187" s="161"/>
      <c r="J187" s="32"/>
      <c r="K187" s="32"/>
      <c r="L187" s="33"/>
      <c r="M187" s="162"/>
      <c r="N187" s="163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134</v>
      </c>
      <c r="AU187" s="17" t="s">
        <v>85</v>
      </c>
    </row>
    <row r="188" spans="2:51" s="13" customFormat="1" ht="10.2">
      <c r="B188" s="164"/>
      <c r="D188" s="159" t="s">
        <v>169</v>
      </c>
      <c r="E188" s="165" t="s">
        <v>1</v>
      </c>
      <c r="F188" s="166" t="s">
        <v>459</v>
      </c>
      <c r="H188" s="167">
        <v>1.5</v>
      </c>
      <c r="I188" s="168"/>
      <c r="L188" s="164"/>
      <c r="M188" s="169"/>
      <c r="N188" s="170"/>
      <c r="O188" s="170"/>
      <c r="P188" s="170"/>
      <c r="Q188" s="170"/>
      <c r="R188" s="170"/>
      <c r="S188" s="170"/>
      <c r="T188" s="171"/>
      <c r="AT188" s="165" t="s">
        <v>169</v>
      </c>
      <c r="AU188" s="165" t="s">
        <v>85</v>
      </c>
      <c r="AV188" s="13" t="s">
        <v>85</v>
      </c>
      <c r="AW188" s="13" t="s">
        <v>32</v>
      </c>
      <c r="AX188" s="13" t="s">
        <v>75</v>
      </c>
      <c r="AY188" s="165" t="s">
        <v>126</v>
      </c>
    </row>
    <row r="189" spans="2:51" s="15" customFormat="1" ht="10.2">
      <c r="B189" s="191"/>
      <c r="D189" s="159" t="s">
        <v>169</v>
      </c>
      <c r="E189" s="192" t="s">
        <v>1</v>
      </c>
      <c r="F189" s="193" t="s">
        <v>225</v>
      </c>
      <c r="H189" s="194">
        <v>1.5</v>
      </c>
      <c r="I189" s="195"/>
      <c r="L189" s="191"/>
      <c r="M189" s="196"/>
      <c r="N189" s="197"/>
      <c r="O189" s="197"/>
      <c r="P189" s="197"/>
      <c r="Q189" s="197"/>
      <c r="R189" s="197"/>
      <c r="S189" s="197"/>
      <c r="T189" s="198"/>
      <c r="AT189" s="192" t="s">
        <v>169</v>
      </c>
      <c r="AU189" s="192" t="s">
        <v>85</v>
      </c>
      <c r="AV189" s="15" t="s">
        <v>132</v>
      </c>
      <c r="AW189" s="15" t="s">
        <v>32</v>
      </c>
      <c r="AX189" s="15" t="s">
        <v>83</v>
      </c>
      <c r="AY189" s="192" t="s">
        <v>126</v>
      </c>
    </row>
    <row r="190" spans="1:65" s="2" customFormat="1" ht="66.75" customHeight="1">
      <c r="A190" s="32"/>
      <c r="B190" s="144"/>
      <c r="C190" s="145" t="s">
        <v>226</v>
      </c>
      <c r="D190" s="145" t="s">
        <v>128</v>
      </c>
      <c r="E190" s="146" t="s">
        <v>215</v>
      </c>
      <c r="F190" s="147" t="s">
        <v>460</v>
      </c>
      <c r="G190" s="148" t="s">
        <v>131</v>
      </c>
      <c r="H190" s="149">
        <v>37.92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40</v>
      </c>
      <c r="O190" s="58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132</v>
      </c>
      <c r="AT190" s="157" t="s">
        <v>128</v>
      </c>
      <c r="AU190" s="157" t="s">
        <v>85</v>
      </c>
      <c r="AY190" s="17" t="s">
        <v>126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83</v>
      </c>
      <c r="BK190" s="158">
        <f>ROUND(I190*H190,2)</f>
        <v>0</v>
      </c>
      <c r="BL190" s="17" t="s">
        <v>132</v>
      </c>
      <c r="BM190" s="157" t="s">
        <v>461</v>
      </c>
    </row>
    <row r="191" spans="1:47" s="2" customFormat="1" ht="48">
      <c r="A191" s="32"/>
      <c r="B191" s="33"/>
      <c r="C191" s="32"/>
      <c r="D191" s="159" t="s">
        <v>134</v>
      </c>
      <c r="E191" s="32"/>
      <c r="F191" s="160" t="s">
        <v>218</v>
      </c>
      <c r="G191" s="32"/>
      <c r="H191" s="32"/>
      <c r="I191" s="161"/>
      <c r="J191" s="32"/>
      <c r="K191" s="32"/>
      <c r="L191" s="33"/>
      <c r="M191" s="162"/>
      <c r="N191" s="163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134</v>
      </c>
      <c r="AU191" s="17" t="s">
        <v>85</v>
      </c>
    </row>
    <row r="192" spans="2:51" s="13" customFormat="1" ht="10.2">
      <c r="B192" s="164"/>
      <c r="D192" s="159" t="s">
        <v>169</v>
      </c>
      <c r="E192" s="165" t="s">
        <v>1</v>
      </c>
      <c r="F192" s="166" t="s">
        <v>462</v>
      </c>
      <c r="H192" s="167">
        <v>37.92</v>
      </c>
      <c r="I192" s="168"/>
      <c r="L192" s="164"/>
      <c r="M192" s="169"/>
      <c r="N192" s="170"/>
      <c r="O192" s="170"/>
      <c r="P192" s="170"/>
      <c r="Q192" s="170"/>
      <c r="R192" s="170"/>
      <c r="S192" s="170"/>
      <c r="T192" s="171"/>
      <c r="AT192" s="165" t="s">
        <v>169</v>
      </c>
      <c r="AU192" s="165" t="s">
        <v>85</v>
      </c>
      <c r="AV192" s="13" t="s">
        <v>85</v>
      </c>
      <c r="AW192" s="13" t="s">
        <v>32</v>
      </c>
      <c r="AX192" s="13" t="s">
        <v>75</v>
      </c>
      <c r="AY192" s="165" t="s">
        <v>126</v>
      </c>
    </row>
    <row r="193" spans="2:51" s="15" customFormat="1" ht="10.2">
      <c r="B193" s="191"/>
      <c r="D193" s="159" t="s">
        <v>169</v>
      </c>
      <c r="E193" s="192" t="s">
        <v>1</v>
      </c>
      <c r="F193" s="193" t="s">
        <v>225</v>
      </c>
      <c r="H193" s="194">
        <v>37.92</v>
      </c>
      <c r="I193" s="195"/>
      <c r="L193" s="191"/>
      <c r="M193" s="196"/>
      <c r="N193" s="197"/>
      <c r="O193" s="197"/>
      <c r="P193" s="197"/>
      <c r="Q193" s="197"/>
      <c r="R193" s="197"/>
      <c r="S193" s="197"/>
      <c r="T193" s="198"/>
      <c r="AT193" s="192" t="s">
        <v>169</v>
      </c>
      <c r="AU193" s="192" t="s">
        <v>85</v>
      </c>
      <c r="AV193" s="15" t="s">
        <v>132</v>
      </c>
      <c r="AW193" s="15" t="s">
        <v>32</v>
      </c>
      <c r="AX193" s="15" t="s">
        <v>83</v>
      </c>
      <c r="AY193" s="192" t="s">
        <v>126</v>
      </c>
    </row>
    <row r="194" spans="1:65" s="2" customFormat="1" ht="66.75" customHeight="1">
      <c r="A194" s="32"/>
      <c r="B194" s="144"/>
      <c r="C194" s="145" t="s">
        <v>231</v>
      </c>
      <c r="D194" s="145" t="s">
        <v>128</v>
      </c>
      <c r="E194" s="146" t="s">
        <v>227</v>
      </c>
      <c r="F194" s="147" t="s">
        <v>463</v>
      </c>
      <c r="G194" s="148" t="s">
        <v>174</v>
      </c>
      <c r="H194" s="149">
        <v>94.08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40</v>
      </c>
      <c r="O194" s="58"/>
      <c r="P194" s="155">
        <f>O194*H194</f>
        <v>0</v>
      </c>
      <c r="Q194" s="155">
        <v>0.00726</v>
      </c>
      <c r="R194" s="155">
        <f>Q194*H194</f>
        <v>0.6830208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132</v>
      </c>
      <c r="AT194" s="157" t="s">
        <v>128</v>
      </c>
      <c r="AU194" s="157" t="s">
        <v>85</v>
      </c>
      <c r="AY194" s="17" t="s">
        <v>126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83</v>
      </c>
      <c r="BK194" s="158">
        <f>ROUND(I194*H194,2)</f>
        <v>0</v>
      </c>
      <c r="BL194" s="17" t="s">
        <v>132</v>
      </c>
      <c r="BM194" s="157" t="s">
        <v>464</v>
      </c>
    </row>
    <row r="195" spans="1:47" s="2" customFormat="1" ht="48">
      <c r="A195" s="32"/>
      <c r="B195" s="33"/>
      <c r="C195" s="32"/>
      <c r="D195" s="159" t="s">
        <v>134</v>
      </c>
      <c r="E195" s="32"/>
      <c r="F195" s="160" t="s">
        <v>230</v>
      </c>
      <c r="G195" s="32"/>
      <c r="H195" s="32"/>
      <c r="I195" s="161"/>
      <c r="J195" s="32"/>
      <c r="K195" s="32"/>
      <c r="L195" s="33"/>
      <c r="M195" s="162"/>
      <c r="N195" s="163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134</v>
      </c>
      <c r="AU195" s="17" t="s">
        <v>85</v>
      </c>
    </row>
    <row r="196" spans="2:51" s="13" customFormat="1" ht="10.2">
      <c r="B196" s="164"/>
      <c r="D196" s="159" t="s">
        <v>169</v>
      </c>
      <c r="E196" s="165" t="s">
        <v>1</v>
      </c>
      <c r="F196" s="166" t="s">
        <v>465</v>
      </c>
      <c r="H196" s="167">
        <v>94.08</v>
      </c>
      <c r="I196" s="168"/>
      <c r="L196" s="164"/>
      <c r="M196" s="169"/>
      <c r="N196" s="170"/>
      <c r="O196" s="170"/>
      <c r="P196" s="170"/>
      <c r="Q196" s="170"/>
      <c r="R196" s="170"/>
      <c r="S196" s="170"/>
      <c r="T196" s="171"/>
      <c r="AT196" s="165" t="s">
        <v>169</v>
      </c>
      <c r="AU196" s="165" t="s">
        <v>85</v>
      </c>
      <c r="AV196" s="13" t="s">
        <v>85</v>
      </c>
      <c r="AW196" s="13" t="s">
        <v>32</v>
      </c>
      <c r="AX196" s="13" t="s">
        <v>75</v>
      </c>
      <c r="AY196" s="165" t="s">
        <v>126</v>
      </c>
    </row>
    <row r="197" spans="2:51" s="15" customFormat="1" ht="10.2">
      <c r="B197" s="191"/>
      <c r="D197" s="159" t="s">
        <v>169</v>
      </c>
      <c r="E197" s="192" t="s">
        <v>1</v>
      </c>
      <c r="F197" s="193" t="s">
        <v>225</v>
      </c>
      <c r="H197" s="194">
        <v>94.08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169</v>
      </c>
      <c r="AU197" s="192" t="s">
        <v>85</v>
      </c>
      <c r="AV197" s="15" t="s">
        <v>132</v>
      </c>
      <c r="AW197" s="15" t="s">
        <v>32</v>
      </c>
      <c r="AX197" s="15" t="s">
        <v>83</v>
      </c>
      <c r="AY197" s="192" t="s">
        <v>126</v>
      </c>
    </row>
    <row r="198" spans="1:65" s="2" customFormat="1" ht="66.75" customHeight="1">
      <c r="A198" s="32"/>
      <c r="B198" s="144"/>
      <c r="C198" s="145" t="s">
        <v>236</v>
      </c>
      <c r="D198" s="145" t="s">
        <v>128</v>
      </c>
      <c r="E198" s="146" t="s">
        <v>232</v>
      </c>
      <c r="F198" s="147" t="s">
        <v>466</v>
      </c>
      <c r="G198" s="148" t="s">
        <v>174</v>
      </c>
      <c r="H198" s="149">
        <v>94.08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40</v>
      </c>
      <c r="O198" s="58"/>
      <c r="P198" s="155">
        <f>O198*H198</f>
        <v>0</v>
      </c>
      <c r="Q198" s="155">
        <v>0.00086</v>
      </c>
      <c r="R198" s="155">
        <f>Q198*H198</f>
        <v>0.0809088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132</v>
      </c>
      <c r="AT198" s="157" t="s">
        <v>128</v>
      </c>
      <c r="AU198" s="157" t="s">
        <v>85</v>
      </c>
      <c r="AY198" s="17" t="s">
        <v>126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83</v>
      </c>
      <c r="BK198" s="158">
        <f>ROUND(I198*H198,2)</f>
        <v>0</v>
      </c>
      <c r="BL198" s="17" t="s">
        <v>132</v>
      </c>
      <c r="BM198" s="157" t="s">
        <v>467</v>
      </c>
    </row>
    <row r="199" spans="1:47" s="2" customFormat="1" ht="48">
      <c r="A199" s="32"/>
      <c r="B199" s="33"/>
      <c r="C199" s="32"/>
      <c r="D199" s="159" t="s">
        <v>134</v>
      </c>
      <c r="E199" s="32"/>
      <c r="F199" s="160" t="s">
        <v>235</v>
      </c>
      <c r="G199" s="32"/>
      <c r="H199" s="32"/>
      <c r="I199" s="161"/>
      <c r="J199" s="32"/>
      <c r="K199" s="32"/>
      <c r="L199" s="33"/>
      <c r="M199" s="162"/>
      <c r="N199" s="163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134</v>
      </c>
      <c r="AU199" s="17" t="s">
        <v>85</v>
      </c>
    </row>
    <row r="200" spans="2:51" s="13" customFormat="1" ht="10.2">
      <c r="B200" s="164"/>
      <c r="D200" s="159" t="s">
        <v>169</v>
      </c>
      <c r="E200" s="165" t="s">
        <v>1</v>
      </c>
      <c r="F200" s="166" t="s">
        <v>465</v>
      </c>
      <c r="H200" s="167">
        <v>94.08</v>
      </c>
      <c r="I200" s="168"/>
      <c r="L200" s="164"/>
      <c r="M200" s="169"/>
      <c r="N200" s="170"/>
      <c r="O200" s="170"/>
      <c r="P200" s="170"/>
      <c r="Q200" s="170"/>
      <c r="R200" s="170"/>
      <c r="S200" s="170"/>
      <c r="T200" s="171"/>
      <c r="AT200" s="165" t="s">
        <v>169</v>
      </c>
      <c r="AU200" s="165" t="s">
        <v>85</v>
      </c>
      <c r="AV200" s="13" t="s">
        <v>85</v>
      </c>
      <c r="AW200" s="13" t="s">
        <v>32</v>
      </c>
      <c r="AX200" s="13" t="s">
        <v>75</v>
      </c>
      <c r="AY200" s="165" t="s">
        <v>126</v>
      </c>
    </row>
    <row r="201" spans="2:51" s="15" customFormat="1" ht="10.2">
      <c r="B201" s="191"/>
      <c r="D201" s="159" t="s">
        <v>169</v>
      </c>
      <c r="E201" s="192" t="s">
        <v>1</v>
      </c>
      <c r="F201" s="193" t="s">
        <v>225</v>
      </c>
      <c r="H201" s="194">
        <v>94.08</v>
      </c>
      <c r="I201" s="195"/>
      <c r="L201" s="191"/>
      <c r="M201" s="196"/>
      <c r="N201" s="197"/>
      <c r="O201" s="197"/>
      <c r="P201" s="197"/>
      <c r="Q201" s="197"/>
      <c r="R201" s="197"/>
      <c r="S201" s="197"/>
      <c r="T201" s="198"/>
      <c r="AT201" s="192" t="s">
        <v>169</v>
      </c>
      <c r="AU201" s="192" t="s">
        <v>85</v>
      </c>
      <c r="AV201" s="15" t="s">
        <v>132</v>
      </c>
      <c r="AW201" s="15" t="s">
        <v>32</v>
      </c>
      <c r="AX201" s="15" t="s">
        <v>83</v>
      </c>
      <c r="AY201" s="192" t="s">
        <v>126</v>
      </c>
    </row>
    <row r="202" spans="1:65" s="2" customFormat="1" ht="66.75" customHeight="1">
      <c r="A202" s="32"/>
      <c r="B202" s="144"/>
      <c r="C202" s="145" t="s">
        <v>247</v>
      </c>
      <c r="D202" s="145" t="s">
        <v>128</v>
      </c>
      <c r="E202" s="146" t="s">
        <v>237</v>
      </c>
      <c r="F202" s="147" t="s">
        <v>468</v>
      </c>
      <c r="G202" s="148" t="s">
        <v>210</v>
      </c>
      <c r="H202" s="149">
        <v>1.52</v>
      </c>
      <c r="I202" s="150"/>
      <c r="J202" s="151">
        <f>ROUND(I202*H202,2)</f>
        <v>0</v>
      </c>
      <c r="K202" s="152"/>
      <c r="L202" s="33"/>
      <c r="M202" s="153" t="s">
        <v>1</v>
      </c>
      <c r="N202" s="154" t="s">
        <v>40</v>
      </c>
      <c r="O202" s="58"/>
      <c r="P202" s="155">
        <f>O202*H202</f>
        <v>0</v>
      </c>
      <c r="Q202" s="155">
        <v>1.09528</v>
      </c>
      <c r="R202" s="155">
        <f>Q202*H202</f>
        <v>1.6648256000000001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132</v>
      </c>
      <c r="AT202" s="157" t="s">
        <v>128</v>
      </c>
      <c r="AU202" s="157" t="s">
        <v>85</v>
      </c>
      <c r="AY202" s="17" t="s">
        <v>126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83</v>
      </c>
      <c r="BK202" s="158">
        <f>ROUND(I202*H202,2)</f>
        <v>0</v>
      </c>
      <c r="BL202" s="17" t="s">
        <v>132</v>
      </c>
      <c r="BM202" s="157" t="s">
        <v>469</v>
      </c>
    </row>
    <row r="203" spans="1:47" s="2" customFormat="1" ht="48">
      <c r="A203" s="32"/>
      <c r="B203" s="33"/>
      <c r="C203" s="32"/>
      <c r="D203" s="159" t="s">
        <v>134</v>
      </c>
      <c r="E203" s="32"/>
      <c r="F203" s="160" t="s">
        <v>240</v>
      </c>
      <c r="G203" s="32"/>
      <c r="H203" s="32"/>
      <c r="I203" s="161"/>
      <c r="J203" s="32"/>
      <c r="K203" s="32"/>
      <c r="L203" s="33"/>
      <c r="M203" s="162"/>
      <c r="N203" s="163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134</v>
      </c>
      <c r="AU203" s="17" t="s">
        <v>85</v>
      </c>
    </row>
    <row r="204" spans="2:51" s="13" customFormat="1" ht="10.2">
      <c r="B204" s="164"/>
      <c r="D204" s="159" t="s">
        <v>169</v>
      </c>
      <c r="E204" s="165" t="s">
        <v>1</v>
      </c>
      <c r="F204" s="166" t="s">
        <v>470</v>
      </c>
      <c r="H204" s="167">
        <v>1.52</v>
      </c>
      <c r="I204" s="168"/>
      <c r="L204" s="164"/>
      <c r="M204" s="169"/>
      <c r="N204" s="170"/>
      <c r="O204" s="170"/>
      <c r="P204" s="170"/>
      <c r="Q204" s="170"/>
      <c r="R204" s="170"/>
      <c r="S204" s="170"/>
      <c r="T204" s="171"/>
      <c r="AT204" s="165" t="s">
        <v>169</v>
      </c>
      <c r="AU204" s="165" t="s">
        <v>85</v>
      </c>
      <c r="AV204" s="13" t="s">
        <v>85</v>
      </c>
      <c r="AW204" s="13" t="s">
        <v>32</v>
      </c>
      <c r="AX204" s="13" t="s">
        <v>75</v>
      </c>
      <c r="AY204" s="165" t="s">
        <v>126</v>
      </c>
    </row>
    <row r="205" spans="2:51" s="15" customFormat="1" ht="10.2">
      <c r="B205" s="191"/>
      <c r="D205" s="159" t="s">
        <v>169</v>
      </c>
      <c r="E205" s="192" t="s">
        <v>1</v>
      </c>
      <c r="F205" s="193" t="s">
        <v>225</v>
      </c>
      <c r="H205" s="194">
        <v>1.52</v>
      </c>
      <c r="I205" s="195"/>
      <c r="L205" s="191"/>
      <c r="M205" s="196"/>
      <c r="N205" s="197"/>
      <c r="O205" s="197"/>
      <c r="P205" s="197"/>
      <c r="Q205" s="197"/>
      <c r="R205" s="197"/>
      <c r="S205" s="197"/>
      <c r="T205" s="198"/>
      <c r="AT205" s="192" t="s">
        <v>169</v>
      </c>
      <c r="AU205" s="192" t="s">
        <v>85</v>
      </c>
      <c r="AV205" s="15" t="s">
        <v>132</v>
      </c>
      <c r="AW205" s="15" t="s">
        <v>32</v>
      </c>
      <c r="AX205" s="15" t="s">
        <v>83</v>
      </c>
      <c r="AY205" s="192" t="s">
        <v>126</v>
      </c>
    </row>
    <row r="206" spans="1:65" s="2" customFormat="1" ht="16.5" customHeight="1">
      <c r="A206" s="32"/>
      <c r="B206" s="144"/>
      <c r="C206" s="145" t="s">
        <v>7</v>
      </c>
      <c r="D206" s="145" t="s">
        <v>128</v>
      </c>
      <c r="E206" s="146" t="s">
        <v>471</v>
      </c>
      <c r="F206" s="147" t="s">
        <v>472</v>
      </c>
      <c r="G206" s="148" t="s">
        <v>303</v>
      </c>
      <c r="H206" s="149">
        <v>126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40</v>
      </c>
      <c r="O206" s="58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132</v>
      </c>
      <c r="AT206" s="157" t="s">
        <v>128</v>
      </c>
      <c r="AU206" s="157" t="s">
        <v>85</v>
      </c>
      <c r="AY206" s="17" t="s">
        <v>126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83</v>
      </c>
      <c r="BK206" s="158">
        <f>ROUND(I206*H206,2)</f>
        <v>0</v>
      </c>
      <c r="BL206" s="17" t="s">
        <v>132</v>
      </c>
      <c r="BM206" s="157" t="s">
        <v>473</v>
      </c>
    </row>
    <row r="207" spans="1:47" s="2" customFormat="1" ht="10.2">
      <c r="A207" s="32"/>
      <c r="B207" s="33"/>
      <c r="C207" s="32"/>
      <c r="D207" s="159" t="s">
        <v>134</v>
      </c>
      <c r="E207" s="32"/>
      <c r="F207" s="160" t="s">
        <v>472</v>
      </c>
      <c r="G207" s="32"/>
      <c r="H207" s="32"/>
      <c r="I207" s="161"/>
      <c r="J207" s="32"/>
      <c r="K207" s="32"/>
      <c r="L207" s="33"/>
      <c r="M207" s="162"/>
      <c r="N207" s="163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134</v>
      </c>
      <c r="AU207" s="17" t="s">
        <v>85</v>
      </c>
    </row>
    <row r="208" spans="1:47" s="2" customFormat="1" ht="19.2">
      <c r="A208" s="32"/>
      <c r="B208" s="33"/>
      <c r="C208" s="32"/>
      <c r="D208" s="159" t="s">
        <v>194</v>
      </c>
      <c r="E208" s="32"/>
      <c r="F208" s="183" t="s">
        <v>474</v>
      </c>
      <c r="G208" s="32"/>
      <c r="H208" s="32"/>
      <c r="I208" s="161"/>
      <c r="J208" s="32"/>
      <c r="K208" s="32"/>
      <c r="L208" s="33"/>
      <c r="M208" s="162"/>
      <c r="N208" s="163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194</v>
      </c>
      <c r="AU208" s="17" t="s">
        <v>85</v>
      </c>
    </row>
    <row r="209" spans="2:51" s="13" customFormat="1" ht="10.2">
      <c r="B209" s="164"/>
      <c r="D209" s="159" t="s">
        <v>169</v>
      </c>
      <c r="E209" s="165" t="s">
        <v>1</v>
      </c>
      <c r="F209" s="166" t="s">
        <v>475</v>
      </c>
      <c r="H209" s="167">
        <v>126</v>
      </c>
      <c r="I209" s="168"/>
      <c r="L209" s="164"/>
      <c r="M209" s="169"/>
      <c r="N209" s="170"/>
      <c r="O209" s="170"/>
      <c r="P209" s="170"/>
      <c r="Q209" s="170"/>
      <c r="R209" s="170"/>
      <c r="S209" s="170"/>
      <c r="T209" s="171"/>
      <c r="AT209" s="165" t="s">
        <v>169</v>
      </c>
      <c r="AU209" s="165" t="s">
        <v>85</v>
      </c>
      <c r="AV209" s="13" t="s">
        <v>85</v>
      </c>
      <c r="AW209" s="13" t="s">
        <v>32</v>
      </c>
      <c r="AX209" s="13" t="s">
        <v>75</v>
      </c>
      <c r="AY209" s="165" t="s">
        <v>126</v>
      </c>
    </row>
    <row r="210" spans="2:51" s="15" customFormat="1" ht="10.2">
      <c r="B210" s="191"/>
      <c r="D210" s="159" t="s">
        <v>169</v>
      </c>
      <c r="E210" s="192" t="s">
        <v>1</v>
      </c>
      <c r="F210" s="193" t="s">
        <v>225</v>
      </c>
      <c r="H210" s="194">
        <v>126</v>
      </c>
      <c r="I210" s="195"/>
      <c r="L210" s="191"/>
      <c r="M210" s="196"/>
      <c r="N210" s="197"/>
      <c r="O210" s="197"/>
      <c r="P210" s="197"/>
      <c r="Q210" s="197"/>
      <c r="R210" s="197"/>
      <c r="S210" s="197"/>
      <c r="T210" s="198"/>
      <c r="AT210" s="192" t="s">
        <v>169</v>
      </c>
      <c r="AU210" s="192" t="s">
        <v>85</v>
      </c>
      <c r="AV210" s="15" t="s">
        <v>132</v>
      </c>
      <c r="AW210" s="15" t="s">
        <v>32</v>
      </c>
      <c r="AX210" s="15" t="s">
        <v>83</v>
      </c>
      <c r="AY210" s="192" t="s">
        <v>126</v>
      </c>
    </row>
    <row r="211" spans="1:65" s="2" customFormat="1" ht="16.5" customHeight="1">
      <c r="A211" s="32"/>
      <c r="B211" s="144"/>
      <c r="C211" s="145" t="s">
        <v>263</v>
      </c>
      <c r="D211" s="145" t="s">
        <v>128</v>
      </c>
      <c r="E211" s="146" t="s">
        <v>476</v>
      </c>
      <c r="F211" s="147" t="s">
        <v>477</v>
      </c>
      <c r="G211" s="148" t="s">
        <v>205</v>
      </c>
      <c r="H211" s="149">
        <v>9.8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40</v>
      </c>
      <c r="O211" s="58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132</v>
      </c>
      <c r="AT211" s="157" t="s">
        <v>128</v>
      </c>
      <c r="AU211" s="157" t="s">
        <v>85</v>
      </c>
      <c r="AY211" s="17" t="s">
        <v>126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83</v>
      </c>
      <c r="BK211" s="158">
        <f>ROUND(I211*H211,2)</f>
        <v>0</v>
      </c>
      <c r="BL211" s="17" t="s">
        <v>132</v>
      </c>
      <c r="BM211" s="157" t="s">
        <v>478</v>
      </c>
    </row>
    <row r="212" spans="1:47" s="2" customFormat="1" ht="10.2">
      <c r="A212" s="32"/>
      <c r="B212" s="33"/>
      <c r="C212" s="32"/>
      <c r="D212" s="159" t="s">
        <v>134</v>
      </c>
      <c r="E212" s="32"/>
      <c r="F212" s="160" t="s">
        <v>477</v>
      </c>
      <c r="G212" s="32"/>
      <c r="H212" s="32"/>
      <c r="I212" s="161"/>
      <c r="J212" s="32"/>
      <c r="K212" s="32"/>
      <c r="L212" s="33"/>
      <c r="M212" s="162"/>
      <c r="N212" s="163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134</v>
      </c>
      <c r="AU212" s="17" t="s">
        <v>85</v>
      </c>
    </row>
    <row r="213" spans="1:47" s="2" customFormat="1" ht="28.8">
      <c r="A213" s="32"/>
      <c r="B213" s="33"/>
      <c r="C213" s="32"/>
      <c r="D213" s="159" t="s">
        <v>194</v>
      </c>
      <c r="E213" s="32"/>
      <c r="F213" s="183" t="s">
        <v>479</v>
      </c>
      <c r="G213" s="32"/>
      <c r="H213" s="32"/>
      <c r="I213" s="161"/>
      <c r="J213" s="32"/>
      <c r="K213" s="32"/>
      <c r="L213" s="33"/>
      <c r="M213" s="162"/>
      <c r="N213" s="163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194</v>
      </c>
      <c r="AU213" s="17" t="s">
        <v>85</v>
      </c>
    </row>
    <row r="214" spans="2:51" s="13" customFormat="1" ht="10.2">
      <c r="B214" s="164"/>
      <c r="D214" s="159" t="s">
        <v>169</v>
      </c>
      <c r="E214" s="165" t="s">
        <v>1</v>
      </c>
      <c r="F214" s="166" t="s">
        <v>480</v>
      </c>
      <c r="H214" s="167">
        <v>9.8</v>
      </c>
      <c r="I214" s="168"/>
      <c r="L214" s="164"/>
      <c r="M214" s="169"/>
      <c r="N214" s="170"/>
      <c r="O214" s="170"/>
      <c r="P214" s="170"/>
      <c r="Q214" s="170"/>
      <c r="R214" s="170"/>
      <c r="S214" s="170"/>
      <c r="T214" s="171"/>
      <c r="AT214" s="165" t="s">
        <v>169</v>
      </c>
      <c r="AU214" s="165" t="s">
        <v>85</v>
      </c>
      <c r="AV214" s="13" t="s">
        <v>85</v>
      </c>
      <c r="AW214" s="13" t="s">
        <v>32</v>
      </c>
      <c r="AX214" s="13" t="s">
        <v>75</v>
      </c>
      <c r="AY214" s="165" t="s">
        <v>126</v>
      </c>
    </row>
    <row r="215" spans="2:51" s="15" customFormat="1" ht="10.2">
      <c r="B215" s="191"/>
      <c r="D215" s="159" t="s">
        <v>169</v>
      </c>
      <c r="E215" s="192" t="s">
        <v>1</v>
      </c>
      <c r="F215" s="193" t="s">
        <v>225</v>
      </c>
      <c r="H215" s="194">
        <v>9.8</v>
      </c>
      <c r="I215" s="195"/>
      <c r="L215" s="191"/>
      <c r="M215" s="196"/>
      <c r="N215" s="197"/>
      <c r="O215" s="197"/>
      <c r="P215" s="197"/>
      <c r="Q215" s="197"/>
      <c r="R215" s="197"/>
      <c r="S215" s="197"/>
      <c r="T215" s="198"/>
      <c r="AT215" s="192" t="s">
        <v>169</v>
      </c>
      <c r="AU215" s="192" t="s">
        <v>85</v>
      </c>
      <c r="AV215" s="15" t="s">
        <v>132</v>
      </c>
      <c r="AW215" s="15" t="s">
        <v>32</v>
      </c>
      <c r="AX215" s="15" t="s">
        <v>83</v>
      </c>
      <c r="AY215" s="192" t="s">
        <v>126</v>
      </c>
    </row>
    <row r="216" spans="1:65" s="2" customFormat="1" ht="49.05" customHeight="1">
      <c r="A216" s="32"/>
      <c r="B216" s="144"/>
      <c r="C216" s="145" t="s">
        <v>268</v>
      </c>
      <c r="D216" s="145" t="s">
        <v>128</v>
      </c>
      <c r="E216" s="146" t="s">
        <v>481</v>
      </c>
      <c r="F216" s="147" t="s">
        <v>482</v>
      </c>
      <c r="G216" s="148" t="s">
        <v>303</v>
      </c>
      <c r="H216" s="149">
        <v>42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40</v>
      </c>
      <c r="O216" s="58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132</v>
      </c>
      <c r="AT216" s="157" t="s">
        <v>128</v>
      </c>
      <c r="AU216" s="157" t="s">
        <v>85</v>
      </c>
      <c r="AY216" s="17" t="s">
        <v>126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83</v>
      </c>
      <c r="BK216" s="158">
        <f>ROUND(I216*H216,2)</f>
        <v>0</v>
      </c>
      <c r="BL216" s="17" t="s">
        <v>132</v>
      </c>
      <c r="BM216" s="157" t="s">
        <v>483</v>
      </c>
    </row>
    <row r="217" spans="1:47" s="2" customFormat="1" ht="28.8">
      <c r="A217" s="32"/>
      <c r="B217" s="33"/>
      <c r="C217" s="32"/>
      <c r="D217" s="159" t="s">
        <v>134</v>
      </c>
      <c r="E217" s="32"/>
      <c r="F217" s="160" t="s">
        <v>482</v>
      </c>
      <c r="G217" s="32"/>
      <c r="H217" s="32"/>
      <c r="I217" s="161"/>
      <c r="J217" s="32"/>
      <c r="K217" s="32"/>
      <c r="L217" s="33"/>
      <c r="M217" s="162"/>
      <c r="N217" s="163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134</v>
      </c>
      <c r="AU217" s="17" t="s">
        <v>85</v>
      </c>
    </row>
    <row r="218" spans="1:47" s="2" customFormat="1" ht="28.8">
      <c r="A218" s="32"/>
      <c r="B218" s="33"/>
      <c r="C218" s="32"/>
      <c r="D218" s="159" t="s">
        <v>194</v>
      </c>
      <c r="E218" s="32"/>
      <c r="F218" s="183" t="s">
        <v>484</v>
      </c>
      <c r="G218" s="32"/>
      <c r="H218" s="32"/>
      <c r="I218" s="161"/>
      <c r="J218" s="32"/>
      <c r="K218" s="32"/>
      <c r="L218" s="33"/>
      <c r="M218" s="162"/>
      <c r="N218" s="163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194</v>
      </c>
      <c r="AU218" s="17" t="s">
        <v>85</v>
      </c>
    </row>
    <row r="219" spans="2:51" s="13" customFormat="1" ht="10.2">
      <c r="B219" s="164"/>
      <c r="D219" s="159" t="s">
        <v>169</v>
      </c>
      <c r="E219" s="165" t="s">
        <v>1</v>
      </c>
      <c r="F219" s="166" t="s">
        <v>485</v>
      </c>
      <c r="H219" s="167">
        <v>42</v>
      </c>
      <c r="I219" s="168"/>
      <c r="L219" s="164"/>
      <c r="M219" s="169"/>
      <c r="N219" s="170"/>
      <c r="O219" s="170"/>
      <c r="P219" s="170"/>
      <c r="Q219" s="170"/>
      <c r="R219" s="170"/>
      <c r="S219" s="170"/>
      <c r="T219" s="171"/>
      <c r="AT219" s="165" t="s">
        <v>169</v>
      </c>
      <c r="AU219" s="165" t="s">
        <v>85</v>
      </c>
      <c r="AV219" s="13" t="s">
        <v>85</v>
      </c>
      <c r="AW219" s="13" t="s">
        <v>32</v>
      </c>
      <c r="AX219" s="13" t="s">
        <v>75</v>
      </c>
      <c r="AY219" s="165" t="s">
        <v>126</v>
      </c>
    </row>
    <row r="220" spans="2:51" s="15" customFormat="1" ht="10.2">
      <c r="B220" s="191"/>
      <c r="D220" s="159" t="s">
        <v>169</v>
      </c>
      <c r="E220" s="192" t="s">
        <v>1</v>
      </c>
      <c r="F220" s="193" t="s">
        <v>225</v>
      </c>
      <c r="H220" s="194">
        <v>42</v>
      </c>
      <c r="I220" s="195"/>
      <c r="L220" s="191"/>
      <c r="M220" s="196"/>
      <c r="N220" s="197"/>
      <c r="O220" s="197"/>
      <c r="P220" s="197"/>
      <c r="Q220" s="197"/>
      <c r="R220" s="197"/>
      <c r="S220" s="197"/>
      <c r="T220" s="198"/>
      <c r="AT220" s="192" t="s">
        <v>169</v>
      </c>
      <c r="AU220" s="192" t="s">
        <v>85</v>
      </c>
      <c r="AV220" s="15" t="s">
        <v>132</v>
      </c>
      <c r="AW220" s="15" t="s">
        <v>32</v>
      </c>
      <c r="AX220" s="15" t="s">
        <v>83</v>
      </c>
      <c r="AY220" s="192" t="s">
        <v>126</v>
      </c>
    </row>
    <row r="221" spans="2:63" s="12" customFormat="1" ht="22.8" customHeight="1">
      <c r="B221" s="131"/>
      <c r="D221" s="132" t="s">
        <v>74</v>
      </c>
      <c r="E221" s="142" t="s">
        <v>132</v>
      </c>
      <c r="F221" s="142" t="s">
        <v>262</v>
      </c>
      <c r="I221" s="134"/>
      <c r="J221" s="143">
        <f>BK221</f>
        <v>0</v>
      </c>
      <c r="L221" s="131"/>
      <c r="M221" s="136"/>
      <c r="N221" s="137"/>
      <c r="O221" s="137"/>
      <c r="P221" s="138">
        <f>SUM(P222:P230)</f>
        <v>0</v>
      </c>
      <c r="Q221" s="137"/>
      <c r="R221" s="138">
        <f>SUM(R222:R230)</f>
        <v>21.37344</v>
      </c>
      <c r="S221" s="137"/>
      <c r="T221" s="139">
        <f>SUM(T222:T230)</f>
        <v>0</v>
      </c>
      <c r="AR221" s="132" t="s">
        <v>83</v>
      </c>
      <c r="AT221" s="140" t="s">
        <v>74</v>
      </c>
      <c r="AU221" s="140" t="s">
        <v>83</v>
      </c>
      <c r="AY221" s="132" t="s">
        <v>126</v>
      </c>
      <c r="BK221" s="141">
        <f>SUM(BK222:BK230)</f>
        <v>0</v>
      </c>
    </row>
    <row r="222" spans="1:65" s="2" customFormat="1" ht="37.8" customHeight="1">
      <c r="A222" s="32"/>
      <c r="B222" s="144"/>
      <c r="C222" s="145" t="s">
        <v>274</v>
      </c>
      <c r="D222" s="145" t="s">
        <v>128</v>
      </c>
      <c r="E222" s="146" t="s">
        <v>486</v>
      </c>
      <c r="F222" s="147" t="s">
        <v>487</v>
      </c>
      <c r="G222" s="148" t="s">
        <v>131</v>
      </c>
      <c r="H222" s="149">
        <v>3.16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40</v>
      </c>
      <c r="O222" s="58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132</v>
      </c>
      <c r="AT222" s="157" t="s">
        <v>128</v>
      </c>
      <c r="AU222" s="157" t="s">
        <v>85</v>
      </c>
      <c r="AY222" s="17" t="s">
        <v>126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83</v>
      </c>
      <c r="BK222" s="158">
        <f>ROUND(I222*H222,2)</f>
        <v>0</v>
      </c>
      <c r="BL222" s="17" t="s">
        <v>132</v>
      </c>
      <c r="BM222" s="157" t="s">
        <v>488</v>
      </c>
    </row>
    <row r="223" spans="1:47" s="2" customFormat="1" ht="28.8">
      <c r="A223" s="32"/>
      <c r="B223" s="33"/>
      <c r="C223" s="32"/>
      <c r="D223" s="159" t="s">
        <v>134</v>
      </c>
      <c r="E223" s="32"/>
      <c r="F223" s="160" t="s">
        <v>487</v>
      </c>
      <c r="G223" s="32"/>
      <c r="H223" s="32"/>
      <c r="I223" s="161"/>
      <c r="J223" s="32"/>
      <c r="K223" s="32"/>
      <c r="L223" s="33"/>
      <c r="M223" s="162"/>
      <c r="N223" s="163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134</v>
      </c>
      <c r="AU223" s="17" t="s">
        <v>85</v>
      </c>
    </row>
    <row r="224" spans="1:47" s="2" customFormat="1" ht="19.2">
      <c r="A224" s="32"/>
      <c r="B224" s="33"/>
      <c r="C224" s="32"/>
      <c r="D224" s="159" t="s">
        <v>194</v>
      </c>
      <c r="E224" s="32"/>
      <c r="F224" s="183" t="s">
        <v>489</v>
      </c>
      <c r="G224" s="32"/>
      <c r="H224" s="32"/>
      <c r="I224" s="161"/>
      <c r="J224" s="32"/>
      <c r="K224" s="32"/>
      <c r="L224" s="33"/>
      <c r="M224" s="162"/>
      <c r="N224" s="163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194</v>
      </c>
      <c r="AU224" s="17" t="s">
        <v>85</v>
      </c>
    </row>
    <row r="225" spans="2:51" s="13" customFormat="1" ht="10.2">
      <c r="B225" s="164"/>
      <c r="D225" s="159" t="s">
        <v>169</v>
      </c>
      <c r="E225" s="165" t="s">
        <v>1</v>
      </c>
      <c r="F225" s="166" t="s">
        <v>490</v>
      </c>
      <c r="H225" s="167">
        <v>3.16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1"/>
      <c r="AT225" s="165" t="s">
        <v>169</v>
      </c>
      <c r="AU225" s="165" t="s">
        <v>85</v>
      </c>
      <c r="AV225" s="13" t="s">
        <v>85</v>
      </c>
      <c r="AW225" s="13" t="s">
        <v>32</v>
      </c>
      <c r="AX225" s="13" t="s">
        <v>83</v>
      </c>
      <c r="AY225" s="165" t="s">
        <v>126</v>
      </c>
    </row>
    <row r="226" spans="1:65" s="2" customFormat="1" ht="55.5" customHeight="1">
      <c r="A226" s="32"/>
      <c r="B226" s="144"/>
      <c r="C226" s="145" t="s">
        <v>278</v>
      </c>
      <c r="D226" s="145" t="s">
        <v>128</v>
      </c>
      <c r="E226" s="146" t="s">
        <v>491</v>
      </c>
      <c r="F226" s="147" t="s">
        <v>492</v>
      </c>
      <c r="G226" s="148" t="s">
        <v>174</v>
      </c>
      <c r="H226" s="149">
        <v>23</v>
      </c>
      <c r="I226" s="150"/>
      <c r="J226" s="151">
        <f>ROUND(I226*H226,2)</f>
        <v>0</v>
      </c>
      <c r="K226" s="152"/>
      <c r="L226" s="33"/>
      <c r="M226" s="153" t="s">
        <v>1</v>
      </c>
      <c r="N226" s="154" t="s">
        <v>40</v>
      </c>
      <c r="O226" s="58"/>
      <c r="P226" s="155">
        <f>O226*H226</f>
        <v>0</v>
      </c>
      <c r="Q226" s="155">
        <v>0.92928</v>
      </c>
      <c r="R226" s="155">
        <f>Q226*H226</f>
        <v>21.37344</v>
      </c>
      <c r="S226" s="155">
        <v>0</v>
      </c>
      <c r="T226" s="156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132</v>
      </c>
      <c r="AT226" s="157" t="s">
        <v>128</v>
      </c>
      <c r="AU226" s="157" t="s">
        <v>85</v>
      </c>
      <c r="AY226" s="17" t="s">
        <v>126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7" t="s">
        <v>83</v>
      </c>
      <c r="BK226" s="158">
        <f>ROUND(I226*H226,2)</f>
        <v>0</v>
      </c>
      <c r="BL226" s="17" t="s">
        <v>132</v>
      </c>
      <c r="BM226" s="157" t="s">
        <v>493</v>
      </c>
    </row>
    <row r="227" spans="1:47" s="2" customFormat="1" ht="38.4">
      <c r="A227" s="32"/>
      <c r="B227" s="33"/>
      <c r="C227" s="32"/>
      <c r="D227" s="159" t="s">
        <v>134</v>
      </c>
      <c r="E227" s="32"/>
      <c r="F227" s="160" t="s">
        <v>492</v>
      </c>
      <c r="G227" s="32"/>
      <c r="H227" s="32"/>
      <c r="I227" s="161"/>
      <c r="J227" s="32"/>
      <c r="K227" s="32"/>
      <c r="L227" s="33"/>
      <c r="M227" s="162"/>
      <c r="N227" s="163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134</v>
      </c>
      <c r="AU227" s="17" t="s">
        <v>85</v>
      </c>
    </row>
    <row r="228" spans="1:47" s="2" customFormat="1" ht="19.2">
      <c r="A228" s="32"/>
      <c r="B228" s="33"/>
      <c r="C228" s="32"/>
      <c r="D228" s="159" t="s">
        <v>194</v>
      </c>
      <c r="E228" s="32"/>
      <c r="F228" s="183" t="s">
        <v>494</v>
      </c>
      <c r="G228" s="32"/>
      <c r="H228" s="32"/>
      <c r="I228" s="161"/>
      <c r="J228" s="32"/>
      <c r="K228" s="32"/>
      <c r="L228" s="33"/>
      <c r="M228" s="162"/>
      <c r="N228" s="163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194</v>
      </c>
      <c r="AU228" s="17" t="s">
        <v>85</v>
      </c>
    </row>
    <row r="229" spans="2:51" s="13" customFormat="1" ht="10.2">
      <c r="B229" s="164"/>
      <c r="D229" s="159" t="s">
        <v>169</v>
      </c>
      <c r="E229" s="165" t="s">
        <v>1</v>
      </c>
      <c r="F229" s="166" t="s">
        <v>495</v>
      </c>
      <c r="H229" s="167">
        <v>23</v>
      </c>
      <c r="I229" s="168"/>
      <c r="L229" s="164"/>
      <c r="M229" s="169"/>
      <c r="N229" s="170"/>
      <c r="O229" s="170"/>
      <c r="P229" s="170"/>
      <c r="Q229" s="170"/>
      <c r="R229" s="170"/>
      <c r="S229" s="170"/>
      <c r="T229" s="171"/>
      <c r="AT229" s="165" t="s">
        <v>169</v>
      </c>
      <c r="AU229" s="165" t="s">
        <v>85</v>
      </c>
      <c r="AV229" s="13" t="s">
        <v>85</v>
      </c>
      <c r="AW229" s="13" t="s">
        <v>32</v>
      </c>
      <c r="AX229" s="13" t="s">
        <v>75</v>
      </c>
      <c r="AY229" s="165" t="s">
        <v>126</v>
      </c>
    </row>
    <row r="230" spans="2:51" s="15" customFormat="1" ht="10.2">
      <c r="B230" s="191"/>
      <c r="D230" s="159" t="s">
        <v>169</v>
      </c>
      <c r="E230" s="192" t="s">
        <v>1</v>
      </c>
      <c r="F230" s="193" t="s">
        <v>225</v>
      </c>
      <c r="H230" s="194">
        <v>23</v>
      </c>
      <c r="I230" s="195"/>
      <c r="L230" s="191"/>
      <c r="M230" s="196"/>
      <c r="N230" s="197"/>
      <c r="O230" s="197"/>
      <c r="P230" s="197"/>
      <c r="Q230" s="197"/>
      <c r="R230" s="197"/>
      <c r="S230" s="197"/>
      <c r="T230" s="198"/>
      <c r="AT230" s="192" t="s">
        <v>169</v>
      </c>
      <c r="AU230" s="192" t="s">
        <v>85</v>
      </c>
      <c r="AV230" s="15" t="s">
        <v>132</v>
      </c>
      <c r="AW230" s="15" t="s">
        <v>32</v>
      </c>
      <c r="AX230" s="15" t="s">
        <v>83</v>
      </c>
      <c r="AY230" s="192" t="s">
        <v>126</v>
      </c>
    </row>
    <row r="231" spans="2:63" s="12" customFormat="1" ht="22.8" customHeight="1">
      <c r="B231" s="131"/>
      <c r="D231" s="132" t="s">
        <v>74</v>
      </c>
      <c r="E231" s="142" t="s">
        <v>171</v>
      </c>
      <c r="F231" s="142" t="s">
        <v>321</v>
      </c>
      <c r="I231" s="134"/>
      <c r="J231" s="143">
        <f>BK231</f>
        <v>0</v>
      </c>
      <c r="L231" s="131"/>
      <c r="M231" s="136"/>
      <c r="N231" s="137"/>
      <c r="O231" s="137"/>
      <c r="P231" s="138">
        <f>SUM(P232:P273)</f>
        <v>0</v>
      </c>
      <c r="Q231" s="137"/>
      <c r="R231" s="138">
        <f>SUM(R232:R273)</f>
        <v>17.586</v>
      </c>
      <c r="S231" s="137"/>
      <c r="T231" s="139">
        <f>SUM(T232:T273)</f>
        <v>33.808099999999996</v>
      </c>
      <c r="AR231" s="132" t="s">
        <v>83</v>
      </c>
      <c r="AT231" s="140" t="s">
        <v>74</v>
      </c>
      <c r="AU231" s="140" t="s">
        <v>83</v>
      </c>
      <c r="AY231" s="132" t="s">
        <v>126</v>
      </c>
      <c r="BK231" s="141">
        <f>SUM(BK232:BK273)</f>
        <v>0</v>
      </c>
    </row>
    <row r="232" spans="1:65" s="2" customFormat="1" ht="66.75" customHeight="1">
      <c r="A232" s="32"/>
      <c r="B232" s="144"/>
      <c r="C232" s="145" t="s">
        <v>283</v>
      </c>
      <c r="D232" s="145" t="s">
        <v>128</v>
      </c>
      <c r="E232" s="146" t="s">
        <v>329</v>
      </c>
      <c r="F232" s="147" t="s">
        <v>332</v>
      </c>
      <c r="G232" s="148" t="s">
        <v>174</v>
      </c>
      <c r="H232" s="149">
        <v>230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40</v>
      </c>
      <c r="O232" s="58"/>
      <c r="P232" s="155">
        <f>O232*H232</f>
        <v>0</v>
      </c>
      <c r="Q232" s="155">
        <v>0</v>
      </c>
      <c r="R232" s="155">
        <f>Q232*H232</f>
        <v>0</v>
      </c>
      <c r="S232" s="155">
        <v>0.07223</v>
      </c>
      <c r="T232" s="156">
        <f>S232*H232</f>
        <v>16.6129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132</v>
      </c>
      <c r="AT232" s="157" t="s">
        <v>128</v>
      </c>
      <c r="AU232" s="157" t="s">
        <v>85</v>
      </c>
      <c r="AY232" s="17" t="s">
        <v>126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83</v>
      </c>
      <c r="BK232" s="158">
        <f>ROUND(I232*H232,2)</f>
        <v>0</v>
      </c>
      <c r="BL232" s="17" t="s">
        <v>132</v>
      </c>
      <c r="BM232" s="157" t="s">
        <v>496</v>
      </c>
    </row>
    <row r="233" spans="1:47" s="2" customFormat="1" ht="48">
      <c r="A233" s="32"/>
      <c r="B233" s="33"/>
      <c r="C233" s="32"/>
      <c r="D233" s="159" t="s">
        <v>134</v>
      </c>
      <c r="E233" s="32"/>
      <c r="F233" s="160" t="s">
        <v>332</v>
      </c>
      <c r="G233" s="32"/>
      <c r="H233" s="32"/>
      <c r="I233" s="161"/>
      <c r="J233" s="32"/>
      <c r="K233" s="32"/>
      <c r="L233" s="33"/>
      <c r="M233" s="162"/>
      <c r="N233" s="163"/>
      <c r="O233" s="58"/>
      <c r="P233" s="58"/>
      <c r="Q233" s="58"/>
      <c r="R233" s="58"/>
      <c r="S233" s="58"/>
      <c r="T233" s="5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134</v>
      </c>
      <c r="AU233" s="17" t="s">
        <v>85</v>
      </c>
    </row>
    <row r="234" spans="2:51" s="13" customFormat="1" ht="10.2">
      <c r="B234" s="164"/>
      <c r="D234" s="159" t="s">
        <v>169</v>
      </c>
      <c r="E234" s="165" t="s">
        <v>1</v>
      </c>
      <c r="F234" s="166" t="s">
        <v>497</v>
      </c>
      <c r="H234" s="167">
        <v>230</v>
      </c>
      <c r="I234" s="168"/>
      <c r="L234" s="164"/>
      <c r="M234" s="169"/>
      <c r="N234" s="170"/>
      <c r="O234" s="170"/>
      <c r="P234" s="170"/>
      <c r="Q234" s="170"/>
      <c r="R234" s="170"/>
      <c r="S234" s="170"/>
      <c r="T234" s="171"/>
      <c r="AT234" s="165" t="s">
        <v>169</v>
      </c>
      <c r="AU234" s="165" t="s">
        <v>85</v>
      </c>
      <c r="AV234" s="13" t="s">
        <v>85</v>
      </c>
      <c r="AW234" s="13" t="s">
        <v>32</v>
      </c>
      <c r="AX234" s="13" t="s">
        <v>75</v>
      </c>
      <c r="AY234" s="165" t="s">
        <v>126</v>
      </c>
    </row>
    <row r="235" spans="2:51" s="15" customFormat="1" ht="10.2">
      <c r="B235" s="191"/>
      <c r="D235" s="159" t="s">
        <v>169</v>
      </c>
      <c r="E235" s="192" t="s">
        <v>1</v>
      </c>
      <c r="F235" s="193" t="s">
        <v>225</v>
      </c>
      <c r="H235" s="194">
        <v>230</v>
      </c>
      <c r="I235" s="195"/>
      <c r="L235" s="191"/>
      <c r="M235" s="196"/>
      <c r="N235" s="197"/>
      <c r="O235" s="197"/>
      <c r="P235" s="197"/>
      <c r="Q235" s="197"/>
      <c r="R235" s="197"/>
      <c r="S235" s="197"/>
      <c r="T235" s="198"/>
      <c r="AT235" s="192" t="s">
        <v>169</v>
      </c>
      <c r="AU235" s="192" t="s">
        <v>85</v>
      </c>
      <c r="AV235" s="15" t="s">
        <v>132</v>
      </c>
      <c r="AW235" s="15" t="s">
        <v>32</v>
      </c>
      <c r="AX235" s="15" t="s">
        <v>83</v>
      </c>
      <c r="AY235" s="192" t="s">
        <v>126</v>
      </c>
    </row>
    <row r="236" spans="1:65" s="2" customFormat="1" ht="66.75" customHeight="1">
      <c r="A236" s="32"/>
      <c r="B236" s="144"/>
      <c r="C236" s="145" t="s">
        <v>288</v>
      </c>
      <c r="D236" s="145" t="s">
        <v>128</v>
      </c>
      <c r="E236" s="146" t="s">
        <v>498</v>
      </c>
      <c r="F236" s="147" t="s">
        <v>499</v>
      </c>
      <c r="G236" s="148" t="s">
        <v>174</v>
      </c>
      <c r="H236" s="149">
        <v>220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40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0.07816</v>
      </c>
      <c r="T236" s="156">
        <f>S236*H236</f>
        <v>17.1952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132</v>
      </c>
      <c r="AT236" s="157" t="s">
        <v>128</v>
      </c>
      <c r="AU236" s="157" t="s">
        <v>85</v>
      </c>
      <c r="AY236" s="17" t="s">
        <v>126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7" t="s">
        <v>83</v>
      </c>
      <c r="BK236" s="158">
        <f>ROUND(I236*H236,2)</f>
        <v>0</v>
      </c>
      <c r="BL236" s="17" t="s">
        <v>132</v>
      </c>
      <c r="BM236" s="157" t="s">
        <v>500</v>
      </c>
    </row>
    <row r="237" spans="1:47" s="2" customFormat="1" ht="48">
      <c r="A237" s="32"/>
      <c r="B237" s="33"/>
      <c r="C237" s="32"/>
      <c r="D237" s="159" t="s">
        <v>134</v>
      </c>
      <c r="E237" s="32"/>
      <c r="F237" s="160" t="s">
        <v>499</v>
      </c>
      <c r="G237" s="32"/>
      <c r="H237" s="32"/>
      <c r="I237" s="161"/>
      <c r="J237" s="32"/>
      <c r="K237" s="32"/>
      <c r="L237" s="33"/>
      <c r="M237" s="162"/>
      <c r="N237" s="163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134</v>
      </c>
      <c r="AU237" s="17" t="s">
        <v>85</v>
      </c>
    </row>
    <row r="238" spans="2:51" s="13" customFormat="1" ht="10.2">
      <c r="B238" s="164"/>
      <c r="D238" s="159" t="s">
        <v>169</v>
      </c>
      <c r="E238" s="165" t="s">
        <v>1</v>
      </c>
      <c r="F238" s="166" t="s">
        <v>501</v>
      </c>
      <c r="H238" s="167">
        <v>220</v>
      </c>
      <c r="I238" s="168"/>
      <c r="L238" s="164"/>
      <c r="M238" s="169"/>
      <c r="N238" s="170"/>
      <c r="O238" s="170"/>
      <c r="P238" s="170"/>
      <c r="Q238" s="170"/>
      <c r="R238" s="170"/>
      <c r="S238" s="170"/>
      <c r="T238" s="171"/>
      <c r="AT238" s="165" t="s">
        <v>169</v>
      </c>
      <c r="AU238" s="165" t="s">
        <v>85</v>
      </c>
      <c r="AV238" s="13" t="s">
        <v>85</v>
      </c>
      <c r="AW238" s="13" t="s">
        <v>32</v>
      </c>
      <c r="AX238" s="13" t="s">
        <v>75</v>
      </c>
      <c r="AY238" s="165" t="s">
        <v>126</v>
      </c>
    </row>
    <row r="239" spans="2:51" s="15" customFormat="1" ht="10.2">
      <c r="B239" s="191"/>
      <c r="D239" s="159" t="s">
        <v>169</v>
      </c>
      <c r="E239" s="192" t="s">
        <v>1</v>
      </c>
      <c r="F239" s="193" t="s">
        <v>225</v>
      </c>
      <c r="H239" s="194">
        <v>220</v>
      </c>
      <c r="I239" s="195"/>
      <c r="L239" s="191"/>
      <c r="M239" s="196"/>
      <c r="N239" s="197"/>
      <c r="O239" s="197"/>
      <c r="P239" s="197"/>
      <c r="Q239" s="197"/>
      <c r="R239" s="197"/>
      <c r="S239" s="197"/>
      <c r="T239" s="198"/>
      <c r="AT239" s="192" t="s">
        <v>169</v>
      </c>
      <c r="AU239" s="192" t="s">
        <v>85</v>
      </c>
      <c r="AV239" s="15" t="s">
        <v>132</v>
      </c>
      <c r="AW239" s="15" t="s">
        <v>32</v>
      </c>
      <c r="AX239" s="15" t="s">
        <v>83</v>
      </c>
      <c r="AY239" s="192" t="s">
        <v>126</v>
      </c>
    </row>
    <row r="240" spans="1:65" s="2" customFormat="1" ht="44.25" customHeight="1">
      <c r="A240" s="32"/>
      <c r="B240" s="144"/>
      <c r="C240" s="145" t="s">
        <v>293</v>
      </c>
      <c r="D240" s="145" t="s">
        <v>128</v>
      </c>
      <c r="E240" s="146" t="s">
        <v>502</v>
      </c>
      <c r="F240" s="147" t="s">
        <v>503</v>
      </c>
      <c r="G240" s="148" t="s">
        <v>174</v>
      </c>
      <c r="H240" s="149">
        <v>158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40</v>
      </c>
      <c r="O240" s="58"/>
      <c r="P240" s="155">
        <f>O240*H240</f>
        <v>0</v>
      </c>
      <c r="Q240" s="155">
        <v>0</v>
      </c>
      <c r="R240" s="155">
        <f>Q240*H240</f>
        <v>0</v>
      </c>
      <c r="S240" s="155">
        <v>0</v>
      </c>
      <c r="T240" s="15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132</v>
      </c>
      <c r="AT240" s="157" t="s">
        <v>128</v>
      </c>
      <c r="AU240" s="157" t="s">
        <v>85</v>
      </c>
      <c r="AY240" s="17" t="s">
        <v>126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83</v>
      </c>
      <c r="BK240" s="158">
        <f>ROUND(I240*H240,2)</f>
        <v>0</v>
      </c>
      <c r="BL240" s="17" t="s">
        <v>132</v>
      </c>
      <c r="BM240" s="157" t="s">
        <v>504</v>
      </c>
    </row>
    <row r="241" spans="1:47" s="2" customFormat="1" ht="28.8">
      <c r="A241" s="32"/>
      <c r="B241" s="33"/>
      <c r="C241" s="32"/>
      <c r="D241" s="159" t="s">
        <v>134</v>
      </c>
      <c r="E241" s="32"/>
      <c r="F241" s="160" t="s">
        <v>503</v>
      </c>
      <c r="G241" s="32"/>
      <c r="H241" s="32"/>
      <c r="I241" s="161"/>
      <c r="J241" s="32"/>
      <c r="K241" s="32"/>
      <c r="L241" s="33"/>
      <c r="M241" s="162"/>
      <c r="N241" s="163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134</v>
      </c>
      <c r="AU241" s="17" t="s">
        <v>85</v>
      </c>
    </row>
    <row r="242" spans="2:51" s="13" customFormat="1" ht="10.2">
      <c r="B242" s="164"/>
      <c r="D242" s="159" t="s">
        <v>169</v>
      </c>
      <c r="E242" s="165" t="s">
        <v>1</v>
      </c>
      <c r="F242" s="166" t="s">
        <v>505</v>
      </c>
      <c r="H242" s="167">
        <v>158</v>
      </c>
      <c r="I242" s="168"/>
      <c r="L242" s="164"/>
      <c r="M242" s="169"/>
      <c r="N242" s="170"/>
      <c r="O242" s="170"/>
      <c r="P242" s="170"/>
      <c r="Q242" s="170"/>
      <c r="R242" s="170"/>
      <c r="S242" s="170"/>
      <c r="T242" s="171"/>
      <c r="AT242" s="165" t="s">
        <v>169</v>
      </c>
      <c r="AU242" s="165" t="s">
        <v>85</v>
      </c>
      <c r="AV242" s="13" t="s">
        <v>85</v>
      </c>
      <c r="AW242" s="13" t="s">
        <v>32</v>
      </c>
      <c r="AX242" s="13" t="s">
        <v>75</v>
      </c>
      <c r="AY242" s="165" t="s">
        <v>126</v>
      </c>
    </row>
    <row r="243" spans="2:51" s="15" customFormat="1" ht="10.2">
      <c r="B243" s="191"/>
      <c r="D243" s="159" t="s">
        <v>169</v>
      </c>
      <c r="E243" s="192" t="s">
        <v>1</v>
      </c>
      <c r="F243" s="193" t="s">
        <v>225</v>
      </c>
      <c r="H243" s="194">
        <v>158</v>
      </c>
      <c r="I243" s="195"/>
      <c r="L243" s="191"/>
      <c r="M243" s="196"/>
      <c r="N243" s="197"/>
      <c r="O243" s="197"/>
      <c r="P243" s="197"/>
      <c r="Q243" s="197"/>
      <c r="R243" s="197"/>
      <c r="S243" s="197"/>
      <c r="T243" s="198"/>
      <c r="AT243" s="192" t="s">
        <v>169</v>
      </c>
      <c r="AU243" s="192" t="s">
        <v>85</v>
      </c>
      <c r="AV243" s="15" t="s">
        <v>132</v>
      </c>
      <c r="AW243" s="15" t="s">
        <v>32</v>
      </c>
      <c r="AX243" s="15" t="s">
        <v>83</v>
      </c>
      <c r="AY243" s="192" t="s">
        <v>126</v>
      </c>
    </row>
    <row r="244" spans="1:65" s="2" customFormat="1" ht="49.05" customHeight="1">
      <c r="A244" s="32"/>
      <c r="B244" s="144"/>
      <c r="C244" s="145" t="s">
        <v>300</v>
      </c>
      <c r="D244" s="145" t="s">
        <v>128</v>
      </c>
      <c r="E244" s="146" t="s">
        <v>506</v>
      </c>
      <c r="F244" s="147" t="s">
        <v>507</v>
      </c>
      <c r="G244" s="148" t="s">
        <v>174</v>
      </c>
      <c r="H244" s="149">
        <v>4740</v>
      </c>
      <c r="I244" s="150"/>
      <c r="J244" s="151">
        <f>ROUND(I244*H244,2)</f>
        <v>0</v>
      </c>
      <c r="K244" s="152"/>
      <c r="L244" s="33"/>
      <c r="M244" s="153" t="s">
        <v>1</v>
      </c>
      <c r="N244" s="154" t="s">
        <v>40</v>
      </c>
      <c r="O244" s="58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132</v>
      </c>
      <c r="AT244" s="157" t="s">
        <v>128</v>
      </c>
      <c r="AU244" s="157" t="s">
        <v>85</v>
      </c>
      <c r="AY244" s="17" t="s">
        <v>126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7" t="s">
        <v>83</v>
      </c>
      <c r="BK244" s="158">
        <f>ROUND(I244*H244,2)</f>
        <v>0</v>
      </c>
      <c r="BL244" s="17" t="s">
        <v>132</v>
      </c>
      <c r="BM244" s="157" t="s">
        <v>508</v>
      </c>
    </row>
    <row r="245" spans="1:47" s="2" customFormat="1" ht="28.8">
      <c r="A245" s="32"/>
      <c r="B245" s="33"/>
      <c r="C245" s="32"/>
      <c r="D245" s="159" t="s">
        <v>134</v>
      </c>
      <c r="E245" s="32"/>
      <c r="F245" s="160" t="s">
        <v>507</v>
      </c>
      <c r="G245" s="32"/>
      <c r="H245" s="32"/>
      <c r="I245" s="161"/>
      <c r="J245" s="32"/>
      <c r="K245" s="32"/>
      <c r="L245" s="33"/>
      <c r="M245" s="162"/>
      <c r="N245" s="163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134</v>
      </c>
      <c r="AU245" s="17" t="s">
        <v>85</v>
      </c>
    </row>
    <row r="246" spans="2:51" s="13" customFormat="1" ht="10.2">
      <c r="B246" s="164"/>
      <c r="D246" s="159" t="s">
        <v>169</v>
      </c>
      <c r="E246" s="165" t="s">
        <v>1</v>
      </c>
      <c r="F246" s="166" t="s">
        <v>509</v>
      </c>
      <c r="H246" s="167">
        <v>4740</v>
      </c>
      <c r="I246" s="168"/>
      <c r="L246" s="164"/>
      <c r="M246" s="169"/>
      <c r="N246" s="170"/>
      <c r="O246" s="170"/>
      <c r="P246" s="170"/>
      <c r="Q246" s="170"/>
      <c r="R246" s="170"/>
      <c r="S246" s="170"/>
      <c r="T246" s="171"/>
      <c r="AT246" s="165" t="s">
        <v>169</v>
      </c>
      <c r="AU246" s="165" t="s">
        <v>85</v>
      </c>
      <c r="AV246" s="13" t="s">
        <v>85</v>
      </c>
      <c r="AW246" s="13" t="s">
        <v>32</v>
      </c>
      <c r="AX246" s="13" t="s">
        <v>83</v>
      </c>
      <c r="AY246" s="165" t="s">
        <v>126</v>
      </c>
    </row>
    <row r="247" spans="1:65" s="2" customFormat="1" ht="44.25" customHeight="1">
      <c r="A247" s="32"/>
      <c r="B247" s="144"/>
      <c r="C247" s="145" t="s">
        <v>307</v>
      </c>
      <c r="D247" s="145" t="s">
        <v>128</v>
      </c>
      <c r="E247" s="146" t="s">
        <v>510</v>
      </c>
      <c r="F247" s="147" t="s">
        <v>511</v>
      </c>
      <c r="G247" s="148" t="s">
        <v>174</v>
      </c>
      <c r="H247" s="149">
        <v>158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40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132</v>
      </c>
      <c r="AT247" s="157" t="s">
        <v>128</v>
      </c>
      <c r="AU247" s="157" t="s">
        <v>85</v>
      </c>
      <c r="AY247" s="17" t="s">
        <v>126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83</v>
      </c>
      <c r="BK247" s="158">
        <f>ROUND(I247*H247,2)</f>
        <v>0</v>
      </c>
      <c r="BL247" s="17" t="s">
        <v>132</v>
      </c>
      <c r="BM247" s="157" t="s">
        <v>512</v>
      </c>
    </row>
    <row r="248" spans="1:47" s="2" customFormat="1" ht="28.8">
      <c r="A248" s="32"/>
      <c r="B248" s="33"/>
      <c r="C248" s="32"/>
      <c r="D248" s="159" t="s">
        <v>134</v>
      </c>
      <c r="E248" s="32"/>
      <c r="F248" s="160" t="s">
        <v>511</v>
      </c>
      <c r="G248" s="32"/>
      <c r="H248" s="32"/>
      <c r="I248" s="161"/>
      <c r="J248" s="32"/>
      <c r="K248" s="32"/>
      <c r="L248" s="33"/>
      <c r="M248" s="162"/>
      <c r="N248" s="163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134</v>
      </c>
      <c r="AU248" s="17" t="s">
        <v>85</v>
      </c>
    </row>
    <row r="249" spans="1:65" s="2" customFormat="1" ht="24.15" customHeight="1">
      <c r="A249" s="32"/>
      <c r="B249" s="144"/>
      <c r="C249" s="145" t="s">
        <v>311</v>
      </c>
      <c r="D249" s="145" t="s">
        <v>128</v>
      </c>
      <c r="E249" s="146" t="s">
        <v>513</v>
      </c>
      <c r="F249" s="147" t="s">
        <v>514</v>
      </c>
      <c r="G249" s="148" t="s">
        <v>174</v>
      </c>
      <c r="H249" s="149">
        <v>450</v>
      </c>
      <c r="I249" s="150"/>
      <c r="J249" s="151">
        <f>ROUND(I249*H249,2)</f>
        <v>0</v>
      </c>
      <c r="K249" s="152"/>
      <c r="L249" s="33"/>
      <c r="M249" s="153" t="s">
        <v>1</v>
      </c>
      <c r="N249" s="154" t="s">
        <v>40</v>
      </c>
      <c r="O249" s="58"/>
      <c r="P249" s="155">
        <f>O249*H249</f>
        <v>0</v>
      </c>
      <c r="Q249" s="155">
        <v>0</v>
      </c>
      <c r="R249" s="155">
        <f>Q249*H249</f>
        <v>0</v>
      </c>
      <c r="S249" s="155">
        <v>0</v>
      </c>
      <c r="T249" s="15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7" t="s">
        <v>132</v>
      </c>
      <c r="AT249" s="157" t="s">
        <v>128</v>
      </c>
      <c r="AU249" s="157" t="s">
        <v>85</v>
      </c>
      <c r="AY249" s="17" t="s">
        <v>126</v>
      </c>
      <c r="BE249" s="158">
        <f>IF(N249="základní",J249,0)</f>
        <v>0</v>
      </c>
      <c r="BF249" s="158">
        <f>IF(N249="snížená",J249,0)</f>
        <v>0</v>
      </c>
      <c r="BG249" s="158">
        <f>IF(N249="zákl. přenesená",J249,0)</f>
        <v>0</v>
      </c>
      <c r="BH249" s="158">
        <f>IF(N249="sníž. přenesená",J249,0)</f>
        <v>0</v>
      </c>
      <c r="BI249" s="158">
        <f>IF(N249="nulová",J249,0)</f>
        <v>0</v>
      </c>
      <c r="BJ249" s="17" t="s">
        <v>83</v>
      </c>
      <c r="BK249" s="158">
        <f>ROUND(I249*H249,2)</f>
        <v>0</v>
      </c>
      <c r="BL249" s="17" t="s">
        <v>132</v>
      </c>
      <c r="BM249" s="157" t="s">
        <v>515</v>
      </c>
    </row>
    <row r="250" spans="1:47" s="2" customFormat="1" ht="10.2">
      <c r="A250" s="32"/>
      <c r="B250" s="33"/>
      <c r="C250" s="32"/>
      <c r="D250" s="159" t="s">
        <v>134</v>
      </c>
      <c r="E250" s="32"/>
      <c r="F250" s="160" t="s">
        <v>514</v>
      </c>
      <c r="G250" s="32"/>
      <c r="H250" s="32"/>
      <c r="I250" s="161"/>
      <c r="J250" s="32"/>
      <c r="K250" s="32"/>
      <c r="L250" s="33"/>
      <c r="M250" s="162"/>
      <c r="N250" s="163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134</v>
      </c>
      <c r="AU250" s="17" t="s">
        <v>85</v>
      </c>
    </row>
    <row r="251" spans="1:47" s="2" customFormat="1" ht="19.2">
      <c r="A251" s="32"/>
      <c r="B251" s="33"/>
      <c r="C251" s="32"/>
      <c r="D251" s="159" t="s">
        <v>194</v>
      </c>
      <c r="E251" s="32"/>
      <c r="F251" s="183" t="s">
        <v>516</v>
      </c>
      <c r="G251" s="32"/>
      <c r="H251" s="32"/>
      <c r="I251" s="161"/>
      <c r="J251" s="32"/>
      <c r="K251" s="32"/>
      <c r="L251" s="33"/>
      <c r="M251" s="162"/>
      <c r="N251" s="163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194</v>
      </c>
      <c r="AU251" s="17" t="s">
        <v>85</v>
      </c>
    </row>
    <row r="252" spans="2:51" s="13" customFormat="1" ht="10.2">
      <c r="B252" s="164"/>
      <c r="D252" s="159" t="s">
        <v>169</v>
      </c>
      <c r="E252" s="165" t="s">
        <v>1</v>
      </c>
      <c r="F252" s="166" t="s">
        <v>501</v>
      </c>
      <c r="H252" s="167">
        <v>220</v>
      </c>
      <c r="I252" s="168"/>
      <c r="L252" s="164"/>
      <c r="M252" s="169"/>
      <c r="N252" s="170"/>
      <c r="O252" s="170"/>
      <c r="P252" s="170"/>
      <c r="Q252" s="170"/>
      <c r="R252" s="170"/>
      <c r="S252" s="170"/>
      <c r="T252" s="171"/>
      <c r="AT252" s="165" t="s">
        <v>169</v>
      </c>
      <c r="AU252" s="165" t="s">
        <v>85</v>
      </c>
      <c r="AV252" s="13" t="s">
        <v>85</v>
      </c>
      <c r="AW252" s="13" t="s">
        <v>32</v>
      </c>
      <c r="AX252" s="13" t="s">
        <v>75</v>
      </c>
      <c r="AY252" s="165" t="s">
        <v>126</v>
      </c>
    </row>
    <row r="253" spans="2:51" s="13" customFormat="1" ht="10.2">
      <c r="B253" s="164"/>
      <c r="D253" s="159" t="s">
        <v>169</v>
      </c>
      <c r="E253" s="165" t="s">
        <v>1</v>
      </c>
      <c r="F253" s="166" t="s">
        <v>497</v>
      </c>
      <c r="H253" s="167">
        <v>230</v>
      </c>
      <c r="I253" s="168"/>
      <c r="L253" s="164"/>
      <c r="M253" s="169"/>
      <c r="N253" s="170"/>
      <c r="O253" s="170"/>
      <c r="P253" s="170"/>
      <c r="Q253" s="170"/>
      <c r="R253" s="170"/>
      <c r="S253" s="170"/>
      <c r="T253" s="171"/>
      <c r="AT253" s="165" t="s">
        <v>169</v>
      </c>
      <c r="AU253" s="165" t="s">
        <v>85</v>
      </c>
      <c r="AV253" s="13" t="s">
        <v>85</v>
      </c>
      <c r="AW253" s="13" t="s">
        <v>32</v>
      </c>
      <c r="AX253" s="13" t="s">
        <v>75</v>
      </c>
      <c r="AY253" s="165" t="s">
        <v>126</v>
      </c>
    </row>
    <row r="254" spans="2:51" s="15" customFormat="1" ht="10.2">
      <c r="B254" s="191"/>
      <c r="D254" s="159" t="s">
        <v>169</v>
      </c>
      <c r="E254" s="192" t="s">
        <v>1</v>
      </c>
      <c r="F254" s="193" t="s">
        <v>225</v>
      </c>
      <c r="H254" s="194">
        <v>450</v>
      </c>
      <c r="I254" s="195"/>
      <c r="L254" s="191"/>
      <c r="M254" s="196"/>
      <c r="N254" s="197"/>
      <c r="O254" s="197"/>
      <c r="P254" s="197"/>
      <c r="Q254" s="197"/>
      <c r="R254" s="197"/>
      <c r="S254" s="197"/>
      <c r="T254" s="198"/>
      <c r="AT254" s="192" t="s">
        <v>169</v>
      </c>
      <c r="AU254" s="192" t="s">
        <v>85</v>
      </c>
      <c r="AV254" s="15" t="s">
        <v>132</v>
      </c>
      <c r="AW254" s="15" t="s">
        <v>32</v>
      </c>
      <c r="AX254" s="15" t="s">
        <v>83</v>
      </c>
      <c r="AY254" s="192" t="s">
        <v>126</v>
      </c>
    </row>
    <row r="255" spans="1:65" s="2" customFormat="1" ht="37.8" customHeight="1">
      <c r="A255" s="32"/>
      <c r="B255" s="144"/>
      <c r="C255" s="145" t="s">
        <v>317</v>
      </c>
      <c r="D255" s="145" t="s">
        <v>128</v>
      </c>
      <c r="E255" s="146" t="s">
        <v>350</v>
      </c>
      <c r="F255" s="147" t="s">
        <v>353</v>
      </c>
      <c r="G255" s="148" t="s">
        <v>174</v>
      </c>
      <c r="H255" s="149">
        <v>450</v>
      </c>
      <c r="I255" s="150"/>
      <c r="J255" s="151">
        <f>ROUND(I255*H255,2)</f>
        <v>0</v>
      </c>
      <c r="K255" s="152"/>
      <c r="L255" s="33"/>
      <c r="M255" s="153" t="s">
        <v>1</v>
      </c>
      <c r="N255" s="154" t="s">
        <v>40</v>
      </c>
      <c r="O255" s="58"/>
      <c r="P255" s="155">
        <f>O255*H255</f>
        <v>0</v>
      </c>
      <c r="Q255" s="155">
        <v>0.03908</v>
      </c>
      <c r="R255" s="155">
        <f>Q255*H255</f>
        <v>17.586</v>
      </c>
      <c r="S255" s="155">
        <v>0</v>
      </c>
      <c r="T255" s="15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7" t="s">
        <v>132</v>
      </c>
      <c r="AT255" s="157" t="s">
        <v>128</v>
      </c>
      <c r="AU255" s="157" t="s">
        <v>85</v>
      </c>
      <c r="AY255" s="17" t="s">
        <v>126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7" t="s">
        <v>83</v>
      </c>
      <c r="BK255" s="158">
        <f>ROUND(I255*H255,2)</f>
        <v>0</v>
      </c>
      <c r="BL255" s="17" t="s">
        <v>132</v>
      </c>
      <c r="BM255" s="157" t="s">
        <v>517</v>
      </c>
    </row>
    <row r="256" spans="1:47" s="2" customFormat="1" ht="28.8">
      <c r="A256" s="32"/>
      <c r="B256" s="33"/>
      <c r="C256" s="32"/>
      <c r="D256" s="159" t="s">
        <v>134</v>
      </c>
      <c r="E256" s="32"/>
      <c r="F256" s="160" t="s">
        <v>353</v>
      </c>
      <c r="G256" s="32"/>
      <c r="H256" s="32"/>
      <c r="I256" s="161"/>
      <c r="J256" s="32"/>
      <c r="K256" s="32"/>
      <c r="L256" s="33"/>
      <c r="M256" s="162"/>
      <c r="N256" s="163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134</v>
      </c>
      <c r="AU256" s="17" t="s">
        <v>85</v>
      </c>
    </row>
    <row r="257" spans="2:51" s="13" customFormat="1" ht="10.2">
      <c r="B257" s="164"/>
      <c r="D257" s="159" t="s">
        <v>169</v>
      </c>
      <c r="E257" s="165" t="s">
        <v>1</v>
      </c>
      <c r="F257" s="166" t="s">
        <v>501</v>
      </c>
      <c r="H257" s="167">
        <v>220</v>
      </c>
      <c r="I257" s="168"/>
      <c r="L257" s="164"/>
      <c r="M257" s="169"/>
      <c r="N257" s="170"/>
      <c r="O257" s="170"/>
      <c r="P257" s="170"/>
      <c r="Q257" s="170"/>
      <c r="R257" s="170"/>
      <c r="S257" s="170"/>
      <c r="T257" s="171"/>
      <c r="AT257" s="165" t="s">
        <v>169</v>
      </c>
      <c r="AU257" s="165" t="s">
        <v>85</v>
      </c>
      <c r="AV257" s="13" t="s">
        <v>85</v>
      </c>
      <c r="AW257" s="13" t="s">
        <v>32</v>
      </c>
      <c r="AX257" s="13" t="s">
        <v>75</v>
      </c>
      <c r="AY257" s="165" t="s">
        <v>126</v>
      </c>
    </row>
    <row r="258" spans="2:51" s="13" customFormat="1" ht="10.2">
      <c r="B258" s="164"/>
      <c r="D258" s="159" t="s">
        <v>169</v>
      </c>
      <c r="E258" s="165" t="s">
        <v>1</v>
      </c>
      <c r="F258" s="166" t="s">
        <v>497</v>
      </c>
      <c r="H258" s="167">
        <v>230</v>
      </c>
      <c r="I258" s="168"/>
      <c r="L258" s="164"/>
      <c r="M258" s="169"/>
      <c r="N258" s="170"/>
      <c r="O258" s="170"/>
      <c r="P258" s="170"/>
      <c r="Q258" s="170"/>
      <c r="R258" s="170"/>
      <c r="S258" s="170"/>
      <c r="T258" s="171"/>
      <c r="AT258" s="165" t="s">
        <v>169</v>
      </c>
      <c r="AU258" s="165" t="s">
        <v>85</v>
      </c>
      <c r="AV258" s="13" t="s">
        <v>85</v>
      </c>
      <c r="AW258" s="13" t="s">
        <v>32</v>
      </c>
      <c r="AX258" s="13" t="s">
        <v>75</v>
      </c>
      <c r="AY258" s="165" t="s">
        <v>126</v>
      </c>
    </row>
    <row r="259" spans="2:51" s="15" customFormat="1" ht="10.2">
      <c r="B259" s="191"/>
      <c r="D259" s="159" t="s">
        <v>169</v>
      </c>
      <c r="E259" s="192" t="s">
        <v>1</v>
      </c>
      <c r="F259" s="193" t="s">
        <v>225</v>
      </c>
      <c r="H259" s="194">
        <v>450</v>
      </c>
      <c r="I259" s="195"/>
      <c r="L259" s="191"/>
      <c r="M259" s="196"/>
      <c r="N259" s="197"/>
      <c r="O259" s="197"/>
      <c r="P259" s="197"/>
      <c r="Q259" s="197"/>
      <c r="R259" s="197"/>
      <c r="S259" s="197"/>
      <c r="T259" s="198"/>
      <c r="AT259" s="192" t="s">
        <v>169</v>
      </c>
      <c r="AU259" s="192" t="s">
        <v>85</v>
      </c>
      <c r="AV259" s="15" t="s">
        <v>132</v>
      </c>
      <c r="AW259" s="15" t="s">
        <v>32</v>
      </c>
      <c r="AX259" s="15" t="s">
        <v>83</v>
      </c>
      <c r="AY259" s="192" t="s">
        <v>126</v>
      </c>
    </row>
    <row r="260" spans="1:65" s="2" customFormat="1" ht="37.8" customHeight="1">
      <c r="A260" s="32"/>
      <c r="B260" s="144"/>
      <c r="C260" s="145" t="s">
        <v>322</v>
      </c>
      <c r="D260" s="145" t="s">
        <v>128</v>
      </c>
      <c r="E260" s="146" t="s">
        <v>355</v>
      </c>
      <c r="F260" s="147" t="s">
        <v>358</v>
      </c>
      <c r="G260" s="148" t="s">
        <v>174</v>
      </c>
      <c r="H260" s="149">
        <v>450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40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132</v>
      </c>
      <c r="AT260" s="157" t="s">
        <v>128</v>
      </c>
      <c r="AU260" s="157" t="s">
        <v>85</v>
      </c>
      <c r="AY260" s="17" t="s">
        <v>126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83</v>
      </c>
      <c r="BK260" s="158">
        <f>ROUND(I260*H260,2)</f>
        <v>0</v>
      </c>
      <c r="BL260" s="17" t="s">
        <v>132</v>
      </c>
      <c r="BM260" s="157" t="s">
        <v>518</v>
      </c>
    </row>
    <row r="261" spans="1:47" s="2" customFormat="1" ht="19.2">
      <c r="A261" s="32"/>
      <c r="B261" s="33"/>
      <c r="C261" s="32"/>
      <c r="D261" s="159" t="s">
        <v>134</v>
      </c>
      <c r="E261" s="32"/>
      <c r="F261" s="160" t="s">
        <v>358</v>
      </c>
      <c r="G261" s="32"/>
      <c r="H261" s="32"/>
      <c r="I261" s="161"/>
      <c r="J261" s="32"/>
      <c r="K261" s="32"/>
      <c r="L261" s="33"/>
      <c r="M261" s="162"/>
      <c r="N261" s="163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134</v>
      </c>
      <c r="AU261" s="17" t="s">
        <v>85</v>
      </c>
    </row>
    <row r="262" spans="2:51" s="13" customFormat="1" ht="10.2">
      <c r="B262" s="164"/>
      <c r="D262" s="159" t="s">
        <v>169</v>
      </c>
      <c r="E262" s="165" t="s">
        <v>1</v>
      </c>
      <c r="F262" s="166" t="s">
        <v>501</v>
      </c>
      <c r="H262" s="167">
        <v>220</v>
      </c>
      <c r="I262" s="168"/>
      <c r="L262" s="164"/>
      <c r="M262" s="169"/>
      <c r="N262" s="170"/>
      <c r="O262" s="170"/>
      <c r="P262" s="170"/>
      <c r="Q262" s="170"/>
      <c r="R262" s="170"/>
      <c r="S262" s="170"/>
      <c r="T262" s="171"/>
      <c r="AT262" s="165" t="s">
        <v>169</v>
      </c>
      <c r="AU262" s="165" t="s">
        <v>85</v>
      </c>
      <c r="AV262" s="13" t="s">
        <v>85</v>
      </c>
      <c r="AW262" s="13" t="s">
        <v>32</v>
      </c>
      <c r="AX262" s="13" t="s">
        <v>75</v>
      </c>
      <c r="AY262" s="165" t="s">
        <v>126</v>
      </c>
    </row>
    <row r="263" spans="2:51" s="13" customFormat="1" ht="10.2">
      <c r="B263" s="164"/>
      <c r="D263" s="159" t="s">
        <v>169</v>
      </c>
      <c r="E263" s="165" t="s">
        <v>1</v>
      </c>
      <c r="F263" s="166" t="s">
        <v>497</v>
      </c>
      <c r="H263" s="167">
        <v>230</v>
      </c>
      <c r="I263" s="168"/>
      <c r="L263" s="164"/>
      <c r="M263" s="169"/>
      <c r="N263" s="170"/>
      <c r="O263" s="170"/>
      <c r="P263" s="170"/>
      <c r="Q263" s="170"/>
      <c r="R263" s="170"/>
      <c r="S263" s="170"/>
      <c r="T263" s="171"/>
      <c r="AT263" s="165" t="s">
        <v>169</v>
      </c>
      <c r="AU263" s="165" t="s">
        <v>85</v>
      </c>
      <c r="AV263" s="13" t="s">
        <v>85</v>
      </c>
      <c r="AW263" s="13" t="s">
        <v>32</v>
      </c>
      <c r="AX263" s="13" t="s">
        <v>75</v>
      </c>
      <c r="AY263" s="165" t="s">
        <v>126</v>
      </c>
    </row>
    <row r="264" spans="2:51" s="15" customFormat="1" ht="10.2">
      <c r="B264" s="191"/>
      <c r="D264" s="159" t="s">
        <v>169</v>
      </c>
      <c r="E264" s="192" t="s">
        <v>1</v>
      </c>
      <c r="F264" s="193" t="s">
        <v>225</v>
      </c>
      <c r="H264" s="194">
        <v>450</v>
      </c>
      <c r="I264" s="195"/>
      <c r="L264" s="191"/>
      <c r="M264" s="196"/>
      <c r="N264" s="197"/>
      <c r="O264" s="197"/>
      <c r="P264" s="197"/>
      <c r="Q264" s="197"/>
      <c r="R264" s="197"/>
      <c r="S264" s="197"/>
      <c r="T264" s="198"/>
      <c r="AT264" s="192" t="s">
        <v>169</v>
      </c>
      <c r="AU264" s="192" t="s">
        <v>85</v>
      </c>
      <c r="AV264" s="15" t="s">
        <v>132</v>
      </c>
      <c r="AW264" s="15" t="s">
        <v>32</v>
      </c>
      <c r="AX264" s="15" t="s">
        <v>83</v>
      </c>
      <c r="AY264" s="192" t="s">
        <v>126</v>
      </c>
    </row>
    <row r="265" spans="1:65" s="2" customFormat="1" ht="16.5" customHeight="1">
      <c r="A265" s="32"/>
      <c r="B265" s="144"/>
      <c r="C265" s="145" t="s">
        <v>328</v>
      </c>
      <c r="D265" s="145" t="s">
        <v>128</v>
      </c>
      <c r="E265" s="146" t="s">
        <v>519</v>
      </c>
      <c r="F265" s="147" t="s">
        <v>520</v>
      </c>
      <c r="G265" s="148" t="s">
        <v>174</v>
      </c>
      <c r="H265" s="149">
        <v>450</v>
      </c>
      <c r="I265" s="150"/>
      <c r="J265" s="151">
        <f>ROUND(I265*H265,2)</f>
        <v>0</v>
      </c>
      <c r="K265" s="152"/>
      <c r="L265" s="33"/>
      <c r="M265" s="153" t="s">
        <v>1</v>
      </c>
      <c r="N265" s="154" t="s">
        <v>40</v>
      </c>
      <c r="O265" s="58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132</v>
      </c>
      <c r="AT265" s="157" t="s">
        <v>128</v>
      </c>
      <c r="AU265" s="157" t="s">
        <v>85</v>
      </c>
      <c r="AY265" s="17" t="s">
        <v>126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7" t="s">
        <v>83</v>
      </c>
      <c r="BK265" s="158">
        <f>ROUND(I265*H265,2)</f>
        <v>0</v>
      </c>
      <c r="BL265" s="17" t="s">
        <v>132</v>
      </c>
      <c r="BM265" s="157" t="s">
        <v>521</v>
      </c>
    </row>
    <row r="266" spans="1:47" s="2" customFormat="1" ht="10.2">
      <c r="A266" s="32"/>
      <c r="B266" s="33"/>
      <c r="C266" s="32"/>
      <c r="D266" s="159" t="s">
        <v>134</v>
      </c>
      <c r="E266" s="32"/>
      <c r="F266" s="160" t="s">
        <v>520</v>
      </c>
      <c r="G266" s="32"/>
      <c r="H266" s="32"/>
      <c r="I266" s="161"/>
      <c r="J266" s="32"/>
      <c r="K266" s="32"/>
      <c r="L266" s="33"/>
      <c r="M266" s="162"/>
      <c r="N266" s="163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134</v>
      </c>
      <c r="AU266" s="17" t="s">
        <v>85</v>
      </c>
    </row>
    <row r="267" spans="1:47" s="2" customFormat="1" ht="48">
      <c r="A267" s="32"/>
      <c r="B267" s="33"/>
      <c r="C267" s="32"/>
      <c r="D267" s="159" t="s">
        <v>194</v>
      </c>
      <c r="E267" s="32"/>
      <c r="F267" s="183" t="s">
        <v>522</v>
      </c>
      <c r="G267" s="32"/>
      <c r="H267" s="32"/>
      <c r="I267" s="161"/>
      <c r="J267" s="32"/>
      <c r="K267" s="32"/>
      <c r="L267" s="33"/>
      <c r="M267" s="162"/>
      <c r="N267" s="163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194</v>
      </c>
      <c r="AU267" s="17" t="s">
        <v>85</v>
      </c>
    </row>
    <row r="268" spans="1:65" s="2" customFormat="1" ht="24.15" customHeight="1">
      <c r="A268" s="32"/>
      <c r="B268" s="144"/>
      <c r="C268" s="145" t="s">
        <v>333</v>
      </c>
      <c r="D268" s="145" t="s">
        <v>128</v>
      </c>
      <c r="E268" s="146" t="s">
        <v>523</v>
      </c>
      <c r="F268" s="147" t="s">
        <v>514</v>
      </c>
      <c r="G268" s="148" t="s">
        <v>174</v>
      </c>
      <c r="H268" s="149">
        <v>450</v>
      </c>
      <c r="I268" s="150"/>
      <c r="J268" s="151">
        <f>ROUND(I268*H268,2)</f>
        <v>0</v>
      </c>
      <c r="K268" s="152"/>
      <c r="L268" s="33"/>
      <c r="M268" s="153" t="s">
        <v>1</v>
      </c>
      <c r="N268" s="154" t="s">
        <v>40</v>
      </c>
      <c r="O268" s="58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132</v>
      </c>
      <c r="AT268" s="157" t="s">
        <v>128</v>
      </c>
      <c r="AU268" s="157" t="s">
        <v>85</v>
      </c>
      <c r="AY268" s="17" t="s">
        <v>126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83</v>
      </c>
      <c r="BK268" s="158">
        <f>ROUND(I268*H268,2)</f>
        <v>0</v>
      </c>
      <c r="BL268" s="17" t="s">
        <v>132</v>
      </c>
      <c r="BM268" s="157" t="s">
        <v>524</v>
      </c>
    </row>
    <row r="269" spans="1:47" s="2" customFormat="1" ht="10.2">
      <c r="A269" s="32"/>
      <c r="B269" s="33"/>
      <c r="C269" s="32"/>
      <c r="D269" s="159" t="s">
        <v>134</v>
      </c>
      <c r="E269" s="32"/>
      <c r="F269" s="160" t="s">
        <v>514</v>
      </c>
      <c r="G269" s="32"/>
      <c r="H269" s="32"/>
      <c r="I269" s="161"/>
      <c r="J269" s="32"/>
      <c r="K269" s="32"/>
      <c r="L269" s="33"/>
      <c r="M269" s="162"/>
      <c r="N269" s="163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134</v>
      </c>
      <c r="AU269" s="17" t="s">
        <v>85</v>
      </c>
    </row>
    <row r="270" spans="1:47" s="2" customFormat="1" ht="38.4">
      <c r="A270" s="32"/>
      <c r="B270" s="33"/>
      <c r="C270" s="32"/>
      <c r="D270" s="159" t="s">
        <v>194</v>
      </c>
      <c r="E270" s="32"/>
      <c r="F270" s="183" t="s">
        <v>525</v>
      </c>
      <c r="G270" s="32"/>
      <c r="H270" s="32"/>
      <c r="I270" s="161"/>
      <c r="J270" s="32"/>
      <c r="K270" s="32"/>
      <c r="L270" s="33"/>
      <c r="M270" s="162"/>
      <c r="N270" s="163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194</v>
      </c>
      <c r="AU270" s="17" t="s">
        <v>85</v>
      </c>
    </row>
    <row r="271" spans="2:51" s="13" customFormat="1" ht="10.2">
      <c r="B271" s="164"/>
      <c r="D271" s="159" t="s">
        <v>169</v>
      </c>
      <c r="E271" s="165" t="s">
        <v>1</v>
      </c>
      <c r="F271" s="166" t="s">
        <v>501</v>
      </c>
      <c r="H271" s="167">
        <v>220</v>
      </c>
      <c r="I271" s="168"/>
      <c r="L271" s="164"/>
      <c r="M271" s="169"/>
      <c r="N271" s="170"/>
      <c r="O271" s="170"/>
      <c r="P271" s="170"/>
      <c r="Q271" s="170"/>
      <c r="R271" s="170"/>
      <c r="S271" s="170"/>
      <c r="T271" s="171"/>
      <c r="AT271" s="165" t="s">
        <v>169</v>
      </c>
      <c r="AU271" s="165" t="s">
        <v>85</v>
      </c>
      <c r="AV271" s="13" t="s">
        <v>85</v>
      </c>
      <c r="AW271" s="13" t="s">
        <v>32</v>
      </c>
      <c r="AX271" s="13" t="s">
        <v>75</v>
      </c>
      <c r="AY271" s="165" t="s">
        <v>126</v>
      </c>
    </row>
    <row r="272" spans="2:51" s="13" customFormat="1" ht="10.2">
      <c r="B272" s="164"/>
      <c r="D272" s="159" t="s">
        <v>169</v>
      </c>
      <c r="E272" s="165" t="s">
        <v>1</v>
      </c>
      <c r="F272" s="166" t="s">
        <v>497</v>
      </c>
      <c r="H272" s="167">
        <v>230</v>
      </c>
      <c r="I272" s="168"/>
      <c r="L272" s="164"/>
      <c r="M272" s="169"/>
      <c r="N272" s="170"/>
      <c r="O272" s="170"/>
      <c r="P272" s="170"/>
      <c r="Q272" s="170"/>
      <c r="R272" s="170"/>
      <c r="S272" s="170"/>
      <c r="T272" s="171"/>
      <c r="AT272" s="165" t="s">
        <v>169</v>
      </c>
      <c r="AU272" s="165" t="s">
        <v>85</v>
      </c>
      <c r="AV272" s="13" t="s">
        <v>85</v>
      </c>
      <c r="AW272" s="13" t="s">
        <v>32</v>
      </c>
      <c r="AX272" s="13" t="s">
        <v>75</v>
      </c>
      <c r="AY272" s="165" t="s">
        <v>126</v>
      </c>
    </row>
    <row r="273" spans="2:51" s="15" customFormat="1" ht="10.2">
      <c r="B273" s="191"/>
      <c r="D273" s="159" t="s">
        <v>169</v>
      </c>
      <c r="E273" s="192" t="s">
        <v>1</v>
      </c>
      <c r="F273" s="193" t="s">
        <v>225</v>
      </c>
      <c r="H273" s="194">
        <v>450</v>
      </c>
      <c r="I273" s="195"/>
      <c r="L273" s="191"/>
      <c r="M273" s="196"/>
      <c r="N273" s="197"/>
      <c r="O273" s="197"/>
      <c r="P273" s="197"/>
      <c r="Q273" s="197"/>
      <c r="R273" s="197"/>
      <c r="S273" s="197"/>
      <c r="T273" s="198"/>
      <c r="AT273" s="192" t="s">
        <v>169</v>
      </c>
      <c r="AU273" s="192" t="s">
        <v>85</v>
      </c>
      <c r="AV273" s="15" t="s">
        <v>132</v>
      </c>
      <c r="AW273" s="15" t="s">
        <v>32</v>
      </c>
      <c r="AX273" s="15" t="s">
        <v>83</v>
      </c>
      <c r="AY273" s="192" t="s">
        <v>126</v>
      </c>
    </row>
    <row r="274" spans="2:63" s="12" customFormat="1" ht="22.8" customHeight="1">
      <c r="B274" s="131"/>
      <c r="D274" s="132" t="s">
        <v>74</v>
      </c>
      <c r="E274" s="142" t="s">
        <v>369</v>
      </c>
      <c r="F274" s="142" t="s">
        <v>370</v>
      </c>
      <c r="I274" s="134"/>
      <c r="J274" s="143">
        <f>BK274</f>
        <v>0</v>
      </c>
      <c r="L274" s="131"/>
      <c r="M274" s="136"/>
      <c r="N274" s="137"/>
      <c r="O274" s="137"/>
      <c r="P274" s="138">
        <f>SUM(P275:P281)</f>
        <v>0</v>
      </c>
      <c r="Q274" s="137"/>
      <c r="R274" s="138">
        <f>SUM(R275:R281)</f>
        <v>0</v>
      </c>
      <c r="S274" s="137"/>
      <c r="T274" s="139">
        <f>SUM(T275:T281)</f>
        <v>0</v>
      </c>
      <c r="AR274" s="132" t="s">
        <v>83</v>
      </c>
      <c r="AT274" s="140" t="s">
        <v>74</v>
      </c>
      <c r="AU274" s="140" t="s">
        <v>83</v>
      </c>
      <c r="AY274" s="132" t="s">
        <v>126</v>
      </c>
      <c r="BK274" s="141">
        <f>SUM(BK275:BK281)</f>
        <v>0</v>
      </c>
    </row>
    <row r="275" spans="1:65" s="2" customFormat="1" ht="37.8" customHeight="1">
      <c r="A275" s="32"/>
      <c r="B275" s="144"/>
      <c r="C275" s="145" t="s">
        <v>338</v>
      </c>
      <c r="D275" s="145" t="s">
        <v>128</v>
      </c>
      <c r="E275" s="146" t="s">
        <v>372</v>
      </c>
      <c r="F275" s="147" t="s">
        <v>373</v>
      </c>
      <c r="G275" s="148" t="s">
        <v>210</v>
      </c>
      <c r="H275" s="149">
        <v>33.808</v>
      </c>
      <c r="I275" s="150"/>
      <c r="J275" s="151">
        <f>ROUND(I275*H275,2)</f>
        <v>0</v>
      </c>
      <c r="K275" s="152"/>
      <c r="L275" s="33"/>
      <c r="M275" s="153" t="s">
        <v>1</v>
      </c>
      <c r="N275" s="154" t="s">
        <v>40</v>
      </c>
      <c r="O275" s="58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132</v>
      </c>
      <c r="AT275" s="157" t="s">
        <v>128</v>
      </c>
      <c r="AU275" s="157" t="s">
        <v>85</v>
      </c>
      <c r="AY275" s="17" t="s">
        <v>126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7" t="s">
        <v>83</v>
      </c>
      <c r="BK275" s="158">
        <f>ROUND(I275*H275,2)</f>
        <v>0</v>
      </c>
      <c r="BL275" s="17" t="s">
        <v>132</v>
      </c>
      <c r="BM275" s="157" t="s">
        <v>526</v>
      </c>
    </row>
    <row r="276" spans="1:47" s="2" customFormat="1" ht="19.2">
      <c r="A276" s="32"/>
      <c r="B276" s="33"/>
      <c r="C276" s="32"/>
      <c r="D276" s="159" t="s">
        <v>134</v>
      </c>
      <c r="E276" s="32"/>
      <c r="F276" s="160" t="s">
        <v>373</v>
      </c>
      <c r="G276" s="32"/>
      <c r="H276" s="32"/>
      <c r="I276" s="161"/>
      <c r="J276" s="32"/>
      <c r="K276" s="32"/>
      <c r="L276" s="33"/>
      <c r="M276" s="162"/>
      <c r="N276" s="163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134</v>
      </c>
      <c r="AU276" s="17" t="s">
        <v>85</v>
      </c>
    </row>
    <row r="277" spans="1:65" s="2" customFormat="1" ht="44.25" customHeight="1">
      <c r="A277" s="32"/>
      <c r="B277" s="144"/>
      <c r="C277" s="145" t="s">
        <v>344</v>
      </c>
      <c r="D277" s="145" t="s">
        <v>128</v>
      </c>
      <c r="E277" s="146" t="s">
        <v>377</v>
      </c>
      <c r="F277" s="147" t="s">
        <v>378</v>
      </c>
      <c r="G277" s="148" t="s">
        <v>210</v>
      </c>
      <c r="H277" s="149">
        <v>473.312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40</v>
      </c>
      <c r="O277" s="58"/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132</v>
      </c>
      <c r="AT277" s="157" t="s">
        <v>128</v>
      </c>
      <c r="AU277" s="157" t="s">
        <v>85</v>
      </c>
      <c r="AY277" s="17" t="s">
        <v>126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83</v>
      </c>
      <c r="BK277" s="158">
        <f>ROUND(I277*H277,2)</f>
        <v>0</v>
      </c>
      <c r="BL277" s="17" t="s">
        <v>132</v>
      </c>
      <c r="BM277" s="157" t="s">
        <v>527</v>
      </c>
    </row>
    <row r="278" spans="1:47" s="2" customFormat="1" ht="28.8">
      <c r="A278" s="32"/>
      <c r="B278" s="33"/>
      <c r="C278" s="32"/>
      <c r="D278" s="159" t="s">
        <v>134</v>
      </c>
      <c r="E278" s="32"/>
      <c r="F278" s="160" t="s">
        <v>378</v>
      </c>
      <c r="G278" s="32"/>
      <c r="H278" s="32"/>
      <c r="I278" s="161"/>
      <c r="J278" s="32"/>
      <c r="K278" s="32"/>
      <c r="L278" s="33"/>
      <c r="M278" s="162"/>
      <c r="N278" s="163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134</v>
      </c>
      <c r="AU278" s="17" t="s">
        <v>85</v>
      </c>
    </row>
    <row r="279" spans="2:51" s="13" customFormat="1" ht="10.2">
      <c r="B279" s="164"/>
      <c r="D279" s="159" t="s">
        <v>169</v>
      </c>
      <c r="E279" s="165" t="s">
        <v>1</v>
      </c>
      <c r="F279" s="166" t="s">
        <v>528</v>
      </c>
      <c r="H279" s="167">
        <v>473.312</v>
      </c>
      <c r="I279" s="168"/>
      <c r="L279" s="164"/>
      <c r="M279" s="169"/>
      <c r="N279" s="170"/>
      <c r="O279" s="170"/>
      <c r="P279" s="170"/>
      <c r="Q279" s="170"/>
      <c r="R279" s="170"/>
      <c r="S279" s="170"/>
      <c r="T279" s="171"/>
      <c r="AT279" s="165" t="s">
        <v>169</v>
      </c>
      <c r="AU279" s="165" t="s">
        <v>85</v>
      </c>
      <c r="AV279" s="13" t="s">
        <v>85</v>
      </c>
      <c r="AW279" s="13" t="s">
        <v>32</v>
      </c>
      <c r="AX279" s="13" t="s">
        <v>83</v>
      </c>
      <c r="AY279" s="165" t="s">
        <v>126</v>
      </c>
    </row>
    <row r="280" spans="1:65" s="2" customFormat="1" ht="44.25" customHeight="1">
      <c r="A280" s="32"/>
      <c r="B280" s="144"/>
      <c r="C280" s="145" t="s">
        <v>349</v>
      </c>
      <c r="D280" s="145" t="s">
        <v>128</v>
      </c>
      <c r="E280" s="146" t="s">
        <v>529</v>
      </c>
      <c r="F280" s="147" t="s">
        <v>530</v>
      </c>
      <c r="G280" s="148" t="s">
        <v>210</v>
      </c>
      <c r="H280" s="149">
        <v>33.808</v>
      </c>
      <c r="I280" s="150"/>
      <c r="J280" s="151">
        <f>ROUND(I280*H280,2)</f>
        <v>0</v>
      </c>
      <c r="K280" s="152"/>
      <c r="L280" s="33"/>
      <c r="M280" s="153" t="s">
        <v>1</v>
      </c>
      <c r="N280" s="154" t="s">
        <v>40</v>
      </c>
      <c r="O280" s="58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132</v>
      </c>
      <c r="AT280" s="157" t="s">
        <v>128</v>
      </c>
      <c r="AU280" s="157" t="s">
        <v>85</v>
      </c>
      <c r="AY280" s="17" t="s">
        <v>126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7" t="s">
        <v>83</v>
      </c>
      <c r="BK280" s="158">
        <f>ROUND(I280*H280,2)</f>
        <v>0</v>
      </c>
      <c r="BL280" s="17" t="s">
        <v>132</v>
      </c>
      <c r="BM280" s="157" t="s">
        <v>531</v>
      </c>
    </row>
    <row r="281" spans="1:47" s="2" customFormat="1" ht="28.8">
      <c r="A281" s="32"/>
      <c r="B281" s="33"/>
      <c r="C281" s="32"/>
      <c r="D281" s="159" t="s">
        <v>134</v>
      </c>
      <c r="E281" s="32"/>
      <c r="F281" s="160" t="s">
        <v>530</v>
      </c>
      <c r="G281" s="32"/>
      <c r="H281" s="32"/>
      <c r="I281" s="161"/>
      <c r="J281" s="32"/>
      <c r="K281" s="32"/>
      <c r="L281" s="33"/>
      <c r="M281" s="162"/>
      <c r="N281" s="163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134</v>
      </c>
      <c r="AU281" s="17" t="s">
        <v>85</v>
      </c>
    </row>
    <row r="282" spans="2:63" s="12" customFormat="1" ht="22.8" customHeight="1">
      <c r="B282" s="131"/>
      <c r="D282" s="132" t="s">
        <v>74</v>
      </c>
      <c r="E282" s="142" t="s">
        <v>392</v>
      </c>
      <c r="F282" s="142" t="s">
        <v>393</v>
      </c>
      <c r="I282" s="134"/>
      <c r="J282" s="143">
        <f>BK282</f>
        <v>0</v>
      </c>
      <c r="L282" s="131"/>
      <c r="M282" s="136"/>
      <c r="N282" s="137"/>
      <c r="O282" s="137"/>
      <c r="P282" s="138">
        <f>SUM(P283:P284)</f>
        <v>0</v>
      </c>
      <c r="Q282" s="137"/>
      <c r="R282" s="138">
        <f>SUM(R283:R284)</f>
        <v>0</v>
      </c>
      <c r="S282" s="137"/>
      <c r="T282" s="139">
        <f>SUM(T283:T284)</f>
        <v>0</v>
      </c>
      <c r="AR282" s="132" t="s">
        <v>83</v>
      </c>
      <c r="AT282" s="140" t="s">
        <v>74</v>
      </c>
      <c r="AU282" s="140" t="s">
        <v>83</v>
      </c>
      <c r="AY282" s="132" t="s">
        <v>126</v>
      </c>
      <c r="BK282" s="141">
        <f>SUM(BK283:BK284)</f>
        <v>0</v>
      </c>
    </row>
    <row r="283" spans="1:65" s="2" customFormat="1" ht="33" customHeight="1">
      <c r="A283" s="32"/>
      <c r="B283" s="144"/>
      <c r="C283" s="145" t="s">
        <v>354</v>
      </c>
      <c r="D283" s="145" t="s">
        <v>128</v>
      </c>
      <c r="E283" s="146" t="s">
        <v>395</v>
      </c>
      <c r="F283" s="147" t="s">
        <v>398</v>
      </c>
      <c r="G283" s="148" t="s">
        <v>210</v>
      </c>
      <c r="H283" s="149">
        <v>46.059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40</v>
      </c>
      <c r="O283" s="58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132</v>
      </c>
      <c r="AT283" s="157" t="s">
        <v>128</v>
      </c>
      <c r="AU283" s="157" t="s">
        <v>85</v>
      </c>
      <c r="AY283" s="17" t="s">
        <v>126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83</v>
      </c>
      <c r="BK283" s="158">
        <f>ROUND(I283*H283,2)</f>
        <v>0</v>
      </c>
      <c r="BL283" s="17" t="s">
        <v>132</v>
      </c>
      <c r="BM283" s="157" t="s">
        <v>532</v>
      </c>
    </row>
    <row r="284" spans="1:47" s="2" customFormat="1" ht="19.2">
      <c r="A284" s="32"/>
      <c r="B284" s="33"/>
      <c r="C284" s="32"/>
      <c r="D284" s="159" t="s">
        <v>134</v>
      </c>
      <c r="E284" s="32"/>
      <c r="F284" s="160" t="s">
        <v>398</v>
      </c>
      <c r="G284" s="32"/>
      <c r="H284" s="32"/>
      <c r="I284" s="161"/>
      <c r="J284" s="32"/>
      <c r="K284" s="32"/>
      <c r="L284" s="33"/>
      <c r="M284" s="199"/>
      <c r="N284" s="200"/>
      <c r="O284" s="201"/>
      <c r="P284" s="201"/>
      <c r="Q284" s="201"/>
      <c r="R284" s="201"/>
      <c r="S284" s="201"/>
      <c r="T284" s="20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134</v>
      </c>
      <c r="AU284" s="17" t="s">
        <v>85</v>
      </c>
    </row>
    <row r="285" spans="1:31" s="2" customFormat="1" ht="6.9" customHeight="1">
      <c r="A285" s="32"/>
      <c r="B285" s="47"/>
      <c r="C285" s="48"/>
      <c r="D285" s="48"/>
      <c r="E285" s="48"/>
      <c r="F285" s="48"/>
      <c r="G285" s="48"/>
      <c r="H285" s="48"/>
      <c r="I285" s="48"/>
      <c r="J285" s="48"/>
      <c r="K285" s="48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22:K28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1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89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2" t="str">
        <f>'Rekapitulace stavby'!K6</f>
        <v>Desná, Filipová - Loučná nad Desnou, oprava koryta toku ř. km 25,500 – 28,700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3" t="s">
        <v>533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11. 10. 2021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25"/>
      <c r="G18" s="225"/>
      <c r="H18" s="22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31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0" t="s">
        <v>1</v>
      </c>
      <c r="F27" s="230"/>
      <c r="G27" s="230"/>
      <c r="H27" s="23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39</v>
      </c>
      <c r="E33" s="27" t="s">
        <v>40</v>
      </c>
      <c r="F33" s="99">
        <f>ROUND((SUM(BE118:BE133)),2)</f>
        <v>0</v>
      </c>
      <c r="G33" s="32"/>
      <c r="H33" s="32"/>
      <c r="I33" s="100">
        <v>0.21</v>
      </c>
      <c r="J33" s="99">
        <f>ROUND(((SUM(BE118:BE133))*I33),2)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41</v>
      </c>
      <c r="F34" s="99">
        <f>ROUND((SUM(BF118:BF133)),2)</f>
        <v>0</v>
      </c>
      <c r="G34" s="32"/>
      <c r="H34" s="32"/>
      <c r="I34" s="100">
        <v>0.15</v>
      </c>
      <c r="J34" s="99">
        <f>ROUND(((SUM(BF118:BF133))*I34),2)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42</v>
      </c>
      <c r="F35" s="99">
        <f>ROUND((SUM(BG118:BG133)),2)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43</v>
      </c>
      <c r="F36" s="99">
        <f>ROUND((SUM(BH118:BH133)),2)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44</v>
      </c>
      <c r="F37" s="99">
        <f>ROUND((SUM(BI118:BI133)),2)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2" t="str">
        <f>E7</f>
        <v>Desná, Filipová - Loučná nad Desnou, oprava koryta toku ř. km 25,500 – 28,700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3" t="str">
        <f>E9</f>
        <v>vegetace - vegetace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Loučná nad Desnou</v>
      </c>
      <c r="G89" s="32"/>
      <c r="H89" s="32"/>
      <c r="I89" s="27" t="s">
        <v>22</v>
      </c>
      <c r="J89" s="55" t="str">
        <f>IF(J12="","",J12)</f>
        <v>11. 10. 2021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>Povodí Moravy, s.p.</v>
      </c>
      <c r="G91" s="32"/>
      <c r="H91" s="32"/>
      <c r="I91" s="27" t="s">
        <v>30</v>
      </c>
      <c r="J91" s="30" t="str">
        <f>E21</f>
        <v>Ing. Tomáš Pecival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Tomáš Pecival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101</v>
      </c>
      <c r="E97" s="114"/>
      <c r="F97" s="114"/>
      <c r="G97" s="114"/>
      <c r="H97" s="114"/>
      <c r="I97" s="114"/>
      <c r="J97" s="115">
        <f>J119</f>
        <v>0</v>
      </c>
      <c r="L97" s="112"/>
    </row>
    <row r="98" spans="2:12" s="10" customFormat="1" ht="19.95" customHeight="1">
      <c r="B98" s="116"/>
      <c r="D98" s="117" t="s">
        <v>102</v>
      </c>
      <c r="E98" s="118"/>
      <c r="F98" s="118"/>
      <c r="G98" s="118"/>
      <c r="H98" s="118"/>
      <c r="I98" s="118"/>
      <c r="J98" s="119">
        <f>J120</f>
        <v>0</v>
      </c>
      <c r="L98" s="116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111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6.25" customHeight="1">
      <c r="A108" s="32"/>
      <c r="B108" s="33"/>
      <c r="C108" s="32"/>
      <c r="D108" s="32"/>
      <c r="E108" s="242" t="str">
        <f>E7</f>
        <v>Desná, Filipová - Loučná nad Desnou, oprava koryta toku ř. km 25,500 – 28,700</v>
      </c>
      <c r="F108" s="243"/>
      <c r="G108" s="243"/>
      <c r="H108" s="243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03" t="str">
        <f>E9</f>
        <v>vegetace - vegetace</v>
      </c>
      <c r="F110" s="244"/>
      <c r="G110" s="244"/>
      <c r="H110" s="244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Loučná nad Desnou</v>
      </c>
      <c r="G112" s="32"/>
      <c r="H112" s="32"/>
      <c r="I112" s="27" t="s">
        <v>22</v>
      </c>
      <c r="J112" s="55" t="str">
        <f>IF(J12="","",J12)</f>
        <v>11. 10. 2021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24</v>
      </c>
      <c r="D114" s="32"/>
      <c r="E114" s="32"/>
      <c r="F114" s="25" t="str">
        <f>E15</f>
        <v>Povodí Moravy, s.p.</v>
      </c>
      <c r="G114" s="32"/>
      <c r="H114" s="32"/>
      <c r="I114" s="27" t="s">
        <v>30</v>
      </c>
      <c r="J114" s="30" t="str">
        <f>E21</f>
        <v>Ing. Tomáš Pecival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28</v>
      </c>
      <c r="D115" s="32"/>
      <c r="E115" s="32"/>
      <c r="F115" s="25" t="str">
        <f>IF(E18="","",E18)</f>
        <v>Vyplň údaj</v>
      </c>
      <c r="G115" s="32"/>
      <c r="H115" s="32"/>
      <c r="I115" s="27" t="s">
        <v>33</v>
      </c>
      <c r="J115" s="30" t="str">
        <f>E24</f>
        <v>Ing. Tomáš Pecival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0"/>
      <c r="B117" s="121"/>
      <c r="C117" s="122" t="s">
        <v>112</v>
      </c>
      <c r="D117" s="123" t="s">
        <v>60</v>
      </c>
      <c r="E117" s="123" t="s">
        <v>56</v>
      </c>
      <c r="F117" s="123" t="s">
        <v>57</v>
      </c>
      <c r="G117" s="123" t="s">
        <v>113</v>
      </c>
      <c r="H117" s="123" t="s">
        <v>114</v>
      </c>
      <c r="I117" s="123" t="s">
        <v>115</v>
      </c>
      <c r="J117" s="124" t="s">
        <v>98</v>
      </c>
      <c r="K117" s="125" t="s">
        <v>116</v>
      </c>
      <c r="L117" s="126"/>
      <c r="M117" s="62" t="s">
        <v>1</v>
      </c>
      <c r="N117" s="63" t="s">
        <v>39</v>
      </c>
      <c r="O117" s="63" t="s">
        <v>117</v>
      </c>
      <c r="P117" s="63" t="s">
        <v>118</v>
      </c>
      <c r="Q117" s="63" t="s">
        <v>119</v>
      </c>
      <c r="R117" s="63" t="s">
        <v>120</v>
      </c>
      <c r="S117" s="63" t="s">
        <v>121</v>
      </c>
      <c r="T117" s="64" t="s">
        <v>122</v>
      </c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1:63" s="2" customFormat="1" ht="22.8" customHeight="1">
      <c r="A118" s="32"/>
      <c r="B118" s="33"/>
      <c r="C118" s="69" t="s">
        <v>123</v>
      </c>
      <c r="D118" s="32"/>
      <c r="E118" s="32"/>
      <c r="F118" s="32"/>
      <c r="G118" s="32"/>
      <c r="H118" s="32"/>
      <c r="I118" s="32"/>
      <c r="J118" s="127">
        <f>BK118</f>
        <v>0</v>
      </c>
      <c r="K118" s="32"/>
      <c r="L118" s="33"/>
      <c r="M118" s="65"/>
      <c r="N118" s="56"/>
      <c r="O118" s="66"/>
      <c r="P118" s="128">
        <f>P119</f>
        <v>0</v>
      </c>
      <c r="Q118" s="66"/>
      <c r="R118" s="128">
        <f>R119</f>
        <v>0</v>
      </c>
      <c r="S118" s="66"/>
      <c r="T118" s="129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74</v>
      </c>
      <c r="AU118" s="17" t="s">
        <v>100</v>
      </c>
      <c r="BK118" s="130">
        <f>BK119</f>
        <v>0</v>
      </c>
    </row>
    <row r="119" spans="2:63" s="12" customFormat="1" ht="25.95" customHeight="1">
      <c r="B119" s="131"/>
      <c r="D119" s="132" t="s">
        <v>74</v>
      </c>
      <c r="E119" s="133" t="s">
        <v>124</v>
      </c>
      <c r="F119" s="133" t="s">
        <v>125</v>
      </c>
      <c r="I119" s="134"/>
      <c r="J119" s="135">
        <f>BK119</f>
        <v>0</v>
      </c>
      <c r="L119" s="131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2" t="s">
        <v>83</v>
      </c>
      <c r="AT119" s="140" t="s">
        <v>74</v>
      </c>
      <c r="AU119" s="140" t="s">
        <v>75</v>
      </c>
      <c r="AY119" s="132" t="s">
        <v>126</v>
      </c>
      <c r="BK119" s="141">
        <f>BK120</f>
        <v>0</v>
      </c>
    </row>
    <row r="120" spans="2:63" s="12" customFormat="1" ht="22.8" customHeight="1">
      <c r="B120" s="131"/>
      <c r="D120" s="132" t="s">
        <v>74</v>
      </c>
      <c r="E120" s="142" t="s">
        <v>83</v>
      </c>
      <c r="F120" s="142" t="s">
        <v>127</v>
      </c>
      <c r="I120" s="134"/>
      <c r="J120" s="143">
        <f>BK120</f>
        <v>0</v>
      </c>
      <c r="L120" s="131"/>
      <c r="M120" s="136"/>
      <c r="N120" s="137"/>
      <c r="O120" s="137"/>
      <c r="P120" s="138">
        <f>SUM(P121:P133)</f>
        <v>0</v>
      </c>
      <c r="Q120" s="137"/>
      <c r="R120" s="138">
        <f>SUM(R121:R133)</f>
        <v>0</v>
      </c>
      <c r="S120" s="137"/>
      <c r="T120" s="139">
        <f>SUM(T121:T133)</f>
        <v>0</v>
      </c>
      <c r="AR120" s="132" t="s">
        <v>83</v>
      </c>
      <c r="AT120" s="140" t="s">
        <v>74</v>
      </c>
      <c r="AU120" s="140" t="s">
        <v>83</v>
      </c>
      <c r="AY120" s="132" t="s">
        <v>126</v>
      </c>
      <c r="BK120" s="141">
        <f>SUM(BK121:BK133)</f>
        <v>0</v>
      </c>
    </row>
    <row r="121" spans="1:65" s="2" customFormat="1" ht="33" customHeight="1">
      <c r="A121" s="32"/>
      <c r="B121" s="144"/>
      <c r="C121" s="145" t="s">
        <v>83</v>
      </c>
      <c r="D121" s="145" t="s">
        <v>128</v>
      </c>
      <c r="E121" s="146" t="s">
        <v>534</v>
      </c>
      <c r="F121" s="147" t="s">
        <v>535</v>
      </c>
      <c r="G121" s="148" t="s">
        <v>174</v>
      </c>
      <c r="H121" s="149">
        <v>1000</v>
      </c>
      <c r="I121" s="150"/>
      <c r="J121" s="151">
        <f>ROUND(I121*H121,2)</f>
        <v>0</v>
      </c>
      <c r="K121" s="152"/>
      <c r="L121" s="33"/>
      <c r="M121" s="153" t="s">
        <v>1</v>
      </c>
      <c r="N121" s="154" t="s">
        <v>40</v>
      </c>
      <c r="O121" s="58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7" t="s">
        <v>132</v>
      </c>
      <c r="AT121" s="157" t="s">
        <v>128</v>
      </c>
      <c r="AU121" s="157" t="s">
        <v>85</v>
      </c>
      <c r="AY121" s="17" t="s">
        <v>126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7" t="s">
        <v>83</v>
      </c>
      <c r="BK121" s="158">
        <f>ROUND(I121*H121,2)</f>
        <v>0</v>
      </c>
      <c r="BL121" s="17" t="s">
        <v>132</v>
      </c>
      <c r="BM121" s="157" t="s">
        <v>536</v>
      </c>
    </row>
    <row r="122" spans="1:47" s="2" customFormat="1" ht="28.8">
      <c r="A122" s="32"/>
      <c r="B122" s="33"/>
      <c r="C122" s="32"/>
      <c r="D122" s="159" t="s">
        <v>134</v>
      </c>
      <c r="E122" s="32"/>
      <c r="F122" s="160" t="s">
        <v>537</v>
      </c>
      <c r="G122" s="32"/>
      <c r="H122" s="32"/>
      <c r="I122" s="161"/>
      <c r="J122" s="32"/>
      <c r="K122" s="32"/>
      <c r="L122" s="33"/>
      <c r="M122" s="162"/>
      <c r="N122" s="163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134</v>
      </c>
      <c r="AU122" s="17" t="s">
        <v>85</v>
      </c>
    </row>
    <row r="123" spans="1:47" s="2" customFormat="1" ht="19.2">
      <c r="A123" s="32"/>
      <c r="B123" s="33"/>
      <c r="C123" s="32"/>
      <c r="D123" s="159" t="s">
        <v>194</v>
      </c>
      <c r="E123" s="32"/>
      <c r="F123" s="183" t="s">
        <v>538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194</v>
      </c>
      <c r="AU123" s="17" t="s">
        <v>85</v>
      </c>
    </row>
    <row r="124" spans="1:65" s="2" customFormat="1" ht="24.15" customHeight="1">
      <c r="A124" s="32"/>
      <c r="B124" s="144"/>
      <c r="C124" s="145" t="s">
        <v>85</v>
      </c>
      <c r="D124" s="145" t="s">
        <v>128</v>
      </c>
      <c r="E124" s="146" t="s">
        <v>539</v>
      </c>
      <c r="F124" s="147" t="s">
        <v>540</v>
      </c>
      <c r="G124" s="148" t="s">
        <v>303</v>
      </c>
      <c r="H124" s="149">
        <v>1</v>
      </c>
      <c r="I124" s="150"/>
      <c r="J124" s="151">
        <f>ROUND(I124*H124,2)</f>
        <v>0</v>
      </c>
      <c r="K124" s="152"/>
      <c r="L124" s="33"/>
      <c r="M124" s="153" t="s">
        <v>1</v>
      </c>
      <c r="N124" s="154" t="s">
        <v>40</v>
      </c>
      <c r="O124" s="58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7" t="s">
        <v>132</v>
      </c>
      <c r="AT124" s="157" t="s">
        <v>128</v>
      </c>
      <c r="AU124" s="157" t="s">
        <v>85</v>
      </c>
      <c r="AY124" s="17" t="s">
        <v>126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7" t="s">
        <v>83</v>
      </c>
      <c r="BK124" s="158">
        <f>ROUND(I124*H124,2)</f>
        <v>0</v>
      </c>
      <c r="BL124" s="17" t="s">
        <v>132</v>
      </c>
      <c r="BM124" s="157" t="s">
        <v>541</v>
      </c>
    </row>
    <row r="125" spans="1:47" s="2" customFormat="1" ht="28.8">
      <c r="A125" s="32"/>
      <c r="B125" s="33"/>
      <c r="C125" s="32"/>
      <c r="D125" s="159" t="s">
        <v>134</v>
      </c>
      <c r="E125" s="32"/>
      <c r="F125" s="160" t="s">
        <v>542</v>
      </c>
      <c r="G125" s="32"/>
      <c r="H125" s="32"/>
      <c r="I125" s="161"/>
      <c r="J125" s="32"/>
      <c r="K125" s="32"/>
      <c r="L125" s="33"/>
      <c r="M125" s="162"/>
      <c r="N125" s="163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134</v>
      </c>
      <c r="AU125" s="17" t="s">
        <v>85</v>
      </c>
    </row>
    <row r="126" spans="1:47" s="2" customFormat="1" ht="19.2">
      <c r="A126" s="32"/>
      <c r="B126" s="33"/>
      <c r="C126" s="32"/>
      <c r="D126" s="159" t="s">
        <v>194</v>
      </c>
      <c r="E126" s="32"/>
      <c r="F126" s="183" t="s">
        <v>538</v>
      </c>
      <c r="G126" s="32"/>
      <c r="H126" s="32"/>
      <c r="I126" s="161"/>
      <c r="J126" s="32"/>
      <c r="K126" s="32"/>
      <c r="L126" s="33"/>
      <c r="M126" s="162"/>
      <c r="N126" s="163"/>
      <c r="O126" s="58"/>
      <c r="P126" s="58"/>
      <c r="Q126" s="58"/>
      <c r="R126" s="58"/>
      <c r="S126" s="58"/>
      <c r="T126" s="5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194</v>
      </c>
      <c r="AU126" s="17" t="s">
        <v>85</v>
      </c>
    </row>
    <row r="127" spans="1:65" s="2" customFormat="1" ht="21.75" customHeight="1">
      <c r="A127" s="32"/>
      <c r="B127" s="144"/>
      <c r="C127" s="145" t="s">
        <v>140</v>
      </c>
      <c r="D127" s="145" t="s">
        <v>128</v>
      </c>
      <c r="E127" s="146" t="s">
        <v>543</v>
      </c>
      <c r="F127" s="147" t="s">
        <v>544</v>
      </c>
      <c r="G127" s="148" t="s">
        <v>303</v>
      </c>
      <c r="H127" s="149">
        <v>1</v>
      </c>
      <c r="I127" s="150"/>
      <c r="J127" s="151">
        <f>ROUND(I127*H127,2)</f>
        <v>0</v>
      </c>
      <c r="K127" s="152"/>
      <c r="L127" s="33"/>
      <c r="M127" s="153" t="s">
        <v>1</v>
      </c>
      <c r="N127" s="154" t="s">
        <v>40</v>
      </c>
      <c r="O127" s="58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7" t="s">
        <v>132</v>
      </c>
      <c r="AT127" s="157" t="s">
        <v>128</v>
      </c>
      <c r="AU127" s="157" t="s">
        <v>85</v>
      </c>
      <c r="AY127" s="17" t="s">
        <v>126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7" t="s">
        <v>83</v>
      </c>
      <c r="BK127" s="158">
        <f>ROUND(I127*H127,2)</f>
        <v>0</v>
      </c>
      <c r="BL127" s="17" t="s">
        <v>132</v>
      </c>
      <c r="BM127" s="157" t="s">
        <v>545</v>
      </c>
    </row>
    <row r="128" spans="1:47" s="2" customFormat="1" ht="28.8">
      <c r="A128" s="32"/>
      <c r="B128" s="33"/>
      <c r="C128" s="32"/>
      <c r="D128" s="159" t="s">
        <v>134</v>
      </c>
      <c r="E128" s="32"/>
      <c r="F128" s="160" t="s">
        <v>546</v>
      </c>
      <c r="G128" s="32"/>
      <c r="H128" s="32"/>
      <c r="I128" s="161"/>
      <c r="J128" s="32"/>
      <c r="K128" s="32"/>
      <c r="L128" s="33"/>
      <c r="M128" s="162"/>
      <c r="N128" s="163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134</v>
      </c>
      <c r="AU128" s="17" t="s">
        <v>85</v>
      </c>
    </row>
    <row r="129" spans="1:47" s="2" customFormat="1" ht="19.2">
      <c r="A129" s="32"/>
      <c r="B129" s="33"/>
      <c r="C129" s="32"/>
      <c r="D129" s="159" t="s">
        <v>194</v>
      </c>
      <c r="E129" s="32"/>
      <c r="F129" s="183" t="s">
        <v>538</v>
      </c>
      <c r="G129" s="32"/>
      <c r="H129" s="32"/>
      <c r="I129" s="161"/>
      <c r="J129" s="32"/>
      <c r="K129" s="32"/>
      <c r="L129" s="33"/>
      <c r="M129" s="162"/>
      <c r="N129" s="163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194</v>
      </c>
      <c r="AU129" s="17" t="s">
        <v>85</v>
      </c>
    </row>
    <row r="130" spans="1:65" s="2" customFormat="1" ht="24.15" customHeight="1">
      <c r="A130" s="32"/>
      <c r="B130" s="144"/>
      <c r="C130" s="145" t="s">
        <v>132</v>
      </c>
      <c r="D130" s="145" t="s">
        <v>128</v>
      </c>
      <c r="E130" s="146" t="s">
        <v>547</v>
      </c>
      <c r="F130" s="147" t="s">
        <v>548</v>
      </c>
      <c r="G130" s="148" t="s">
        <v>303</v>
      </c>
      <c r="H130" s="149">
        <v>1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40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132</v>
      </c>
      <c r="AT130" s="157" t="s">
        <v>128</v>
      </c>
      <c r="AU130" s="157" t="s">
        <v>85</v>
      </c>
      <c r="AY130" s="17" t="s">
        <v>126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83</v>
      </c>
      <c r="BK130" s="158">
        <f>ROUND(I130*H130,2)</f>
        <v>0</v>
      </c>
      <c r="BL130" s="17" t="s">
        <v>132</v>
      </c>
      <c r="BM130" s="157" t="s">
        <v>549</v>
      </c>
    </row>
    <row r="131" spans="1:47" s="2" customFormat="1" ht="19.2">
      <c r="A131" s="32"/>
      <c r="B131" s="33"/>
      <c r="C131" s="32"/>
      <c r="D131" s="159" t="s">
        <v>134</v>
      </c>
      <c r="E131" s="32"/>
      <c r="F131" s="160" t="s">
        <v>550</v>
      </c>
      <c r="G131" s="32"/>
      <c r="H131" s="32"/>
      <c r="I131" s="161"/>
      <c r="J131" s="32"/>
      <c r="K131" s="32"/>
      <c r="L131" s="33"/>
      <c r="M131" s="162"/>
      <c r="N131" s="163"/>
      <c r="O131" s="58"/>
      <c r="P131" s="58"/>
      <c r="Q131" s="58"/>
      <c r="R131" s="58"/>
      <c r="S131" s="58"/>
      <c r="T131" s="5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134</v>
      </c>
      <c r="AU131" s="17" t="s">
        <v>85</v>
      </c>
    </row>
    <row r="132" spans="1:65" s="2" customFormat="1" ht="24.15" customHeight="1">
      <c r="A132" s="32"/>
      <c r="B132" s="144"/>
      <c r="C132" s="145" t="s">
        <v>149</v>
      </c>
      <c r="D132" s="145" t="s">
        <v>128</v>
      </c>
      <c r="E132" s="146" t="s">
        <v>551</v>
      </c>
      <c r="F132" s="147" t="s">
        <v>552</v>
      </c>
      <c r="G132" s="148" t="s">
        <v>303</v>
      </c>
      <c r="H132" s="149">
        <v>1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40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132</v>
      </c>
      <c r="AT132" s="157" t="s">
        <v>128</v>
      </c>
      <c r="AU132" s="157" t="s">
        <v>85</v>
      </c>
      <c r="AY132" s="17" t="s">
        <v>126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83</v>
      </c>
      <c r="BK132" s="158">
        <f>ROUND(I132*H132,2)</f>
        <v>0</v>
      </c>
      <c r="BL132" s="17" t="s">
        <v>132</v>
      </c>
      <c r="BM132" s="157" t="s">
        <v>553</v>
      </c>
    </row>
    <row r="133" spans="1:47" s="2" customFormat="1" ht="28.8">
      <c r="A133" s="32"/>
      <c r="B133" s="33"/>
      <c r="C133" s="32"/>
      <c r="D133" s="159" t="s">
        <v>134</v>
      </c>
      <c r="E133" s="32"/>
      <c r="F133" s="160" t="s">
        <v>554</v>
      </c>
      <c r="G133" s="32"/>
      <c r="H133" s="32"/>
      <c r="I133" s="161"/>
      <c r="J133" s="32"/>
      <c r="K133" s="32"/>
      <c r="L133" s="33"/>
      <c r="M133" s="199"/>
      <c r="N133" s="200"/>
      <c r="O133" s="201"/>
      <c r="P133" s="201"/>
      <c r="Q133" s="201"/>
      <c r="R133" s="201"/>
      <c r="S133" s="201"/>
      <c r="T133" s="20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134</v>
      </c>
      <c r="AU133" s="17" t="s">
        <v>85</v>
      </c>
    </row>
    <row r="134" spans="1:31" s="2" customFormat="1" ht="6.9" customHeight="1">
      <c r="A134" s="32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33"/>
      <c r="M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</sheetData>
  <autoFilter ref="C117:K13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1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92</v>
      </c>
    </row>
    <row r="3" spans="2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s="1" customFormat="1" ht="24.9" customHeight="1">
      <c r="B4" s="20"/>
      <c r="D4" s="21" t="s">
        <v>93</v>
      </c>
      <c r="L4" s="20"/>
      <c r="M4" s="93" t="s">
        <v>10</v>
      </c>
      <c r="AT4" s="17" t="s">
        <v>3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2" t="str">
        <f>'Rekapitulace stavby'!K6</f>
        <v>Desná, Filipová - Loučná nad Desnou, oprava koryta toku ř. km 25,500 – 28,700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94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3" t="s">
        <v>555</v>
      </c>
      <c r="F9" s="244"/>
      <c r="G9" s="244"/>
      <c r="H9" s="244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11. 10. 2021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5" t="str">
        <f>'Rekapitulace stavby'!E14</f>
        <v>Vyplň údaj</v>
      </c>
      <c r="F18" s="225"/>
      <c r="G18" s="225"/>
      <c r="H18" s="225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27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31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30" t="s">
        <v>1</v>
      </c>
      <c r="F27" s="230"/>
      <c r="G27" s="230"/>
      <c r="H27" s="230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ROUND(J117,2)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8" t="s">
        <v>39</v>
      </c>
      <c r="E33" s="27" t="s">
        <v>40</v>
      </c>
      <c r="F33" s="99">
        <f>ROUND((SUM(BE117:BE151)),2)</f>
        <v>0</v>
      </c>
      <c r="G33" s="32"/>
      <c r="H33" s="32"/>
      <c r="I33" s="100">
        <v>0.21</v>
      </c>
      <c r="J33" s="99">
        <f>ROUND(((SUM(BE117:BE151))*I33),2)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41</v>
      </c>
      <c r="F34" s="99">
        <f>ROUND((SUM(BF117:BF151)),2)</f>
        <v>0</v>
      </c>
      <c r="G34" s="32"/>
      <c r="H34" s="32"/>
      <c r="I34" s="100">
        <v>0.15</v>
      </c>
      <c r="J34" s="99">
        <f>ROUND(((SUM(BF117:BF151))*I34),2)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42</v>
      </c>
      <c r="F35" s="99">
        <f>ROUND((SUM(BG117:BG151)),2)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43</v>
      </c>
      <c r="F36" s="99">
        <f>ROUND((SUM(BH117:BH151)),2)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44</v>
      </c>
      <c r="F37" s="99">
        <f>ROUND((SUM(BI117:BI151)),2)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2" t="str">
        <f>E7</f>
        <v>Desná, Filipová - Loučná nad Desnou, oprava koryta toku ř. km 25,500 – 28,700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3" t="str">
        <f>E9</f>
        <v>von - vedlejší náklady</v>
      </c>
      <c r="F87" s="244"/>
      <c r="G87" s="244"/>
      <c r="H87" s="244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Loučná nad Desnou</v>
      </c>
      <c r="G89" s="32"/>
      <c r="H89" s="32"/>
      <c r="I89" s="27" t="s">
        <v>22</v>
      </c>
      <c r="J89" s="55" t="str">
        <f>IF(J12="","",J12)</f>
        <v>11. 10. 2021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2"/>
      <c r="E91" s="32"/>
      <c r="F91" s="25" t="str">
        <f>E15</f>
        <v>Povodí Moravy, s.p.</v>
      </c>
      <c r="G91" s="32"/>
      <c r="H91" s="32"/>
      <c r="I91" s="27" t="s">
        <v>30</v>
      </c>
      <c r="J91" s="30" t="str">
        <f>E21</f>
        <v>Ing. Tomáš Pecival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Ing. Tomáš Pecival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97</v>
      </c>
      <c r="D94" s="101"/>
      <c r="E94" s="101"/>
      <c r="F94" s="101"/>
      <c r="G94" s="101"/>
      <c r="H94" s="101"/>
      <c r="I94" s="101"/>
      <c r="J94" s="110" t="s">
        <v>98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11" t="s">
        <v>99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100</v>
      </c>
    </row>
    <row r="97" spans="2:12" s="9" customFormat="1" ht="24.9" customHeight="1">
      <c r="B97" s="112"/>
      <c r="D97" s="113" t="s">
        <v>556</v>
      </c>
      <c r="E97" s="114"/>
      <c r="F97" s="114"/>
      <c r="G97" s="114"/>
      <c r="H97" s="114"/>
      <c r="I97" s="114"/>
      <c r="J97" s="115">
        <f>J118</f>
        <v>0</v>
      </c>
      <c r="L97" s="112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6.9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6.9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4.9" customHeight="1">
      <c r="A104" s="32"/>
      <c r="B104" s="33"/>
      <c r="C104" s="21" t="s">
        <v>111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16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6.25" customHeight="1">
      <c r="A107" s="32"/>
      <c r="B107" s="33"/>
      <c r="C107" s="32"/>
      <c r="D107" s="32"/>
      <c r="E107" s="242" t="str">
        <f>E7</f>
        <v>Desná, Filipová - Loučná nad Desnou, oprava koryta toku ř. km 25,500 – 28,700</v>
      </c>
      <c r="F107" s="243"/>
      <c r="G107" s="243"/>
      <c r="H107" s="243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94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03" t="str">
        <f>E9</f>
        <v>von - vedlejší náklady</v>
      </c>
      <c r="F109" s="244"/>
      <c r="G109" s="244"/>
      <c r="H109" s="244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20</v>
      </c>
      <c r="D111" s="32"/>
      <c r="E111" s="32"/>
      <c r="F111" s="25" t="str">
        <f>F12</f>
        <v xml:space="preserve"> Loučná nad Desnou</v>
      </c>
      <c r="G111" s="32"/>
      <c r="H111" s="32"/>
      <c r="I111" s="27" t="s">
        <v>22</v>
      </c>
      <c r="J111" s="55" t="str">
        <f>IF(J12="","",J12)</f>
        <v>11. 10. 2021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5.15" customHeight="1">
      <c r="A113" s="32"/>
      <c r="B113" s="33"/>
      <c r="C113" s="27" t="s">
        <v>24</v>
      </c>
      <c r="D113" s="32"/>
      <c r="E113" s="32"/>
      <c r="F113" s="25" t="str">
        <f>E15</f>
        <v>Povodí Moravy, s.p.</v>
      </c>
      <c r="G113" s="32"/>
      <c r="H113" s="32"/>
      <c r="I113" s="27" t="s">
        <v>30</v>
      </c>
      <c r="J113" s="30" t="str">
        <f>E21</f>
        <v>Ing. Tomáš Pecival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28</v>
      </c>
      <c r="D114" s="32"/>
      <c r="E114" s="32"/>
      <c r="F114" s="25" t="str">
        <f>IF(E18="","",E18)</f>
        <v>Vyplň údaj</v>
      </c>
      <c r="G114" s="32"/>
      <c r="H114" s="32"/>
      <c r="I114" s="27" t="s">
        <v>33</v>
      </c>
      <c r="J114" s="30" t="str">
        <f>E24</f>
        <v>Ing. Tomáš Pecival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3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0"/>
      <c r="B116" s="121"/>
      <c r="C116" s="122" t="s">
        <v>112</v>
      </c>
      <c r="D116" s="123" t="s">
        <v>60</v>
      </c>
      <c r="E116" s="123" t="s">
        <v>56</v>
      </c>
      <c r="F116" s="123" t="s">
        <v>57</v>
      </c>
      <c r="G116" s="123" t="s">
        <v>113</v>
      </c>
      <c r="H116" s="123" t="s">
        <v>114</v>
      </c>
      <c r="I116" s="123" t="s">
        <v>115</v>
      </c>
      <c r="J116" s="124" t="s">
        <v>98</v>
      </c>
      <c r="K116" s="125" t="s">
        <v>116</v>
      </c>
      <c r="L116" s="126"/>
      <c r="M116" s="62" t="s">
        <v>1</v>
      </c>
      <c r="N116" s="63" t="s">
        <v>39</v>
      </c>
      <c r="O116" s="63" t="s">
        <v>117</v>
      </c>
      <c r="P116" s="63" t="s">
        <v>118</v>
      </c>
      <c r="Q116" s="63" t="s">
        <v>119</v>
      </c>
      <c r="R116" s="63" t="s">
        <v>120</v>
      </c>
      <c r="S116" s="63" t="s">
        <v>121</v>
      </c>
      <c r="T116" s="64" t="s">
        <v>122</v>
      </c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1:63" s="2" customFormat="1" ht="22.8" customHeight="1">
      <c r="A117" s="32"/>
      <c r="B117" s="33"/>
      <c r="C117" s="69" t="s">
        <v>123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74</v>
      </c>
      <c r="AU117" s="17" t="s">
        <v>100</v>
      </c>
      <c r="BK117" s="130">
        <f>BK118</f>
        <v>0</v>
      </c>
    </row>
    <row r="118" spans="2:63" s="12" customFormat="1" ht="25.95" customHeight="1">
      <c r="B118" s="131"/>
      <c r="D118" s="132" t="s">
        <v>74</v>
      </c>
      <c r="E118" s="133" t="s">
        <v>557</v>
      </c>
      <c r="F118" s="133" t="s">
        <v>558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SUM(P119:P151)</f>
        <v>0</v>
      </c>
      <c r="Q118" s="137"/>
      <c r="R118" s="138">
        <f>SUM(R119:R151)</f>
        <v>0</v>
      </c>
      <c r="S118" s="137"/>
      <c r="T118" s="139">
        <f>SUM(T119:T151)</f>
        <v>0</v>
      </c>
      <c r="AR118" s="132" t="s">
        <v>149</v>
      </c>
      <c r="AT118" s="140" t="s">
        <v>74</v>
      </c>
      <c r="AU118" s="140" t="s">
        <v>75</v>
      </c>
      <c r="AY118" s="132" t="s">
        <v>126</v>
      </c>
      <c r="BK118" s="141">
        <f>SUM(BK119:BK151)</f>
        <v>0</v>
      </c>
    </row>
    <row r="119" spans="1:65" s="2" customFormat="1" ht="16.5" customHeight="1">
      <c r="A119" s="32"/>
      <c r="B119" s="144"/>
      <c r="C119" s="145" t="s">
        <v>83</v>
      </c>
      <c r="D119" s="145" t="s">
        <v>128</v>
      </c>
      <c r="E119" s="146" t="s">
        <v>190</v>
      </c>
      <c r="F119" s="147" t="s">
        <v>559</v>
      </c>
      <c r="G119" s="148" t="s">
        <v>192</v>
      </c>
      <c r="H119" s="149">
        <v>1</v>
      </c>
      <c r="I119" s="150"/>
      <c r="J119" s="151">
        <f>ROUND(I119*H119,2)</f>
        <v>0</v>
      </c>
      <c r="K119" s="152"/>
      <c r="L119" s="33"/>
      <c r="M119" s="153" t="s">
        <v>1</v>
      </c>
      <c r="N119" s="154" t="s">
        <v>40</v>
      </c>
      <c r="O119" s="58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7" t="s">
        <v>560</v>
      </c>
      <c r="AT119" s="157" t="s">
        <v>128</v>
      </c>
      <c r="AU119" s="157" t="s">
        <v>83</v>
      </c>
      <c r="AY119" s="17" t="s">
        <v>126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7" t="s">
        <v>83</v>
      </c>
      <c r="BK119" s="158">
        <f>ROUND(I119*H119,2)</f>
        <v>0</v>
      </c>
      <c r="BL119" s="17" t="s">
        <v>560</v>
      </c>
      <c r="BM119" s="157" t="s">
        <v>561</v>
      </c>
    </row>
    <row r="120" spans="1:47" s="2" customFormat="1" ht="10.2">
      <c r="A120" s="32"/>
      <c r="B120" s="33"/>
      <c r="C120" s="32"/>
      <c r="D120" s="159" t="s">
        <v>134</v>
      </c>
      <c r="E120" s="32"/>
      <c r="F120" s="160" t="s">
        <v>562</v>
      </c>
      <c r="G120" s="32"/>
      <c r="H120" s="32"/>
      <c r="I120" s="161"/>
      <c r="J120" s="32"/>
      <c r="K120" s="32"/>
      <c r="L120" s="33"/>
      <c r="M120" s="162"/>
      <c r="N120" s="163"/>
      <c r="O120" s="58"/>
      <c r="P120" s="58"/>
      <c r="Q120" s="58"/>
      <c r="R120" s="58"/>
      <c r="S120" s="58"/>
      <c r="T120" s="59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134</v>
      </c>
      <c r="AU120" s="17" t="s">
        <v>83</v>
      </c>
    </row>
    <row r="121" spans="1:65" s="2" customFormat="1" ht="21.75" customHeight="1">
      <c r="A121" s="32"/>
      <c r="B121" s="144"/>
      <c r="C121" s="145" t="s">
        <v>85</v>
      </c>
      <c r="D121" s="145" t="s">
        <v>128</v>
      </c>
      <c r="E121" s="146" t="s">
        <v>366</v>
      </c>
      <c r="F121" s="147" t="s">
        <v>563</v>
      </c>
      <c r="G121" s="148" t="s">
        <v>192</v>
      </c>
      <c r="H121" s="149">
        <v>1</v>
      </c>
      <c r="I121" s="150"/>
      <c r="J121" s="151">
        <f>ROUND(I121*H121,2)</f>
        <v>0</v>
      </c>
      <c r="K121" s="152"/>
      <c r="L121" s="33"/>
      <c r="M121" s="153" t="s">
        <v>1</v>
      </c>
      <c r="N121" s="154" t="s">
        <v>40</v>
      </c>
      <c r="O121" s="58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7" t="s">
        <v>560</v>
      </c>
      <c r="AT121" s="157" t="s">
        <v>128</v>
      </c>
      <c r="AU121" s="157" t="s">
        <v>83</v>
      </c>
      <c r="AY121" s="17" t="s">
        <v>126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7" t="s">
        <v>83</v>
      </c>
      <c r="BK121" s="158">
        <f>ROUND(I121*H121,2)</f>
        <v>0</v>
      </c>
      <c r="BL121" s="17" t="s">
        <v>560</v>
      </c>
      <c r="BM121" s="157" t="s">
        <v>564</v>
      </c>
    </row>
    <row r="122" spans="1:47" s="2" customFormat="1" ht="10.2">
      <c r="A122" s="32"/>
      <c r="B122" s="33"/>
      <c r="C122" s="32"/>
      <c r="D122" s="159" t="s">
        <v>134</v>
      </c>
      <c r="E122" s="32"/>
      <c r="F122" s="160" t="s">
        <v>563</v>
      </c>
      <c r="G122" s="32"/>
      <c r="H122" s="32"/>
      <c r="I122" s="161"/>
      <c r="J122" s="32"/>
      <c r="K122" s="32"/>
      <c r="L122" s="33"/>
      <c r="M122" s="162"/>
      <c r="N122" s="163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134</v>
      </c>
      <c r="AU122" s="17" t="s">
        <v>83</v>
      </c>
    </row>
    <row r="123" spans="1:47" s="2" customFormat="1" ht="19.2">
      <c r="A123" s="32"/>
      <c r="B123" s="33"/>
      <c r="C123" s="32"/>
      <c r="D123" s="159" t="s">
        <v>194</v>
      </c>
      <c r="E123" s="32"/>
      <c r="F123" s="183" t="s">
        <v>565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194</v>
      </c>
      <c r="AU123" s="17" t="s">
        <v>83</v>
      </c>
    </row>
    <row r="124" spans="1:65" s="2" customFormat="1" ht="16.5" customHeight="1">
      <c r="A124" s="32"/>
      <c r="B124" s="144"/>
      <c r="C124" s="145" t="s">
        <v>140</v>
      </c>
      <c r="D124" s="145" t="s">
        <v>128</v>
      </c>
      <c r="E124" s="146" t="s">
        <v>566</v>
      </c>
      <c r="F124" s="147" t="s">
        <v>567</v>
      </c>
      <c r="G124" s="148" t="s">
        <v>192</v>
      </c>
      <c r="H124" s="149">
        <v>1</v>
      </c>
      <c r="I124" s="150"/>
      <c r="J124" s="151">
        <f>ROUND(I124*H124,2)</f>
        <v>0</v>
      </c>
      <c r="K124" s="152"/>
      <c r="L124" s="33"/>
      <c r="M124" s="153" t="s">
        <v>1</v>
      </c>
      <c r="N124" s="154" t="s">
        <v>40</v>
      </c>
      <c r="O124" s="58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7" t="s">
        <v>560</v>
      </c>
      <c r="AT124" s="157" t="s">
        <v>128</v>
      </c>
      <c r="AU124" s="157" t="s">
        <v>83</v>
      </c>
      <c r="AY124" s="17" t="s">
        <v>126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7" t="s">
        <v>83</v>
      </c>
      <c r="BK124" s="158">
        <f>ROUND(I124*H124,2)</f>
        <v>0</v>
      </c>
      <c r="BL124" s="17" t="s">
        <v>560</v>
      </c>
      <c r="BM124" s="157" t="s">
        <v>568</v>
      </c>
    </row>
    <row r="125" spans="1:47" s="2" customFormat="1" ht="10.2">
      <c r="A125" s="32"/>
      <c r="B125" s="33"/>
      <c r="C125" s="32"/>
      <c r="D125" s="159" t="s">
        <v>134</v>
      </c>
      <c r="E125" s="32"/>
      <c r="F125" s="160" t="s">
        <v>569</v>
      </c>
      <c r="G125" s="32"/>
      <c r="H125" s="32"/>
      <c r="I125" s="161"/>
      <c r="J125" s="32"/>
      <c r="K125" s="32"/>
      <c r="L125" s="33"/>
      <c r="M125" s="162"/>
      <c r="N125" s="163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134</v>
      </c>
      <c r="AU125" s="17" t="s">
        <v>83</v>
      </c>
    </row>
    <row r="126" spans="1:65" s="2" customFormat="1" ht="21.75" customHeight="1">
      <c r="A126" s="32"/>
      <c r="B126" s="144"/>
      <c r="C126" s="145" t="s">
        <v>132</v>
      </c>
      <c r="D126" s="145" t="s">
        <v>128</v>
      </c>
      <c r="E126" s="146" t="s">
        <v>570</v>
      </c>
      <c r="F126" s="147" t="s">
        <v>571</v>
      </c>
      <c r="G126" s="148" t="s">
        <v>192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40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560</v>
      </c>
      <c r="AT126" s="157" t="s">
        <v>128</v>
      </c>
      <c r="AU126" s="157" t="s">
        <v>83</v>
      </c>
      <c r="AY126" s="17" t="s">
        <v>126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83</v>
      </c>
      <c r="BK126" s="158">
        <f>ROUND(I126*H126,2)</f>
        <v>0</v>
      </c>
      <c r="BL126" s="17" t="s">
        <v>560</v>
      </c>
      <c r="BM126" s="157" t="s">
        <v>572</v>
      </c>
    </row>
    <row r="127" spans="1:47" s="2" customFormat="1" ht="10.2">
      <c r="A127" s="32"/>
      <c r="B127" s="33"/>
      <c r="C127" s="32"/>
      <c r="D127" s="159" t="s">
        <v>134</v>
      </c>
      <c r="E127" s="32"/>
      <c r="F127" s="160" t="s">
        <v>571</v>
      </c>
      <c r="G127" s="32"/>
      <c r="H127" s="32"/>
      <c r="I127" s="161"/>
      <c r="J127" s="32"/>
      <c r="K127" s="32"/>
      <c r="L127" s="33"/>
      <c r="M127" s="162"/>
      <c r="N127" s="163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134</v>
      </c>
      <c r="AU127" s="17" t="s">
        <v>83</v>
      </c>
    </row>
    <row r="128" spans="1:47" s="2" customFormat="1" ht="19.2">
      <c r="A128" s="32"/>
      <c r="B128" s="33"/>
      <c r="C128" s="32"/>
      <c r="D128" s="159" t="s">
        <v>194</v>
      </c>
      <c r="E128" s="32"/>
      <c r="F128" s="183" t="s">
        <v>573</v>
      </c>
      <c r="G128" s="32"/>
      <c r="H128" s="32"/>
      <c r="I128" s="161"/>
      <c r="J128" s="32"/>
      <c r="K128" s="32"/>
      <c r="L128" s="33"/>
      <c r="M128" s="162"/>
      <c r="N128" s="163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194</v>
      </c>
      <c r="AU128" s="17" t="s">
        <v>83</v>
      </c>
    </row>
    <row r="129" spans="1:65" s="2" customFormat="1" ht="16.5" customHeight="1">
      <c r="A129" s="32"/>
      <c r="B129" s="144"/>
      <c r="C129" s="145" t="s">
        <v>149</v>
      </c>
      <c r="D129" s="145" t="s">
        <v>128</v>
      </c>
      <c r="E129" s="146" t="s">
        <v>574</v>
      </c>
      <c r="F129" s="147" t="s">
        <v>575</v>
      </c>
      <c r="G129" s="148" t="s">
        <v>192</v>
      </c>
      <c r="H129" s="149">
        <v>1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40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560</v>
      </c>
      <c r="AT129" s="157" t="s">
        <v>128</v>
      </c>
      <c r="AU129" s="157" t="s">
        <v>83</v>
      </c>
      <c r="AY129" s="17" t="s">
        <v>126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7" t="s">
        <v>83</v>
      </c>
      <c r="BK129" s="158">
        <f>ROUND(I129*H129,2)</f>
        <v>0</v>
      </c>
      <c r="BL129" s="17" t="s">
        <v>560</v>
      </c>
      <c r="BM129" s="157" t="s">
        <v>576</v>
      </c>
    </row>
    <row r="130" spans="1:47" s="2" customFormat="1" ht="10.2">
      <c r="A130" s="32"/>
      <c r="B130" s="33"/>
      <c r="C130" s="32"/>
      <c r="D130" s="159" t="s">
        <v>134</v>
      </c>
      <c r="E130" s="32"/>
      <c r="F130" s="160" t="s">
        <v>575</v>
      </c>
      <c r="G130" s="32"/>
      <c r="H130" s="32"/>
      <c r="I130" s="161"/>
      <c r="J130" s="32"/>
      <c r="K130" s="32"/>
      <c r="L130" s="33"/>
      <c r="M130" s="162"/>
      <c r="N130" s="163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134</v>
      </c>
      <c r="AU130" s="17" t="s">
        <v>83</v>
      </c>
    </row>
    <row r="131" spans="1:65" s="2" customFormat="1" ht="33" customHeight="1">
      <c r="A131" s="32"/>
      <c r="B131" s="144"/>
      <c r="C131" s="145" t="s">
        <v>154</v>
      </c>
      <c r="D131" s="145" t="s">
        <v>128</v>
      </c>
      <c r="E131" s="146" t="s">
        <v>241</v>
      </c>
      <c r="F131" s="147" t="s">
        <v>577</v>
      </c>
      <c r="G131" s="148" t="s">
        <v>192</v>
      </c>
      <c r="H131" s="149">
        <v>1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40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560</v>
      </c>
      <c r="AT131" s="157" t="s">
        <v>128</v>
      </c>
      <c r="AU131" s="157" t="s">
        <v>83</v>
      </c>
      <c r="AY131" s="17" t="s">
        <v>126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83</v>
      </c>
      <c r="BK131" s="158">
        <f>ROUND(I131*H131,2)</f>
        <v>0</v>
      </c>
      <c r="BL131" s="17" t="s">
        <v>560</v>
      </c>
      <c r="BM131" s="157" t="s">
        <v>578</v>
      </c>
    </row>
    <row r="132" spans="1:47" s="2" customFormat="1" ht="19.2">
      <c r="A132" s="32"/>
      <c r="B132" s="33"/>
      <c r="C132" s="32"/>
      <c r="D132" s="159" t="s">
        <v>134</v>
      </c>
      <c r="E132" s="32"/>
      <c r="F132" s="160" t="s">
        <v>577</v>
      </c>
      <c r="G132" s="32"/>
      <c r="H132" s="32"/>
      <c r="I132" s="161"/>
      <c r="J132" s="32"/>
      <c r="K132" s="32"/>
      <c r="L132" s="33"/>
      <c r="M132" s="162"/>
      <c r="N132" s="163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134</v>
      </c>
      <c r="AU132" s="17" t="s">
        <v>83</v>
      </c>
    </row>
    <row r="133" spans="1:65" s="2" customFormat="1" ht="24.15" customHeight="1">
      <c r="A133" s="32"/>
      <c r="B133" s="144"/>
      <c r="C133" s="145" t="s">
        <v>159</v>
      </c>
      <c r="D133" s="145" t="s">
        <v>128</v>
      </c>
      <c r="E133" s="146" t="s">
        <v>579</v>
      </c>
      <c r="F133" s="147" t="s">
        <v>580</v>
      </c>
      <c r="G133" s="148" t="s">
        <v>192</v>
      </c>
      <c r="H133" s="149">
        <v>1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40</v>
      </c>
      <c r="O133" s="58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560</v>
      </c>
      <c r="AT133" s="157" t="s">
        <v>128</v>
      </c>
      <c r="AU133" s="157" t="s">
        <v>83</v>
      </c>
      <c r="AY133" s="17" t="s">
        <v>126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83</v>
      </c>
      <c r="BK133" s="158">
        <f>ROUND(I133*H133,2)</f>
        <v>0</v>
      </c>
      <c r="BL133" s="17" t="s">
        <v>560</v>
      </c>
      <c r="BM133" s="157" t="s">
        <v>581</v>
      </c>
    </row>
    <row r="134" spans="1:47" s="2" customFormat="1" ht="19.2">
      <c r="A134" s="32"/>
      <c r="B134" s="33"/>
      <c r="C134" s="32"/>
      <c r="D134" s="159" t="s">
        <v>134</v>
      </c>
      <c r="E134" s="32"/>
      <c r="F134" s="160" t="s">
        <v>580</v>
      </c>
      <c r="G134" s="32"/>
      <c r="H134" s="32"/>
      <c r="I134" s="161"/>
      <c r="J134" s="32"/>
      <c r="K134" s="32"/>
      <c r="L134" s="33"/>
      <c r="M134" s="162"/>
      <c r="N134" s="163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134</v>
      </c>
      <c r="AU134" s="17" t="s">
        <v>83</v>
      </c>
    </row>
    <row r="135" spans="1:65" s="2" customFormat="1" ht="37.8" customHeight="1">
      <c r="A135" s="32"/>
      <c r="B135" s="144"/>
      <c r="C135" s="145" t="s">
        <v>164</v>
      </c>
      <c r="D135" s="145" t="s">
        <v>128</v>
      </c>
      <c r="E135" s="146" t="s">
        <v>582</v>
      </c>
      <c r="F135" s="147" t="s">
        <v>583</v>
      </c>
      <c r="G135" s="148" t="s">
        <v>192</v>
      </c>
      <c r="H135" s="149">
        <v>1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40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560</v>
      </c>
      <c r="AT135" s="157" t="s">
        <v>128</v>
      </c>
      <c r="AU135" s="157" t="s">
        <v>83</v>
      </c>
      <c r="AY135" s="17" t="s">
        <v>126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83</v>
      </c>
      <c r="BK135" s="158">
        <f>ROUND(I135*H135,2)</f>
        <v>0</v>
      </c>
      <c r="BL135" s="17" t="s">
        <v>560</v>
      </c>
      <c r="BM135" s="157" t="s">
        <v>584</v>
      </c>
    </row>
    <row r="136" spans="1:47" s="2" customFormat="1" ht="28.8">
      <c r="A136" s="32"/>
      <c r="B136" s="33"/>
      <c r="C136" s="32"/>
      <c r="D136" s="159" t="s">
        <v>134</v>
      </c>
      <c r="E136" s="32"/>
      <c r="F136" s="160" t="s">
        <v>583</v>
      </c>
      <c r="G136" s="32"/>
      <c r="H136" s="32"/>
      <c r="I136" s="161"/>
      <c r="J136" s="32"/>
      <c r="K136" s="32"/>
      <c r="L136" s="33"/>
      <c r="M136" s="162"/>
      <c r="N136" s="163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134</v>
      </c>
      <c r="AU136" s="17" t="s">
        <v>83</v>
      </c>
    </row>
    <row r="137" spans="1:47" s="2" customFormat="1" ht="28.8">
      <c r="A137" s="32"/>
      <c r="B137" s="33"/>
      <c r="C137" s="32"/>
      <c r="D137" s="159" t="s">
        <v>194</v>
      </c>
      <c r="E137" s="32"/>
      <c r="F137" s="183" t="s">
        <v>585</v>
      </c>
      <c r="G137" s="32"/>
      <c r="H137" s="32"/>
      <c r="I137" s="161"/>
      <c r="J137" s="32"/>
      <c r="K137" s="32"/>
      <c r="L137" s="33"/>
      <c r="M137" s="162"/>
      <c r="N137" s="163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194</v>
      </c>
      <c r="AU137" s="17" t="s">
        <v>83</v>
      </c>
    </row>
    <row r="138" spans="1:65" s="2" customFormat="1" ht="49.05" customHeight="1">
      <c r="A138" s="32"/>
      <c r="B138" s="144"/>
      <c r="C138" s="145" t="s">
        <v>171</v>
      </c>
      <c r="D138" s="145" t="s">
        <v>128</v>
      </c>
      <c r="E138" s="146" t="s">
        <v>586</v>
      </c>
      <c r="F138" s="147" t="s">
        <v>587</v>
      </c>
      <c r="G138" s="148" t="s">
        <v>192</v>
      </c>
      <c r="H138" s="149">
        <v>1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40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560</v>
      </c>
      <c r="AT138" s="157" t="s">
        <v>128</v>
      </c>
      <c r="AU138" s="157" t="s">
        <v>83</v>
      </c>
      <c r="AY138" s="17" t="s">
        <v>126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83</v>
      </c>
      <c r="BK138" s="158">
        <f>ROUND(I138*H138,2)</f>
        <v>0</v>
      </c>
      <c r="BL138" s="17" t="s">
        <v>560</v>
      </c>
      <c r="BM138" s="157" t="s">
        <v>588</v>
      </c>
    </row>
    <row r="139" spans="1:47" s="2" customFormat="1" ht="28.8">
      <c r="A139" s="32"/>
      <c r="B139" s="33"/>
      <c r="C139" s="32"/>
      <c r="D139" s="159" t="s">
        <v>134</v>
      </c>
      <c r="E139" s="32"/>
      <c r="F139" s="160" t="s">
        <v>587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134</v>
      </c>
      <c r="AU139" s="17" t="s">
        <v>83</v>
      </c>
    </row>
    <row r="140" spans="1:65" s="2" customFormat="1" ht="24.15" customHeight="1">
      <c r="A140" s="32"/>
      <c r="B140" s="144"/>
      <c r="C140" s="145" t="s">
        <v>177</v>
      </c>
      <c r="D140" s="145" t="s">
        <v>128</v>
      </c>
      <c r="E140" s="146" t="s">
        <v>243</v>
      </c>
      <c r="F140" s="147" t="s">
        <v>589</v>
      </c>
      <c r="G140" s="148" t="s">
        <v>192</v>
      </c>
      <c r="H140" s="149">
        <v>1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40</v>
      </c>
      <c r="O140" s="58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560</v>
      </c>
      <c r="AT140" s="157" t="s">
        <v>128</v>
      </c>
      <c r="AU140" s="157" t="s">
        <v>83</v>
      </c>
      <c r="AY140" s="17" t="s">
        <v>126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83</v>
      </c>
      <c r="BK140" s="158">
        <f>ROUND(I140*H140,2)</f>
        <v>0</v>
      </c>
      <c r="BL140" s="17" t="s">
        <v>560</v>
      </c>
      <c r="BM140" s="157" t="s">
        <v>590</v>
      </c>
    </row>
    <row r="141" spans="1:47" s="2" customFormat="1" ht="19.2">
      <c r="A141" s="32"/>
      <c r="B141" s="33"/>
      <c r="C141" s="32"/>
      <c r="D141" s="159" t="s">
        <v>134</v>
      </c>
      <c r="E141" s="32"/>
      <c r="F141" s="160" t="s">
        <v>589</v>
      </c>
      <c r="G141" s="32"/>
      <c r="H141" s="32"/>
      <c r="I141" s="161"/>
      <c r="J141" s="32"/>
      <c r="K141" s="32"/>
      <c r="L141" s="33"/>
      <c r="M141" s="162"/>
      <c r="N141" s="163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134</v>
      </c>
      <c r="AU141" s="17" t="s">
        <v>83</v>
      </c>
    </row>
    <row r="142" spans="1:65" s="2" customFormat="1" ht="37.8" customHeight="1">
      <c r="A142" s="32"/>
      <c r="B142" s="144"/>
      <c r="C142" s="145" t="s">
        <v>184</v>
      </c>
      <c r="D142" s="145" t="s">
        <v>128</v>
      </c>
      <c r="E142" s="146" t="s">
        <v>591</v>
      </c>
      <c r="F142" s="147" t="s">
        <v>592</v>
      </c>
      <c r="G142" s="148" t="s">
        <v>192</v>
      </c>
      <c r="H142" s="149">
        <v>1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40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560</v>
      </c>
      <c r="AT142" s="157" t="s">
        <v>128</v>
      </c>
      <c r="AU142" s="157" t="s">
        <v>83</v>
      </c>
      <c r="AY142" s="17" t="s">
        <v>126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83</v>
      </c>
      <c r="BK142" s="158">
        <f>ROUND(I142*H142,2)</f>
        <v>0</v>
      </c>
      <c r="BL142" s="17" t="s">
        <v>560</v>
      </c>
      <c r="BM142" s="157" t="s">
        <v>593</v>
      </c>
    </row>
    <row r="143" spans="1:47" s="2" customFormat="1" ht="28.8">
      <c r="A143" s="32"/>
      <c r="B143" s="33"/>
      <c r="C143" s="32"/>
      <c r="D143" s="159" t="s">
        <v>134</v>
      </c>
      <c r="E143" s="32"/>
      <c r="F143" s="160" t="s">
        <v>592</v>
      </c>
      <c r="G143" s="32"/>
      <c r="H143" s="32"/>
      <c r="I143" s="161"/>
      <c r="J143" s="32"/>
      <c r="K143" s="32"/>
      <c r="L143" s="33"/>
      <c r="M143" s="162"/>
      <c r="N143" s="163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134</v>
      </c>
      <c r="AU143" s="17" t="s">
        <v>83</v>
      </c>
    </row>
    <row r="144" spans="1:65" s="2" customFormat="1" ht="76.35" customHeight="1">
      <c r="A144" s="32"/>
      <c r="B144" s="144"/>
      <c r="C144" s="145" t="s">
        <v>189</v>
      </c>
      <c r="D144" s="145" t="s">
        <v>128</v>
      </c>
      <c r="E144" s="146" t="s">
        <v>245</v>
      </c>
      <c r="F144" s="147" t="s">
        <v>594</v>
      </c>
      <c r="G144" s="148" t="s">
        <v>192</v>
      </c>
      <c r="H144" s="149">
        <v>1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560</v>
      </c>
      <c r="AT144" s="157" t="s">
        <v>128</v>
      </c>
      <c r="AU144" s="157" t="s">
        <v>83</v>
      </c>
      <c r="AY144" s="17" t="s">
        <v>126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560</v>
      </c>
      <c r="BM144" s="157" t="s">
        <v>595</v>
      </c>
    </row>
    <row r="145" spans="1:47" s="2" customFormat="1" ht="57.6">
      <c r="A145" s="32"/>
      <c r="B145" s="33"/>
      <c r="C145" s="32"/>
      <c r="D145" s="159" t="s">
        <v>134</v>
      </c>
      <c r="E145" s="32"/>
      <c r="F145" s="160" t="s">
        <v>596</v>
      </c>
      <c r="G145" s="32"/>
      <c r="H145" s="32"/>
      <c r="I145" s="161"/>
      <c r="J145" s="32"/>
      <c r="K145" s="32"/>
      <c r="L145" s="33"/>
      <c r="M145" s="162"/>
      <c r="N145" s="163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134</v>
      </c>
      <c r="AU145" s="17" t="s">
        <v>83</v>
      </c>
    </row>
    <row r="146" spans="1:65" s="2" customFormat="1" ht="16.5" customHeight="1">
      <c r="A146" s="32"/>
      <c r="B146" s="144"/>
      <c r="C146" s="145" t="s">
        <v>196</v>
      </c>
      <c r="D146" s="145" t="s">
        <v>128</v>
      </c>
      <c r="E146" s="146" t="s">
        <v>597</v>
      </c>
      <c r="F146" s="147" t="s">
        <v>598</v>
      </c>
      <c r="G146" s="148" t="s">
        <v>192</v>
      </c>
      <c r="H146" s="149">
        <v>1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40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560</v>
      </c>
      <c r="AT146" s="157" t="s">
        <v>128</v>
      </c>
      <c r="AU146" s="157" t="s">
        <v>83</v>
      </c>
      <c r="AY146" s="17" t="s">
        <v>126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83</v>
      </c>
      <c r="BK146" s="158">
        <f>ROUND(I146*H146,2)</f>
        <v>0</v>
      </c>
      <c r="BL146" s="17" t="s">
        <v>560</v>
      </c>
      <c r="BM146" s="157" t="s">
        <v>599</v>
      </c>
    </row>
    <row r="147" spans="1:47" s="2" customFormat="1" ht="10.2">
      <c r="A147" s="32"/>
      <c r="B147" s="33"/>
      <c r="C147" s="32"/>
      <c r="D147" s="159" t="s">
        <v>134</v>
      </c>
      <c r="E147" s="32"/>
      <c r="F147" s="160" t="s">
        <v>598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134</v>
      </c>
      <c r="AU147" s="17" t="s">
        <v>83</v>
      </c>
    </row>
    <row r="148" spans="1:65" s="2" customFormat="1" ht="16.5" customHeight="1">
      <c r="A148" s="32"/>
      <c r="B148" s="144"/>
      <c r="C148" s="145" t="s">
        <v>202</v>
      </c>
      <c r="D148" s="145" t="s">
        <v>128</v>
      </c>
      <c r="E148" s="146" t="s">
        <v>600</v>
      </c>
      <c r="F148" s="147" t="s">
        <v>198</v>
      </c>
      <c r="G148" s="148" t="s">
        <v>192</v>
      </c>
      <c r="H148" s="149">
        <v>1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40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560</v>
      </c>
      <c r="AT148" s="157" t="s">
        <v>128</v>
      </c>
      <c r="AU148" s="157" t="s">
        <v>83</v>
      </c>
      <c r="AY148" s="17" t="s">
        <v>126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560</v>
      </c>
      <c r="BM148" s="157" t="s">
        <v>601</v>
      </c>
    </row>
    <row r="149" spans="1:47" s="2" customFormat="1" ht="10.2">
      <c r="A149" s="32"/>
      <c r="B149" s="33"/>
      <c r="C149" s="32"/>
      <c r="D149" s="159" t="s">
        <v>134</v>
      </c>
      <c r="E149" s="32"/>
      <c r="F149" s="160" t="s">
        <v>602</v>
      </c>
      <c r="G149" s="32"/>
      <c r="H149" s="32"/>
      <c r="I149" s="161"/>
      <c r="J149" s="32"/>
      <c r="K149" s="32"/>
      <c r="L149" s="33"/>
      <c r="M149" s="162"/>
      <c r="N149" s="163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134</v>
      </c>
      <c r="AU149" s="17" t="s">
        <v>83</v>
      </c>
    </row>
    <row r="150" spans="1:65" s="2" customFormat="1" ht="16.5" customHeight="1">
      <c r="A150" s="32"/>
      <c r="B150" s="144"/>
      <c r="C150" s="145" t="s">
        <v>8</v>
      </c>
      <c r="D150" s="145" t="s">
        <v>128</v>
      </c>
      <c r="E150" s="146" t="s">
        <v>603</v>
      </c>
      <c r="F150" s="147" t="s">
        <v>604</v>
      </c>
      <c r="G150" s="148" t="s">
        <v>192</v>
      </c>
      <c r="H150" s="149">
        <v>1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40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560</v>
      </c>
      <c r="AT150" s="157" t="s">
        <v>128</v>
      </c>
      <c r="AU150" s="157" t="s">
        <v>83</v>
      </c>
      <c r="AY150" s="17" t="s">
        <v>126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83</v>
      </c>
      <c r="BK150" s="158">
        <f>ROUND(I150*H150,2)</f>
        <v>0</v>
      </c>
      <c r="BL150" s="17" t="s">
        <v>560</v>
      </c>
      <c r="BM150" s="157" t="s">
        <v>605</v>
      </c>
    </row>
    <row r="151" spans="1:47" s="2" customFormat="1" ht="10.2">
      <c r="A151" s="32"/>
      <c r="B151" s="33"/>
      <c r="C151" s="32"/>
      <c r="D151" s="159" t="s">
        <v>134</v>
      </c>
      <c r="E151" s="32"/>
      <c r="F151" s="160" t="s">
        <v>604</v>
      </c>
      <c r="G151" s="32"/>
      <c r="H151" s="32"/>
      <c r="I151" s="161"/>
      <c r="J151" s="32"/>
      <c r="K151" s="32"/>
      <c r="L151" s="33"/>
      <c r="M151" s="199"/>
      <c r="N151" s="200"/>
      <c r="O151" s="201"/>
      <c r="P151" s="201"/>
      <c r="Q151" s="201"/>
      <c r="R151" s="201"/>
      <c r="S151" s="201"/>
      <c r="T151" s="20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134</v>
      </c>
      <c r="AU151" s="17" t="s">
        <v>83</v>
      </c>
    </row>
    <row r="152" spans="1:31" s="2" customFormat="1" ht="6.9" customHeight="1">
      <c r="A152" s="32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3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autoFilter ref="C116:K15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NB-PECIVAL2\VD</dc:creator>
  <cp:keywords/>
  <dc:description/>
  <cp:lastModifiedBy>Michal Tomáš</cp:lastModifiedBy>
  <dcterms:created xsi:type="dcterms:W3CDTF">2021-11-18T08:22:00Z</dcterms:created>
  <dcterms:modified xsi:type="dcterms:W3CDTF">2022-01-28T08:07:27Z</dcterms:modified>
  <cp:category/>
  <cp:version/>
  <cp:contentType/>
  <cp:contentStatus/>
</cp:coreProperties>
</file>