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270" windowWidth="18795" windowHeight="12525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'Rekapitulace'!$G$14</definedName>
    <definedName name="Dodavka0">'Položky'!#REF!</definedName>
    <definedName name="HSV">'Rekapitulace'!$E$14</definedName>
    <definedName name="HSV0">'Položky'!#REF!</definedName>
    <definedName name="HZS">'Rekapitulace'!$I$14</definedName>
    <definedName name="HZS0">'Položky'!#REF!</definedName>
    <definedName name="JKSO">'Krycí list'!$F$4</definedName>
    <definedName name="MJ">'Krycí list'!$G$4</definedName>
    <definedName name="Mont">'Rekapitulace'!$H$14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Objednatel">'Krycí list'!$C$8</definedName>
    <definedName name="_xlnm.Print_Area" localSheetId="0">'Krycí list'!$A$1:$G$45</definedName>
    <definedName name="_xlnm.Print_Area" localSheetId="2">'Položky'!$A$1:$I$52</definedName>
    <definedName name="_xlnm.Print_Area" localSheetId="1">'Rekapitulace'!$A$1:$I$20</definedName>
    <definedName name="PocetMJ">'Krycí list'!$G$7</definedName>
    <definedName name="Poznamka">'Krycí list'!$B$37</definedName>
    <definedName name="Projektant">'Krycí list'!$C$7</definedName>
    <definedName name="PSV">'Rekapitulace'!$F$14</definedName>
    <definedName name="PSV0">'Položky'!#REF!</definedName>
    <definedName name="SloupecCC">'Položky'!$G$6</definedName>
    <definedName name="SloupecCisloPol">'Položky'!$B$6</definedName>
    <definedName name="SloupecCH">'Položky'!$I$6</definedName>
    <definedName name="SloupecJC">'Položky'!$F$6</definedName>
    <definedName name="SloupecJH">'Položky'!$H$6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'Rekapitulace'!$H$20</definedName>
    <definedName name="VRNKc">'Rekapitulace'!$E$19</definedName>
    <definedName name="VRNnazev">'Rekapitulace'!$A$19</definedName>
    <definedName name="VRNproc">'Rekapitulace'!$F$19</definedName>
    <definedName name="VRNzakl">'Rekapitulace'!$G$19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  <definedName name="_xlnm.Print_Titles" localSheetId="1">'Rekapitulace'!$1:$6</definedName>
    <definedName name="_xlnm.Print_Titles" localSheetId="2">'Položky'!$1:$6</definedName>
  </definedNames>
  <calcPr calcId="125725"/>
</workbook>
</file>

<file path=xl/sharedStrings.xml><?xml version="1.0" encoding="utf-8"?>
<sst xmlns="http://schemas.openxmlformats.org/spreadsheetml/2006/main" count="154" uniqueCount="105">
  <si>
    <t>KRYCÍ LIST ROZPOČTU</t>
  </si>
  <si>
    <t>Objekt :</t>
  </si>
  <si>
    <t xml:space="preserve"> </t>
  </si>
  <si>
    <t>Stavba :</t>
  </si>
  <si>
    <t>REKAPITULACE  STAVEBNÍCH  DÍLŮ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</si>
  <si>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</si>
  <si>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</si>
  <si>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</si>
  <si>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</si>
  <si>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</si>
  <si>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</si>
  <si>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</si>
  <si>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</si>
  <si>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hmotnost / MJ</t>
  </si>
  <si>
    <t>hmotnost celk.(t)</t>
  </si>
  <si>
    <t>Díl:</t>
  </si>
  <si>
    <t>1</t>
  </si>
  <si>
    <t>Zemní práce</t>
  </si>
  <si>
    <t>ks</t>
  </si>
  <si>
    <t>Celkem za</t>
  </si>
  <si>
    <t>100 00-4220.R00</t>
  </si>
  <si>
    <t>Hutnění sypaniny vrstvy tl. do 30 cm, 1 pojezd hutnění lomové výsivky tl. 4 cm pojezdem válce 2x</t>
  </si>
  <si>
    <t>m3</t>
  </si>
  <si>
    <t>119 00-1204</t>
  </si>
  <si>
    <t>Úprava zemin vápnem in situ, tl. vrstvy 50 cm - zlepšení nestab.podloží zafrézováním hydr.pojiva</t>
  </si>
  <si>
    <t>585-340000</t>
  </si>
  <si>
    <t>Vápno pro stav.účely (k pol.119 00-1204) 53,1 kg/m3 + 5% ztratné</t>
  </si>
  <si>
    <t>t</t>
  </si>
  <si>
    <t>121 10-1100.R00</t>
  </si>
  <si>
    <t>Sejmutí ornice, pl. do 400 m2, přemístění do 50 m v tl. 0,4 m, se složením</t>
  </si>
  <si>
    <t>122 10-1401.R00</t>
  </si>
  <si>
    <t>Vykopávky v MZD v hor. 2 do 100 m3 - humus pro ohumusování</t>
  </si>
  <si>
    <t>122 10-2201.R00</t>
  </si>
  <si>
    <t>Odkopávky pro silnice v hor. 2 do 100 m3 s naložením</t>
  </si>
  <si>
    <t>122 20-1402.R00</t>
  </si>
  <si>
    <t>Vykopávky v zemníku v hor. 3 do 1000 m3 s nalož. - natěžení nedostatku zeminy pro násyp a DK</t>
  </si>
  <si>
    <t>122 20-1409.R00</t>
  </si>
  <si>
    <t>Příplatek za lepivost - výkop v zemníku v hor. 3 30%</t>
  </si>
  <si>
    <t>132 20-1101.R00</t>
  </si>
  <si>
    <t>Hloubení rýh šířky do 60 cm v hor.3 do 100 m3 rýha pro  dubové trámy - opatření proti splachu</t>
  </si>
  <si>
    <t>k položce 182 91-0001 - rýhy ve vrchních vrstvách polní cesty, vytěžený materiál se spotřebuje v dalších úsecích stavby</t>
  </si>
  <si>
    <t>162 30-1101.R00</t>
  </si>
  <si>
    <t>Vodorovné přemístění výkopku z hor.1-4 do 500 m - humus pro ohumusování na MZD a z MZD</t>
  </si>
  <si>
    <t>Vodorovné přemístění výkopku z hor.1-4 do 500 m - zemina z výkopu pro násyp na MZD a z MZD</t>
  </si>
  <si>
    <t>162 60-1102.R00</t>
  </si>
  <si>
    <t>Vodorovné přemístění výkopku z hor.1-4 do 5000 m - odvoz přebytku humusu (nabídnuto k zeměd.účelům)</t>
  </si>
  <si>
    <t>162 70-1105.R00</t>
  </si>
  <si>
    <t>Vodorovné přemístění výkopku z hor.1-4 do 10000 m - nedostatek zeminy do násypu ze zemníku</t>
  </si>
  <si>
    <t>162 70-1109.R00</t>
  </si>
  <si>
    <t>Příplatek k vod. přemístění hor.1-4 za další 1 km - nedostatek zeminy do násypu ze zemníku (15 km)</t>
  </si>
  <si>
    <t>167 10-1102.R00</t>
  </si>
  <si>
    <t>Nakládání výkopku z hor.1-4 v množství nad 100 m3  - sejmutá ornice</t>
  </si>
  <si>
    <t>171 10-1102.R00</t>
  </si>
  <si>
    <t>Uložení sypaniny do násypů zhutněných na 96% PS - násyp polní cesty</t>
  </si>
  <si>
    <t>171 20-1101.R00</t>
  </si>
  <si>
    <t>Uložení sypaniny do násypů nezhutněných - humus pro ohumusování na MZD</t>
  </si>
  <si>
    <t>Uložení sypaniny do násypů nezhutněných - zemina z výkopu na MZD</t>
  </si>
  <si>
    <t>181 10-1102.R00</t>
  </si>
  <si>
    <t>Úprava pláně v zářezech v hor. 1-4, se zhutněním - vozovka</t>
  </si>
  <si>
    <t>m2</t>
  </si>
  <si>
    <t>181 20-1102.R00</t>
  </si>
  <si>
    <t>Úprava pláně v násypech v hor. 1-4, se zhutněním - krajnice</t>
  </si>
  <si>
    <t>182 20-1101.R00</t>
  </si>
  <si>
    <t>Svahování násypů</t>
  </si>
  <si>
    <t>182 30-1121.R00</t>
  </si>
  <si>
    <t>Rozprostření ornice, svah, tl. do 10 cm, do 500 m2</t>
  </si>
  <si>
    <t>182 91-0001</t>
  </si>
  <si>
    <t>Zříz. opatření proti splachu konstr.vrstev vozovky z dub. trámů zapuštěných na úroveň nivelety</t>
  </si>
  <si>
    <t>m</t>
  </si>
  <si>
    <t>60811001</t>
  </si>
  <si>
    <t>Trámy dub 10x10 cm dl. 3,5m, impreg. olejem jak.I</t>
  </si>
  <si>
    <t>2</t>
  </si>
  <si>
    <t>Základy,zvláštní zakládání</t>
  </si>
  <si>
    <t>215 90-1101.R00</t>
  </si>
  <si>
    <t>Zhutnění podloží z hornin nesoudržných do 92% PS - pod násypem</t>
  </si>
  <si>
    <t>289 97-0111.R00</t>
  </si>
  <si>
    <t>Vrstva geotextilie Geofiltex 300g/m2 - separační vrstva pod podsypem ze ŠD</t>
  </si>
  <si>
    <t>5</t>
  </si>
  <si>
    <t>Komunikace</t>
  </si>
  <si>
    <t>564 85-1115.R00</t>
  </si>
  <si>
    <t>Podklad ze štěrkodrti po zhutnění tloušťky 19 cm - ložná vrstva ze ŠD 16/32 Ge</t>
  </si>
  <si>
    <t>564 86-1111.R00</t>
  </si>
  <si>
    <t>Podklad ze štěrkodrti po zhutnění min. tl. 20 cm - podsyp ze ŠD 0/63 Ge</t>
  </si>
  <si>
    <t>569 83-1111.R00</t>
  </si>
  <si>
    <t>Zpevnění krajnic štěrkodrtí tloušťky  10 cm</t>
  </si>
  <si>
    <t>569 90-3311.R00</t>
  </si>
  <si>
    <t>Zřízení zemních krajnic se zhutněním</t>
  </si>
  <si>
    <t>571 90-7211.R00</t>
  </si>
  <si>
    <t>Posyp krytu lomovými výsivkami do 35 kg/m2 - 2x - celkem 70 kg/m2, celk. tl. vrstvy 4 cm</t>
  </si>
  <si>
    <t>99</t>
  </si>
  <si>
    <t>Staveništní přesun hmot</t>
  </si>
  <si>
    <t>998 22-2011.R00</t>
  </si>
  <si>
    <t>Přesun hmot, pozemní komunikace, kryt z kameniva</t>
  </si>
  <si>
    <t>998 22-2091.R00</t>
  </si>
  <si>
    <t>Přesun hmot, komunikace z kameniva, příplatek 1 km</t>
  </si>
  <si>
    <t>111 20-1101.R00</t>
  </si>
  <si>
    <t>Odstranění křovin i s kořeny na ploše do 2000 m2 průměr do 20  cm stížené podmínky</t>
  </si>
  <si>
    <t>162 30-1501.R00</t>
  </si>
  <si>
    <t>Vodorovné přemístění křovin do 5000 m včetně likvidace</t>
  </si>
  <si>
    <t xml:space="preserve">Výškopisné a polohopisné vytyčení stavby </t>
  </si>
  <si>
    <t>komp.</t>
  </si>
  <si>
    <t>Celkem za polní cestu</t>
  </si>
  <si>
    <t>Modletice, Herink, Dobřejovice PC4/R</t>
  </si>
  <si>
    <t>PC4/R - Polní cesta PC4/R Dobřejovice - Část B</t>
  </si>
  <si>
    <t>Příloha č.4a - 2</t>
  </si>
</sst>
</file>

<file path=xl/styles.xml><?xml version="1.0" encoding="utf-8"?>
<styleSheet xmlns="http://schemas.openxmlformats.org/spreadsheetml/2006/main">
  <numFmts count="4">
    <numFmt numFmtId="164" formatCode="0.0"/>
    <numFmt numFmtId="165" formatCode="#,##0\ &quot;Kč&quot;"/>
    <numFmt numFmtId="166" formatCode="dd/mm/yy"/>
    <numFmt numFmtId="167" formatCode="#,##0.00000"/>
  </numFmts>
  <fonts count="35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sz val="8"/>
      <name val="Arial CE"/>
      <family val="2"/>
    </font>
    <font>
      <sz val="10"/>
      <color indexed="9"/>
      <name val="Arial CE"/>
      <family val="2"/>
    </font>
    <font>
      <sz val="8"/>
      <color indexed="50"/>
      <name val="Arial CE"/>
      <family val="2"/>
    </font>
    <font>
      <sz val="8"/>
      <color indexed="12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80">
    <border>
      <left/>
      <right/>
      <top/>
      <bottom/>
      <diagonal/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 style="double"/>
      <top/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0" borderId="1" applyNumberFormat="0" applyFill="0" applyAlignment="0" applyProtection="0"/>
    <xf numFmtId="0" fontId="6" fillId="11" borderId="0" applyNumberFormat="0" applyBorder="0" applyAlignment="0" applyProtection="0"/>
    <xf numFmtId="0" fontId="7" fillId="12" borderId="2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0" fontId="13" fillId="0" borderId="7" applyNumberFormat="0" applyFill="0" applyAlignment="0" applyProtection="0"/>
    <xf numFmtId="0" fontId="14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3" borderId="8" applyNumberFormat="0" applyAlignment="0" applyProtection="0"/>
    <xf numFmtId="0" fontId="17" fillId="13" borderId="9" applyNumberFormat="0" applyAlignment="0" applyProtection="0"/>
    <xf numFmtId="0" fontId="18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</cellStyleXfs>
  <cellXfs count="225">
    <xf numFmtId="0" fontId="0" fillId="0" borderId="0" xfId="0"/>
    <xf numFmtId="0" fontId="1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49" fontId="20" fillId="18" borderId="15" xfId="0" applyNumberFormat="1" applyFont="1" applyFill="1" applyBorder="1"/>
    <xf numFmtId="49" fontId="0" fillId="18" borderId="16" xfId="0" applyNumberFormat="1" applyFill="1" applyBorder="1"/>
    <xf numFmtId="0" fontId="21" fillId="18" borderId="0" xfId="0" applyFont="1" applyFill="1" applyBorder="1"/>
    <xf numFmtId="0" fontId="0" fillId="18" borderId="0" xfId="0" applyFill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49" fontId="0" fillId="0" borderId="17" xfId="0" applyNumberFormat="1" applyBorder="1" applyAlignment="1">
      <alignment horizontal="left"/>
    </xf>
    <xf numFmtId="0" fontId="0" fillId="0" borderId="22" xfId="0" applyNumberFormat="1" applyBorder="1"/>
    <xf numFmtId="0" fontId="0" fillId="0" borderId="21" xfId="0" applyNumberFormat="1" applyBorder="1"/>
    <xf numFmtId="0" fontId="0" fillId="0" borderId="23" xfId="0" applyNumberFormat="1" applyBorder="1"/>
    <xf numFmtId="0" fontId="0" fillId="0" borderId="0" xfId="0" applyNumberFormat="1"/>
    <xf numFmtId="3" fontId="0" fillId="0" borderId="23" xfId="0" applyNumberFormat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15" xfId="0" applyBorder="1"/>
    <xf numFmtId="0" fontId="0" fillId="0" borderId="0" xfId="0" applyBorder="1"/>
    <xf numFmtId="3" fontId="0" fillId="0" borderId="0" xfId="0" applyNumberFormat="1"/>
    <xf numFmtId="0" fontId="19" fillId="0" borderId="28" xfId="0" applyFont="1" applyBorder="1" applyAlignment="1">
      <alignment horizontal="centerContinuous" vertical="center"/>
    </xf>
    <xf numFmtId="0" fontId="23" fillId="0" borderId="29" xfId="0" applyFont="1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0" fillId="0" borderId="30" xfId="0" applyBorder="1" applyAlignment="1">
      <alignment horizontal="centerContinuous" vertical="center"/>
    </xf>
    <xf numFmtId="0" fontId="2" fillId="0" borderId="31" xfId="0" applyFont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centerContinuous"/>
    </xf>
    <xf numFmtId="0" fontId="2" fillId="0" borderId="32" xfId="0" applyFont="1" applyBorder="1" applyAlignment="1">
      <alignment horizontal="centerContinuous"/>
    </xf>
    <xf numFmtId="0" fontId="0" fillId="0" borderId="32" xfId="0" applyBorder="1" applyAlignment="1">
      <alignment horizontal="centerContinuous"/>
    </xf>
    <xf numFmtId="0" fontId="0" fillId="0" borderId="34" xfId="0" applyBorder="1"/>
    <xf numFmtId="0" fontId="0" fillId="0" borderId="35" xfId="0" applyBorder="1"/>
    <xf numFmtId="3" fontId="0" fillId="0" borderId="36" xfId="0" applyNumberFormat="1" applyBorder="1"/>
    <xf numFmtId="0" fontId="0" fillId="0" borderId="37" xfId="0" applyBorder="1"/>
    <xf numFmtId="3" fontId="0" fillId="0" borderId="38" xfId="0" applyNumberFormat="1" applyBorder="1"/>
    <xf numFmtId="0" fontId="0" fillId="0" borderId="39" xfId="0" applyBorder="1"/>
    <xf numFmtId="3" fontId="0" fillId="0" borderId="25" xfId="0" applyNumberFormat="1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24" xfId="0" applyFont="1" applyBorder="1"/>
    <xf numFmtId="3" fontId="0" fillId="0" borderId="43" xfId="0" applyNumberFormat="1" applyBorder="1"/>
    <xf numFmtId="0" fontId="0" fillId="0" borderId="44" xfId="0" applyBorder="1"/>
    <xf numFmtId="3" fontId="0" fillId="0" borderId="45" xfId="0" applyNumberFormat="1" applyBorder="1"/>
    <xf numFmtId="0" fontId="0" fillId="0" borderId="46" xfId="0" applyBorder="1"/>
    <xf numFmtId="0" fontId="0" fillId="0" borderId="0" xfId="0" applyBorder="1" applyAlignment="1">
      <alignment horizontal="right"/>
    </xf>
    <xf numFmtId="166" fontId="0" fillId="0" borderId="0" xfId="0" applyNumberFormat="1" applyBorder="1"/>
    <xf numFmtId="0" fontId="0" fillId="0" borderId="22" xfId="0" applyNumberFormat="1" applyBorder="1" applyAlignment="1">
      <alignment horizontal="right"/>
    </xf>
    <xf numFmtId="165" fontId="0" fillId="0" borderId="25" xfId="0" applyNumberFormat="1" applyBorder="1"/>
    <xf numFmtId="165" fontId="0" fillId="0" borderId="0" xfId="0" applyNumberFormat="1" applyBorder="1"/>
    <xf numFmtId="0" fontId="23" fillId="0" borderId="44" xfId="0" applyFont="1" applyFill="1" applyBorder="1"/>
    <xf numFmtId="0" fontId="23" fillId="0" borderId="45" xfId="0" applyFont="1" applyFill="1" applyBorder="1"/>
    <xf numFmtId="0" fontId="23" fillId="0" borderId="47" xfId="0" applyFont="1" applyFill="1" applyBorder="1"/>
    <xf numFmtId="165" fontId="23" fillId="0" borderId="45" xfId="0" applyNumberFormat="1" applyFont="1" applyFill="1" applyBorder="1"/>
    <xf numFmtId="0" fontId="23" fillId="0" borderId="48" xfId="0" applyFont="1" applyFill="1" applyBorder="1"/>
    <xf numFmtId="0" fontId="23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0" fontId="21" fillId="0" borderId="49" xfId="47" applyFont="1" applyBorder="1">
      <alignment/>
      <protection/>
    </xf>
    <xf numFmtId="0" fontId="0" fillId="0" borderId="49" xfId="47" applyBorder="1">
      <alignment/>
      <protection/>
    </xf>
    <xf numFmtId="0" fontId="0" fillId="0" borderId="49" xfId="47" applyBorder="1" applyAlignment="1">
      <alignment horizontal="right"/>
      <protection/>
    </xf>
    <xf numFmtId="0" fontId="0" fillId="0" borderId="49" xfId="47" applyFont="1" applyBorder="1">
      <alignment/>
      <protection/>
    </xf>
    <xf numFmtId="0" fontId="0" fillId="0" borderId="49" xfId="0" applyNumberFormat="1" applyBorder="1" applyAlignment="1">
      <alignment horizontal="left"/>
    </xf>
    <xf numFmtId="0" fontId="0" fillId="0" borderId="50" xfId="0" applyNumberFormat="1" applyBorder="1"/>
    <xf numFmtId="0" fontId="21" fillId="0" borderId="51" xfId="47" applyFont="1" applyBorder="1">
      <alignment/>
      <protection/>
    </xf>
    <xf numFmtId="0" fontId="0" fillId="0" borderId="51" xfId="47" applyBorder="1">
      <alignment/>
      <protection/>
    </xf>
    <xf numFmtId="0" fontId="0" fillId="0" borderId="51" xfId="47" applyBorder="1" applyAlignment="1">
      <alignment horizontal="right"/>
      <protection/>
    </xf>
    <xf numFmtId="49" fontId="19" fillId="0" borderId="0" xfId="0" applyNumberFormat="1" applyFont="1" applyAlignment="1">
      <alignment horizontal="centerContinuous"/>
    </xf>
    <xf numFmtId="49" fontId="2" fillId="0" borderId="31" xfId="0" applyNumberFormat="1" applyFont="1" applyFill="1" applyBorder="1"/>
    <xf numFmtId="0" fontId="2" fillId="0" borderId="32" xfId="0" applyFont="1" applyFill="1" applyBorder="1"/>
    <xf numFmtId="0" fontId="2" fillId="0" borderId="33" xfId="0" applyFont="1" applyFill="1" applyBorder="1"/>
    <xf numFmtId="0" fontId="2" fillId="0" borderId="52" xfId="0" applyFont="1" applyFill="1" applyBorder="1"/>
    <xf numFmtId="0" fontId="2" fillId="0" borderId="53" xfId="0" applyFont="1" applyFill="1" applyBorder="1"/>
    <xf numFmtId="0" fontId="2" fillId="0" borderId="54" xfId="0" applyFont="1" applyFill="1" applyBorder="1"/>
    <xf numFmtId="0" fontId="25" fillId="0" borderId="0" xfId="0" applyFont="1" applyFill="1" applyBorder="1"/>
    <xf numFmtId="0" fontId="0" fillId="0" borderId="0" xfId="0" applyFill="1" applyBorder="1"/>
    <xf numFmtId="3" fontId="0" fillId="0" borderId="18" xfId="0" applyNumberFormat="1" applyFont="1" applyFill="1" applyBorder="1"/>
    <xf numFmtId="0" fontId="2" fillId="0" borderId="31" xfId="0" applyFont="1" applyFill="1" applyBorder="1"/>
    <xf numFmtId="3" fontId="2" fillId="0" borderId="33" xfId="0" applyNumberFormat="1" applyFont="1" applyFill="1" applyBorder="1"/>
    <xf numFmtId="3" fontId="2" fillId="0" borderId="52" xfId="0" applyNumberFormat="1" applyFont="1" applyFill="1" applyBorder="1"/>
    <xf numFmtId="3" fontId="2" fillId="0" borderId="53" xfId="0" applyNumberFormat="1" applyFont="1" applyFill="1" applyBorder="1"/>
    <xf numFmtId="3" fontId="2" fillId="0" borderId="54" xfId="0" applyNumberFormat="1" applyFont="1" applyFill="1" applyBorder="1"/>
    <xf numFmtId="0" fontId="2" fillId="0" borderId="0" xfId="0" applyFont="1"/>
    <xf numFmtId="0" fontId="19" fillId="0" borderId="0" xfId="0" applyFont="1" applyFill="1" applyAlignment="1">
      <alignment horizontal="centerContinuous"/>
    </xf>
    <xf numFmtId="3" fontId="19" fillId="0" borderId="0" xfId="0" applyNumberFormat="1" applyFont="1" applyFill="1" applyAlignment="1">
      <alignment horizontal="centerContinuous"/>
    </xf>
    <xf numFmtId="0" fontId="0" fillId="0" borderId="0" xfId="0" applyFill="1"/>
    <xf numFmtId="0" fontId="2" fillId="0" borderId="37" xfId="0" applyFont="1" applyFill="1" applyBorder="1"/>
    <xf numFmtId="0" fontId="2" fillId="0" borderId="38" xfId="0" applyFont="1" applyFill="1" applyBorder="1"/>
    <xf numFmtId="0" fontId="0" fillId="0" borderId="55" xfId="0" applyFill="1" applyBorder="1"/>
    <xf numFmtId="0" fontId="2" fillId="0" borderId="56" xfId="0" applyFont="1" applyFill="1" applyBorder="1" applyAlignment="1">
      <alignment horizontal="right"/>
    </xf>
    <xf numFmtId="0" fontId="2" fillId="0" borderId="38" xfId="0" applyFont="1" applyFill="1" applyBorder="1" applyAlignment="1">
      <alignment horizontal="right"/>
    </xf>
    <xf numFmtId="0" fontId="2" fillId="0" borderId="39" xfId="0" applyFont="1" applyFill="1" applyBorder="1" applyAlignment="1">
      <alignment horizontal="center"/>
    </xf>
    <xf numFmtId="4" fontId="22" fillId="0" borderId="38" xfId="0" applyNumberFormat="1" applyFont="1" applyFill="1" applyBorder="1" applyAlignment="1">
      <alignment horizontal="right"/>
    </xf>
    <xf numFmtId="4" fontId="22" fillId="0" borderId="55" xfId="0" applyNumberFormat="1" applyFont="1" applyFill="1" applyBorder="1" applyAlignment="1">
      <alignment horizontal="right"/>
    </xf>
    <xf numFmtId="0" fontId="0" fillId="0" borderId="42" xfId="0" applyFont="1" applyFill="1" applyBorder="1"/>
    <xf numFmtId="0" fontId="0" fillId="0" borderId="35" xfId="0" applyFont="1" applyFill="1" applyBorder="1"/>
    <xf numFmtId="0" fontId="0" fillId="0" borderId="57" xfId="0" applyFont="1" applyFill="1" applyBorder="1"/>
    <xf numFmtId="3" fontId="0" fillId="0" borderId="41" xfId="0" applyNumberFormat="1" applyFont="1" applyFill="1" applyBorder="1" applyAlignment="1">
      <alignment horizontal="right"/>
    </xf>
    <xf numFmtId="164" fontId="0" fillId="0" borderId="58" xfId="0" applyNumberFormat="1" applyFont="1" applyFill="1" applyBorder="1" applyAlignment="1">
      <alignment horizontal="right"/>
    </xf>
    <xf numFmtId="3" fontId="0" fillId="0" borderId="59" xfId="0" applyNumberFormat="1" applyFont="1" applyFill="1" applyBorder="1" applyAlignment="1">
      <alignment horizontal="right"/>
    </xf>
    <xf numFmtId="4" fontId="0" fillId="0" borderId="35" xfId="0" applyNumberFormat="1" applyFont="1" applyFill="1" applyBorder="1" applyAlignment="1">
      <alignment horizontal="right"/>
    </xf>
    <xf numFmtId="3" fontId="0" fillId="0" borderId="57" xfId="0" applyNumberFormat="1" applyFont="1" applyFill="1" applyBorder="1" applyAlignment="1">
      <alignment horizontal="right"/>
    </xf>
    <xf numFmtId="0" fontId="0" fillId="0" borderId="44" xfId="0" applyFill="1" applyBorder="1"/>
    <xf numFmtId="0" fontId="2" fillId="0" borderId="45" xfId="0" applyFont="1" applyFill="1" applyBorder="1"/>
    <xf numFmtId="0" fontId="0" fillId="0" borderId="45" xfId="0" applyFill="1" applyBorder="1"/>
    <xf numFmtId="4" fontId="0" fillId="0" borderId="60" xfId="0" applyNumberFormat="1" applyFill="1" applyBorder="1"/>
    <xf numFmtId="4" fontId="0" fillId="0" borderId="44" xfId="0" applyNumberFormat="1" applyFill="1" applyBorder="1"/>
    <xf numFmtId="4" fontId="0" fillId="0" borderId="45" xfId="0" applyNumberFormat="1" applyFill="1" applyBorder="1"/>
    <xf numFmtId="3" fontId="25" fillId="0" borderId="0" xfId="0" applyNumberFormat="1" applyFont="1"/>
    <xf numFmtId="4" fontId="25" fillId="0" borderId="0" xfId="0" applyNumberFormat="1" applyFont="1"/>
    <xf numFmtId="4" fontId="0" fillId="0" borderId="0" xfId="0" applyNumberFormat="1"/>
    <xf numFmtId="0" fontId="0" fillId="0" borderId="0" xfId="47">
      <alignment/>
      <protection/>
    </xf>
    <xf numFmtId="0" fontId="27" fillId="0" borderId="0" xfId="47" applyFont="1" applyAlignment="1">
      <alignment horizontal="centerContinuous"/>
      <protection/>
    </xf>
    <xf numFmtId="0" fontId="28" fillId="0" borderId="0" xfId="47" applyFont="1" applyAlignment="1">
      <alignment horizontal="centerContinuous"/>
      <protection/>
    </xf>
    <xf numFmtId="0" fontId="28" fillId="0" borderId="0" xfId="47" applyFont="1" applyAlignment="1">
      <alignment horizontal="right"/>
      <protection/>
    </xf>
    <xf numFmtId="0" fontId="0" fillId="0" borderId="49" xfId="47" applyFont="1" applyBorder="1" applyAlignment="1">
      <alignment horizontal="center"/>
      <protection/>
    </xf>
    <xf numFmtId="0" fontId="0" fillId="0" borderId="49" xfId="47" applyBorder="1" applyAlignment="1">
      <alignment horizontal="left"/>
      <protection/>
    </xf>
    <xf numFmtId="0" fontId="0" fillId="0" borderId="50" xfId="47" applyBorder="1">
      <alignment/>
      <protection/>
    </xf>
    <xf numFmtId="0" fontId="25" fillId="0" borderId="0" xfId="47" applyFont="1" applyFill="1">
      <alignment/>
      <protection/>
    </xf>
    <xf numFmtId="0" fontId="0" fillId="0" borderId="0" xfId="47" applyFont="1" applyFill="1">
      <alignment/>
      <protection/>
    </xf>
    <xf numFmtId="0" fontId="0" fillId="0" borderId="0" xfId="47" applyFill="1">
      <alignment/>
      <protection/>
    </xf>
    <xf numFmtId="0" fontId="0" fillId="0" borderId="0" xfId="47" applyFill="1" applyAlignment="1">
      <alignment horizontal="right"/>
      <protection/>
    </xf>
    <xf numFmtId="0" fontId="0" fillId="0" borderId="0" xfId="47" applyFill="1" applyAlignment="1">
      <alignment/>
      <protection/>
    </xf>
    <xf numFmtId="0" fontId="30" fillId="0" borderId="0" xfId="47" applyFont="1">
      <alignment/>
      <protection/>
    </xf>
    <xf numFmtId="0" fontId="30" fillId="0" borderId="0" xfId="47" applyFont="1">
      <alignment/>
      <protection/>
    </xf>
    <xf numFmtId="3" fontId="0" fillId="0" borderId="0" xfId="47" applyNumberFormat="1">
      <alignment/>
      <protection/>
    </xf>
    <xf numFmtId="0" fontId="0" fillId="0" borderId="0" xfId="47" applyBorder="1">
      <alignment/>
      <protection/>
    </xf>
    <xf numFmtId="0" fontId="33" fillId="0" borderId="0" xfId="47" applyFont="1" applyAlignment="1">
      <alignment/>
      <protection/>
    </xf>
    <xf numFmtId="0" fontId="0" fillId="0" borderId="0" xfId="47" applyAlignment="1">
      <alignment horizontal="right"/>
      <protection/>
    </xf>
    <xf numFmtId="0" fontId="34" fillId="0" borderId="0" xfId="47" applyFont="1" applyBorder="1">
      <alignment/>
      <protection/>
    </xf>
    <xf numFmtId="3" fontId="34" fillId="0" borderId="0" xfId="47" applyNumberFormat="1" applyFont="1" applyBorder="1" applyAlignment="1">
      <alignment horizontal="right"/>
      <protection/>
    </xf>
    <xf numFmtId="4" fontId="34" fillId="0" borderId="0" xfId="47" applyNumberFormat="1" applyFont="1" applyBorder="1">
      <alignment/>
      <protection/>
    </xf>
    <xf numFmtId="0" fontId="33" fillId="0" borderId="0" xfId="47" applyFont="1" applyBorder="1" applyAlignment="1">
      <alignment/>
      <protection/>
    </xf>
    <xf numFmtId="0" fontId="0" fillId="0" borderId="0" xfId="47" applyBorder="1" applyAlignment="1">
      <alignment horizontal="right"/>
      <protection/>
    </xf>
    <xf numFmtId="49" fontId="25" fillId="0" borderId="15" xfId="0" applyNumberFormat="1" applyFont="1" applyFill="1" applyBorder="1"/>
    <xf numFmtId="3" fontId="0" fillId="0" borderId="16" xfId="0" applyNumberFormat="1" applyFont="1" applyFill="1" applyBorder="1"/>
    <xf numFmtId="3" fontId="0" fillId="0" borderId="61" xfId="0" applyNumberFormat="1" applyFont="1" applyFill="1" applyBorder="1"/>
    <xf numFmtId="3" fontId="0" fillId="0" borderId="62" xfId="0" applyNumberFormat="1" applyFont="1" applyFill="1" applyBorder="1"/>
    <xf numFmtId="49" fontId="0" fillId="0" borderId="58" xfId="47" applyNumberFormat="1" applyFont="1" applyFill="1" applyBorder="1" applyAlignment="1">
      <alignment horizontal="left"/>
      <protection/>
    </xf>
    <xf numFmtId="0" fontId="0" fillId="0" borderId="58" xfId="47" applyFont="1" applyFill="1" applyBorder="1" applyAlignment="1">
      <alignment wrapText="1"/>
      <protection/>
    </xf>
    <xf numFmtId="49" fontId="0" fillId="0" borderId="58" xfId="47" applyNumberFormat="1" applyFont="1" applyFill="1" applyBorder="1" applyAlignment="1">
      <alignment horizontal="center" shrinkToFit="1"/>
      <protection/>
    </xf>
    <xf numFmtId="4" fontId="0" fillId="0" borderId="58" xfId="47" applyNumberFormat="1" applyFont="1" applyFill="1" applyBorder="1" applyAlignment="1">
      <alignment horizontal="right"/>
      <protection/>
    </xf>
    <xf numFmtId="4" fontId="0" fillId="0" borderId="58" xfId="47" applyNumberFormat="1" applyFont="1" applyFill="1" applyBorder="1">
      <alignment/>
      <protection/>
    </xf>
    <xf numFmtId="167" fontId="0" fillId="0" borderId="58" xfId="47" applyNumberFormat="1" applyFont="1" applyFill="1" applyBorder="1">
      <alignment/>
      <protection/>
    </xf>
    <xf numFmtId="49" fontId="25" fillId="0" borderId="58" xfId="47" applyNumberFormat="1" applyFont="1" applyFill="1" applyBorder="1" applyAlignment="1">
      <alignment horizontal="left"/>
      <protection/>
    </xf>
    <xf numFmtId="4" fontId="32" fillId="0" borderId="58" xfId="47" applyNumberFormat="1" applyFont="1" applyFill="1" applyBorder="1" applyAlignment="1">
      <alignment horizontal="right" wrapText="1"/>
      <protection/>
    </xf>
    <xf numFmtId="0" fontId="32" fillId="0" borderId="58" xfId="47" applyFont="1" applyFill="1" applyBorder="1" applyAlignment="1">
      <alignment horizontal="left" wrapText="1"/>
      <protection/>
    </xf>
    <xf numFmtId="0" fontId="32" fillId="0" borderId="58" xfId="0" applyFont="1" applyFill="1" applyBorder="1" applyAlignment="1">
      <alignment horizontal="right"/>
    </xf>
    <xf numFmtId="0" fontId="0" fillId="0" borderId="58" xfId="47" applyFill="1" applyBorder="1">
      <alignment/>
      <protection/>
    </xf>
    <xf numFmtId="0" fontId="24" fillId="0" borderId="58" xfId="47" applyFont="1" applyFill="1" applyBorder="1">
      <alignment/>
      <protection/>
    </xf>
    <xf numFmtId="49" fontId="22" fillId="0" borderId="63" xfId="47" applyNumberFormat="1" applyFont="1" applyFill="1" applyBorder="1">
      <alignment/>
      <protection/>
    </xf>
    <xf numFmtId="0" fontId="22" fillId="0" borderId="63" xfId="47" applyFont="1" applyFill="1" applyBorder="1" applyAlignment="1">
      <alignment horizontal="center"/>
      <protection/>
    </xf>
    <xf numFmtId="0" fontId="22" fillId="0" borderId="63" xfId="47" applyNumberFormat="1" applyFont="1" applyFill="1" applyBorder="1" applyAlignment="1">
      <alignment horizontal="center"/>
      <protection/>
    </xf>
    <xf numFmtId="0" fontId="29" fillId="0" borderId="63" xfId="47" applyFont="1" applyFill="1" applyBorder="1">
      <alignment/>
      <protection/>
    </xf>
    <xf numFmtId="0" fontId="2" fillId="0" borderId="56" xfId="47" applyFont="1" applyFill="1" applyBorder="1" applyAlignment="1">
      <alignment horizontal="center"/>
      <protection/>
    </xf>
    <xf numFmtId="49" fontId="2" fillId="0" borderId="64" xfId="47" applyNumberFormat="1" applyFont="1" applyFill="1" applyBorder="1" applyAlignment="1">
      <alignment horizontal="left"/>
      <protection/>
    </xf>
    <xf numFmtId="0" fontId="2" fillId="0" borderId="64" xfId="47" applyFont="1" applyFill="1" applyBorder="1">
      <alignment/>
      <protection/>
    </xf>
    <xf numFmtId="0" fontId="0" fillId="0" borderId="64" xfId="47" applyFill="1" applyBorder="1" applyAlignment="1">
      <alignment horizontal="center"/>
      <protection/>
    </xf>
    <xf numFmtId="0" fontId="0" fillId="0" borderId="64" xfId="47" applyNumberFormat="1" applyFill="1" applyBorder="1" applyAlignment="1">
      <alignment horizontal="right"/>
      <protection/>
    </xf>
    <xf numFmtId="0" fontId="0" fillId="0" borderId="64" xfId="47" applyNumberFormat="1" applyFill="1" applyBorder="1">
      <alignment/>
      <protection/>
    </xf>
    <xf numFmtId="0" fontId="24" fillId="0" borderId="64" xfId="47" applyNumberFormat="1" applyFont="1" applyFill="1" applyBorder="1">
      <alignment/>
      <protection/>
    </xf>
    <xf numFmtId="0" fontId="0" fillId="0" borderId="65" xfId="47" applyFont="1" applyFill="1" applyBorder="1" applyAlignment="1">
      <alignment horizontal="center"/>
      <protection/>
    </xf>
    <xf numFmtId="0" fontId="25" fillId="0" borderId="65" xfId="47" applyFont="1" applyFill="1" applyBorder="1" applyAlignment="1">
      <alignment horizontal="center"/>
      <protection/>
    </xf>
    <xf numFmtId="0" fontId="0" fillId="0" borderId="66" xfId="47" applyFill="1" applyBorder="1" applyAlignment="1">
      <alignment horizontal="center"/>
      <protection/>
    </xf>
    <xf numFmtId="49" fontId="21" fillId="0" borderId="67" xfId="47" applyNumberFormat="1" applyFont="1" applyFill="1" applyBorder="1" applyAlignment="1">
      <alignment horizontal="left"/>
      <protection/>
    </xf>
    <xf numFmtId="0" fontId="21" fillId="0" borderId="67" xfId="47" applyFont="1" applyFill="1" applyBorder="1">
      <alignment/>
      <protection/>
    </xf>
    <xf numFmtId="0" fontId="0" fillId="0" borderId="67" xfId="47" applyFill="1" applyBorder="1" applyAlignment="1">
      <alignment horizontal="center"/>
      <protection/>
    </xf>
    <xf numFmtId="4" fontId="0" fillId="0" borderId="67" xfId="47" applyNumberFormat="1" applyFill="1" applyBorder="1" applyAlignment="1">
      <alignment horizontal="right"/>
      <protection/>
    </xf>
    <xf numFmtId="4" fontId="2" fillId="0" borderId="67" xfId="47" applyNumberFormat="1" applyFont="1" applyFill="1" applyBorder="1">
      <alignment/>
      <protection/>
    </xf>
    <xf numFmtId="0" fontId="2" fillId="0" borderId="67" xfId="47" applyFont="1" applyFill="1" applyBorder="1">
      <alignment/>
      <protection/>
    </xf>
    <xf numFmtId="167" fontId="2" fillId="0" borderId="67" xfId="47" applyNumberFormat="1" applyFont="1" applyFill="1" applyBorder="1">
      <alignment/>
      <protection/>
    </xf>
    <xf numFmtId="167" fontId="0" fillId="0" borderId="68" xfId="47" applyNumberFormat="1" applyFont="1" applyFill="1" applyBorder="1">
      <alignment/>
      <protection/>
    </xf>
    <xf numFmtId="0" fontId="24" fillId="0" borderId="69" xfId="47" applyNumberFormat="1" applyFont="1" applyFill="1" applyBorder="1">
      <alignment/>
      <protection/>
    </xf>
    <xf numFmtId="0" fontId="24" fillId="0" borderId="68" xfId="47" applyFont="1" applyFill="1" applyBorder="1">
      <alignment/>
      <protection/>
    </xf>
    <xf numFmtId="0" fontId="0" fillId="0" borderId="68" xfId="47" applyFill="1" applyBorder="1">
      <alignment/>
      <protection/>
    </xf>
    <xf numFmtId="167" fontId="2" fillId="0" borderId="43" xfId="47" applyNumberFormat="1" applyFont="1" applyFill="1" applyBorder="1">
      <alignment/>
      <protection/>
    </xf>
    <xf numFmtId="0" fontId="0" fillId="0" borderId="70" xfId="47" applyFont="1" applyFill="1" applyBorder="1" applyAlignment="1">
      <alignment horizontal="center"/>
      <protection/>
    </xf>
    <xf numFmtId="49" fontId="0" fillId="0" borderId="53" xfId="47" applyNumberFormat="1" applyFont="1" applyFill="1" applyBorder="1" applyAlignment="1">
      <alignment horizontal="left"/>
      <protection/>
    </xf>
    <xf numFmtId="0" fontId="0" fillId="0" borderId="53" xfId="47" applyFont="1" applyFill="1" applyBorder="1" applyAlignment="1">
      <alignment wrapText="1"/>
      <protection/>
    </xf>
    <xf numFmtId="49" fontId="0" fillId="0" borderId="53" xfId="47" applyNumberFormat="1" applyFont="1" applyFill="1" applyBorder="1" applyAlignment="1">
      <alignment horizontal="center" shrinkToFit="1"/>
      <protection/>
    </xf>
    <xf numFmtId="4" fontId="0" fillId="0" borderId="53" xfId="47" applyNumberFormat="1" applyFont="1" applyFill="1" applyBorder="1" applyAlignment="1">
      <alignment horizontal="right"/>
      <protection/>
    </xf>
    <xf numFmtId="4" fontId="0" fillId="0" borderId="53" xfId="47" applyNumberFormat="1" applyFont="1" applyFill="1" applyBorder="1">
      <alignment/>
      <protection/>
    </xf>
    <xf numFmtId="167" fontId="0" fillId="0" borderId="53" xfId="47" applyNumberFormat="1" applyFont="1" applyFill="1" applyBorder="1">
      <alignment/>
      <protection/>
    </xf>
    <xf numFmtId="167" fontId="0" fillId="0" borderId="54" xfId="47" applyNumberFormat="1" applyFont="1" applyFill="1" applyBorder="1">
      <alignment/>
      <protection/>
    </xf>
    <xf numFmtId="0" fontId="0" fillId="0" borderId="71" xfId="47" applyFill="1" applyBorder="1" applyAlignment="1">
      <alignment horizontal="center"/>
      <protection/>
    </xf>
    <xf numFmtId="49" fontId="21" fillId="0" borderId="72" xfId="47" applyNumberFormat="1" applyFont="1" applyFill="1" applyBorder="1" applyAlignment="1">
      <alignment horizontal="left"/>
      <protection/>
    </xf>
    <xf numFmtId="0" fontId="21" fillId="0" borderId="72" xfId="47" applyFont="1" applyFill="1" applyBorder="1">
      <alignment/>
      <protection/>
    </xf>
    <xf numFmtId="0" fontId="0" fillId="0" borderId="72" xfId="47" applyFill="1" applyBorder="1" applyAlignment="1">
      <alignment horizontal="center"/>
      <protection/>
    </xf>
    <xf numFmtId="4" fontId="0" fillId="0" borderId="72" xfId="47" applyNumberFormat="1" applyFill="1" applyBorder="1" applyAlignment="1">
      <alignment horizontal="right"/>
      <protection/>
    </xf>
    <xf numFmtId="4" fontId="2" fillId="0" borderId="72" xfId="47" applyNumberFormat="1" applyFont="1" applyFill="1" applyBorder="1">
      <alignment/>
      <protection/>
    </xf>
    <xf numFmtId="0" fontId="2" fillId="0" borderId="72" xfId="47" applyFont="1" applyFill="1" applyBorder="1">
      <alignment/>
      <protection/>
    </xf>
    <xf numFmtId="167" fontId="2" fillId="0" borderId="73" xfId="47" applyNumberFormat="1" applyFont="1" applyFill="1" applyBorder="1">
      <alignment/>
      <protection/>
    </xf>
    <xf numFmtId="0" fontId="0" fillId="0" borderId="0" xfId="0" applyAlignment="1">
      <alignment horizontal="left" wrapText="1"/>
    </xf>
    <xf numFmtId="0" fontId="24" fillId="0" borderId="0" xfId="0" applyFont="1" applyAlignment="1">
      <alignment horizontal="left" vertical="top" wrapText="1"/>
    </xf>
    <xf numFmtId="0" fontId="22" fillId="0" borderId="25" xfId="0" applyFont="1" applyBorder="1" applyAlignment="1">
      <alignment horizontal="left"/>
    </xf>
    <xf numFmtId="0" fontId="22" fillId="0" borderId="40" xfId="0" applyFont="1" applyBorder="1" applyAlignment="1">
      <alignment horizontal="left"/>
    </xf>
    <xf numFmtId="0" fontId="2" fillId="0" borderId="74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57" xfId="0" applyFont="1" applyBorder="1" applyAlignment="1">
      <alignment horizontal="left"/>
    </xf>
    <xf numFmtId="3" fontId="2" fillId="0" borderId="45" xfId="0" applyNumberFormat="1" applyFont="1" applyFill="1" applyBorder="1" applyAlignment="1">
      <alignment horizontal="right"/>
    </xf>
    <xf numFmtId="3" fontId="2" fillId="0" borderId="60" xfId="0" applyNumberFormat="1" applyFont="1" applyFill="1" applyBorder="1" applyAlignment="1">
      <alignment horizontal="right"/>
    </xf>
    <xf numFmtId="0" fontId="0" fillId="0" borderId="75" xfId="47" applyFont="1" applyBorder="1" applyAlignment="1">
      <alignment horizontal="center"/>
      <protection/>
    </xf>
    <xf numFmtId="0" fontId="0" fillId="0" borderId="76" xfId="47" applyFont="1" applyBorder="1" applyAlignment="1">
      <alignment horizontal="center"/>
      <protection/>
    </xf>
    <xf numFmtId="0" fontId="0" fillId="0" borderId="77" xfId="47" applyFont="1" applyBorder="1" applyAlignment="1">
      <alignment horizontal="center"/>
      <protection/>
    </xf>
    <xf numFmtId="0" fontId="0" fillId="0" borderId="78" xfId="47" applyFont="1" applyBorder="1" applyAlignment="1">
      <alignment horizontal="center"/>
      <protection/>
    </xf>
    <xf numFmtId="0" fontId="0" fillId="0" borderId="51" xfId="47" applyFont="1" applyBorder="1" applyAlignment="1">
      <alignment horizontal="left" shrinkToFit="1"/>
      <protection/>
    </xf>
    <xf numFmtId="0" fontId="0" fillId="0" borderId="79" xfId="47" applyFont="1" applyBorder="1" applyAlignment="1">
      <alignment horizontal="left" shrinkToFit="1"/>
      <protection/>
    </xf>
    <xf numFmtId="0" fontId="32" fillId="0" borderId="58" xfId="47" applyFont="1" applyFill="1" applyBorder="1" applyAlignment="1">
      <alignment horizontal="left" wrapText="1"/>
      <protection/>
    </xf>
    <xf numFmtId="0" fontId="0" fillId="0" borderId="58" xfId="0" applyFill="1" applyBorder="1" applyAlignment="1">
      <alignment horizontal="left" wrapText="1"/>
    </xf>
    <xf numFmtId="0" fontId="31" fillId="0" borderId="58" xfId="47" applyFont="1" applyFill="1" applyBorder="1" applyAlignment="1">
      <alignment horizontal="left" wrapText="1" indent="1"/>
      <protection/>
    </xf>
    <xf numFmtId="0" fontId="26" fillId="0" borderId="0" xfId="47" applyFont="1" applyAlignment="1">
      <alignment horizontal="center"/>
      <protection/>
    </xf>
    <xf numFmtId="49" fontId="0" fillId="0" borderId="77" xfId="47" applyNumberFormat="1" applyFont="1" applyBorder="1" applyAlignment="1">
      <alignment horizontal="center"/>
      <protection/>
    </xf>
    <xf numFmtId="0" fontId="0" fillId="0" borderId="51" xfId="47" applyBorder="1" applyAlignment="1">
      <alignment horizontal="right" shrinkToFit="1"/>
      <protection/>
    </xf>
    <xf numFmtId="0" fontId="0" fillId="0" borderId="79" xfId="47" applyBorder="1" applyAlignment="1">
      <alignment horizontal="right" shrinkToFit="1"/>
      <protection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L.XLS" xfId="47"/>
    <cellStyle name="Poznámka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workbookViewId="0" topLeftCell="A1">
      <selection activeCell="A3" sqref="A3:G45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95" customHeight="1">
      <c r="A3" s="3"/>
      <c r="B3" s="4"/>
      <c r="C3" s="5"/>
      <c r="D3" s="5"/>
      <c r="E3" s="5"/>
      <c r="F3" s="6"/>
      <c r="G3" s="7"/>
    </row>
    <row r="4" spans="1:7" ht="12.95" customHeight="1">
      <c r="A4" s="8"/>
      <c r="B4" s="9"/>
      <c r="C4" s="10"/>
      <c r="D4" s="11"/>
      <c r="E4" s="11"/>
      <c r="F4" s="12"/>
      <c r="G4" s="13"/>
    </row>
    <row r="5" spans="1:7" ht="12.95" customHeight="1">
      <c r="A5" s="14"/>
      <c r="B5" s="15"/>
      <c r="C5" s="16"/>
      <c r="D5" s="16"/>
      <c r="E5" s="16"/>
      <c r="F5" s="17"/>
      <c r="G5" s="18"/>
    </row>
    <row r="6" spans="1:7" ht="12.95" customHeight="1">
      <c r="A6" s="8"/>
      <c r="B6" s="9"/>
      <c r="C6" s="10"/>
      <c r="D6" s="11"/>
      <c r="E6" s="11"/>
      <c r="F6" s="19"/>
      <c r="G6" s="13"/>
    </row>
    <row r="7" spans="1:9" ht="12.75">
      <c r="A7" s="14"/>
      <c r="B7" s="16"/>
      <c r="C7" s="205"/>
      <c r="D7" s="206"/>
      <c r="E7" s="20"/>
      <c r="F7" s="21"/>
      <c r="G7" s="22"/>
      <c r="H7" s="23"/>
      <c r="I7" s="23"/>
    </row>
    <row r="8" spans="1:7" ht="12.75">
      <c r="A8" s="14"/>
      <c r="B8" s="16"/>
      <c r="C8" s="205"/>
      <c r="D8" s="206"/>
      <c r="E8" s="17"/>
      <c r="F8" s="16"/>
      <c r="G8" s="24"/>
    </row>
    <row r="9" spans="1:7" ht="12.75">
      <c r="A9" s="25"/>
      <c r="B9" s="26"/>
      <c r="C9" s="26"/>
      <c r="D9" s="26"/>
      <c r="E9" s="27"/>
      <c r="F9" s="26"/>
      <c r="G9" s="28"/>
    </row>
    <row r="10" spans="1:57" ht="12.75">
      <c r="A10" s="29"/>
      <c r="B10" s="30"/>
      <c r="C10" s="30"/>
      <c r="D10" s="30"/>
      <c r="E10" s="12"/>
      <c r="F10" s="30"/>
      <c r="G10" s="13"/>
      <c r="BA10" s="31"/>
      <c r="BB10" s="31"/>
      <c r="BC10" s="31"/>
      <c r="BD10" s="31"/>
      <c r="BE10" s="31"/>
    </row>
    <row r="11" spans="1:7" ht="12.75">
      <c r="A11" s="29"/>
      <c r="B11" s="30"/>
      <c r="C11" s="30"/>
      <c r="D11" s="30"/>
      <c r="E11" s="207"/>
      <c r="F11" s="208"/>
      <c r="G11" s="209"/>
    </row>
    <row r="12" spans="1:7" ht="28.5" customHeight="1" thickBot="1">
      <c r="A12" s="32"/>
      <c r="B12" s="33"/>
      <c r="C12" s="33"/>
      <c r="D12" s="33"/>
      <c r="E12" s="34"/>
      <c r="F12" s="34"/>
      <c r="G12" s="35"/>
    </row>
    <row r="13" spans="1:7" ht="17.25" customHeight="1" thickBot="1">
      <c r="A13" s="36"/>
      <c r="B13" s="37"/>
      <c r="C13" s="38"/>
      <c r="D13" s="39"/>
      <c r="E13" s="40"/>
      <c r="F13" s="40"/>
      <c r="G13" s="38"/>
    </row>
    <row r="14" spans="1:7" ht="15.95" customHeight="1">
      <c r="A14" s="41"/>
      <c r="B14" s="42"/>
      <c r="C14" s="43"/>
      <c r="D14" s="44"/>
      <c r="E14" s="45"/>
      <c r="F14" s="46"/>
      <c r="G14" s="43"/>
    </row>
    <row r="15" spans="1:7" ht="15.95" customHeight="1">
      <c r="A15" s="41"/>
      <c r="B15" s="42"/>
      <c r="C15" s="43"/>
      <c r="D15" s="25"/>
      <c r="E15" s="47"/>
      <c r="F15" s="48"/>
      <c r="G15" s="43"/>
    </row>
    <row r="16" spans="1:7" ht="15.95" customHeight="1">
      <c r="A16" s="41"/>
      <c r="B16" s="42"/>
      <c r="C16" s="43"/>
      <c r="D16" s="25"/>
      <c r="E16" s="47"/>
      <c r="F16" s="48"/>
      <c r="G16" s="43"/>
    </row>
    <row r="17" spans="1:7" ht="15.95" customHeight="1">
      <c r="A17" s="49"/>
      <c r="B17" s="42"/>
      <c r="C17" s="43"/>
      <c r="D17" s="25"/>
      <c r="E17" s="47"/>
      <c r="F17" s="48"/>
      <c r="G17" s="43"/>
    </row>
    <row r="18" spans="1:7" ht="15.95" customHeight="1">
      <c r="A18" s="50"/>
      <c r="B18" s="42"/>
      <c r="C18" s="43"/>
      <c r="D18" s="51"/>
      <c r="E18" s="47"/>
      <c r="F18" s="48"/>
      <c r="G18" s="43"/>
    </row>
    <row r="19" spans="1:7" ht="15.95" customHeight="1">
      <c r="A19" s="50"/>
      <c r="B19" s="42"/>
      <c r="C19" s="43"/>
      <c r="D19" s="25"/>
      <c r="E19" s="47"/>
      <c r="F19" s="48"/>
      <c r="G19" s="43"/>
    </row>
    <row r="20" spans="1:7" ht="15.95" customHeight="1">
      <c r="A20" s="50"/>
      <c r="B20" s="42"/>
      <c r="C20" s="43"/>
      <c r="D20" s="25"/>
      <c r="E20" s="47"/>
      <c r="F20" s="48"/>
      <c r="G20" s="43"/>
    </row>
    <row r="21" spans="1:7" ht="15.95" customHeight="1">
      <c r="A21" s="29"/>
      <c r="B21" s="30"/>
      <c r="C21" s="43"/>
      <c r="D21" s="25"/>
      <c r="E21" s="47"/>
      <c r="F21" s="48"/>
      <c r="G21" s="43"/>
    </row>
    <row r="22" spans="1:7" ht="15.95" customHeight="1" thickBot="1">
      <c r="A22" s="25"/>
      <c r="B22" s="26"/>
      <c r="C22" s="52"/>
      <c r="D22" s="53"/>
      <c r="E22" s="54"/>
      <c r="F22" s="55"/>
      <c r="G22" s="43"/>
    </row>
    <row r="23" spans="1:7" ht="12.75">
      <c r="A23" s="3"/>
      <c r="B23" s="5"/>
      <c r="C23" s="6"/>
      <c r="D23" s="5"/>
      <c r="E23" s="6"/>
      <c r="F23" s="5"/>
      <c r="G23" s="7"/>
    </row>
    <row r="24" spans="1:7" ht="12.75">
      <c r="A24" s="14"/>
      <c r="B24" s="16"/>
      <c r="C24" s="17"/>
      <c r="D24" s="16"/>
      <c r="E24" s="17"/>
      <c r="F24" s="16"/>
      <c r="G24" s="18"/>
    </row>
    <row r="25" spans="1:7" ht="12.75">
      <c r="A25" s="29"/>
      <c r="B25" s="56"/>
      <c r="C25" s="12"/>
      <c r="D25" s="30"/>
      <c r="E25" s="12"/>
      <c r="F25" s="30"/>
      <c r="G25" s="13"/>
    </row>
    <row r="26" spans="1:7" ht="12.75">
      <c r="A26" s="29"/>
      <c r="B26" s="57"/>
      <c r="C26" s="12"/>
      <c r="D26" s="30"/>
      <c r="E26" s="12"/>
      <c r="F26" s="30"/>
      <c r="G26" s="13"/>
    </row>
    <row r="27" spans="1:7" ht="12.75">
      <c r="A27" s="29"/>
      <c r="B27" s="30"/>
      <c r="C27" s="12"/>
      <c r="D27" s="30"/>
      <c r="E27" s="12"/>
      <c r="F27" s="30"/>
      <c r="G27" s="13"/>
    </row>
    <row r="28" spans="1:7" ht="97.5" customHeight="1">
      <c r="A28" s="29"/>
      <c r="B28" s="30"/>
      <c r="C28" s="12"/>
      <c r="D28" s="30"/>
      <c r="E28" s="12"/>
      <c r="F28" s="30"/>
      <c r="G28" s="13"/>
    </row>
    <row r="29" spans="1:7" ht="12.75">
      <c r="A29" s="14"/>
      <c r="B29" s="16"/>
      <c r="C29" s="58"/>
      <c r="D29" s="16"/>
      <c r="E29" s="17"/>
      <c r="F29" s="59"/>
      <c r="G29" s="18"/>
    </row>
    <row r="30" spans="1:7" ht="12.75">
      <c r="A30" s="14"/>
      <c r="B30" s="16"/>
      <c r="C30" s="58"/>
      <c r="D30" s="16"/>
      <c r="E30" s="17"/>
      <c r="F30" s="59"/>
      <c r="G30" s="18"/>
    </row>
    <row r="31" spans="1:7" ht="12.75">
      <c r="A31" s="14"/>
      <c r="B31" s="16"/>
      <c r="C31" s="58"/>
      <c r="D31" s="16"/>
      <c r="E31" s="17"/>
      <c r="F31" s="60"/>
      <c r="G31" s="28"/>
    </row>
    <row r="32" spans="1:7" ht="12.75">
      <c r="A32" s="14"/>
      <c r="B32" s="16"/>
      <c r="C32" s="58"/>
      <c r="D32" s="16"/>
      <c r="E32" s="17"/>
      <c r="F32" s="59"/>
      <c r="G32" s="18"/>
    </row>
    <row r="33" spans="1:7" ht="12.75">
      <c r="A33" s="14"/>
      <c r="B33" s="16"/>
      <c r="C33" s="58"/>
      <c r="D33" s="16"/>
      <c r="E33" s="17"/>
      <c r="F33" s="60"/>
      <c r="G33" s="28"/>
    </row>
    <row r="34" spans="1:7" s="66" customFormat="1" ht="19.5" customHeight="1" thickBot="1">
      <c r="A34" s="61"/>
      <c r="B34" s="62"/>
      <c r="C34" s="62"/>
      <c r="D34" s="62"/>
      <c r="E34" s="63"/>
      <c r="F34" s="64"/>
      <c r="G34" s="65"/>
    </row>
    <row r="36" spans="1:8" ht="12.75">
      <c r="A36" s="67"/>
      <c r="B36" s="67"/>
      <c r="C36" s="67"/>
      <c r="D36" s="67"/>
      <c r="E36" s="67"/>
      <c r="F36" s="67"/>
      <c r="G36" s="67"/>
      <c r="H36" t="s">
        <v>2</v>
      </c>
    </row>
    <row r="37" spans="1:8" ht="14.25" customHeight="1">
      <c r="A37" s="67"/>
      <c r="B37" s="204"/>
      <c r="C37" s="204"/>
      <c r="D37" s="204"/>
      <c r="E37" s="204"/>
      <c r="F37" s="204"/>
      <c r="G37" s="204"/>
      <c r="H37" t="s">
        <v>2</v>
      </c>
    </row>
    <row r="38" spans="1:8" ht="12.75" customHeight="1">
      <c r="A38" s="68"/>
      <c r="B38" s="204"/>
      <c r="C38" s="204"/>
      <c r="D38" s="204"/>
      <c r="E38" s="204"/>
      <c r="F38" s="204"/>
      <c r="G38" s="204"/>
      <c r="H38" t="s">
        <v>2</v>
      </c>
    </row>
    <row r="39" spans="1:8" ht="12.75">
      <c r="A39" s="68"/>
      <c r="B39" s="204"/>
      <c r="C39" s="204"/>
      <c r="D39" s="204"/>
      <c r="E39" s="204"/>
      <c r="F39" s="204"/>
      <c r="G39" s="204"/>
      <c r="H39" t="s">
        <v>2</v>
      </c>
    </row>
    <row r="40" spans="1:8" ht="12.75">
      <c r="A40" s="68"/>
      <c r="B40" s="204"/>
      <c r="C40" s="204"/>
      <c r="D40" s="204"/>
      <c r="E40" s="204"/>
      <c r="F40" s="204"/>
      <c r="G40" s="204"/>
      <c r="H40" t="s">
        <v>2</v>
      </c>
    </row>
    <row r="41" spans="1:8" ht="12.75">
      <c r="A41" s="68"/>
      <c r="B41" s="204"/>
      <c r="C41" s="204"/>
      <c r="D41" s="204"/>
      <c r="E41" s="204"/>
      <c r="F41" s="204"/>
      <c r="G41" s="204"/>
      <c r="H41" t="s">
        <v>2</v>
      </c>
    </row>
    <row r="42" spans="1:8" ht="12.75">
      <c r="A42" s="68"/>
      <c r="B42" s="204"/>
      <c r="C42" s="204"/>
      <c r="D42" s="204"/>
      <c r="E42" s="204"/>
      <c r="F42" s="204"/>
      <c r="G42" s="204"/>
      <c r="H42" t="s">
        <v>2</v>
      </c>
    </row>
    <row r="43" spans="1:8" ht="12.75">
      <c r="A43" s="68"/>
      <c r="B43" s="204"/>
      <c r="C43" s="204"/>
      <c r="D43" s="204"/>
      <c r="E43" s="204"/>
      <c r="F43" s="204"/>
      <c r="G43" s="204"/>
      <c r="H43" t="s">
        <v>2</v>
      </c>
    </row>
    <row r="44" spans="1:8" ht="12.75">
      <c r="A44" s="68"/>
      <c r="B44" s="204"/>
      <c r="C44" s="204"/>
      <c r="D44" s="204"/>
      <c r="E44" s="204"/>
      <c r="F44" s="204"/>
      <c r="G44" s="204"/>
      <c r="H44" t="s">
        <v>2</v>
      </c>
    </row>
    <row r="45" spans="1:8" ht="12.75">
      <c r="A45" s="68"/>
      <c r="B45" s="204"/>
      <c r="C45" s="204"/>
      <c r="D45" s="204"/>
      <c r="E45" s="204"/>
      <c r="F45" s="204"/>
      <c r="G45" s="204"/>
      <c r="H45" t="s">
        <v>2</v>
      </c>
    </row>
    <row r="46" spans="2:7" ht="12.75">
      <c r="B46" s="203"/>
      <c r="C46" s="203"/>
      <c r="D46" s="203"/>
      <c r="E46" s="203"/>
      <c r="F46" s="203"/>
      <c r="G46" s="203"/>
    </row>
    <row r="47" spans="2:7" ht="12.75">
      <c r="B47" s="203"/>
      <c r="C47" s="203"/>
      <c r="D47" s="203"/>
      <c r="E47" s="203"/>
      <c r="F47" s="203"/>
      <c r="G47" s="203"/>
    </row>
    <row r="48" spans="2:7" ht="12.75">
      <c r="B48" s="203"/>
      <c r="C48" s="203"/>
      <c r="D48" s="203"/>
      <c r="E48" s="203"/>
      <c r="F48" s="203"/>
      <c r="G48" s="203"/>
    </row>
    <row r="49" spans="2:7" ht="12.75">
      <c r="B49" s="203"/>
      <c r="C49" s="203"/>
      <c r="D49" s="203"/>
      <c r="E49" s="203"/>
      <c r="F49" s="203"/>
      <c r="G49" s="203"/>
    </row>
    <row r="50" spans="2:7" ht="12.75">
      <c r="B50" s="203"/>
      <c r="C50" s="203"/>
      <c r="D50" s="203"/>
      <c r="E50" s="203"/>
      <c r="F50" s="203"/>
      <c r="G50" s="203"/>
    </row>
    <row r="51" spans="2:7" ht="12.75">
      <c r="B51" s="203"/>
      <c r="C51" s="203"/>
      <c r="D51" s="203"/>
      <c r="E51" s="203"/>
      <c r="F51" s="203"/>
      <c r="G51" s="203"/>
    </row>
    <row r="52" spans="2:7" ht="12.75">
      <c r="B52" s="203"/>
      <c r="C52" s="203"/>
      <c r="D52" s="203"/>
      <c r="E52" s="203"/>
      <c r="F52" s="203"/>
      <c r="G52" s="203"/>
    </row>
    <row r="53" spans="2:7" ht="12.75">
      <c r="B53" s="203"/>
      <c r="C53" s="203"/>
      <c r="D53" s="203"/>
      <c r="E53" s="203"/>
      <c r="F53" s="203"/>
      <c r="G53" s="203"/>
    </row>
    <row r="54" spans="2:7" ht="12.75">
      <c r="B54" s="203"/>
      <c r="C54" s="203"/>
      <c r="D54" s="203"/>
      <c r="E54" s="203"/>
      <c r="F54" s="203"/>
      <c r="G54" s="203"/>
    </row>
    <row r="55" spans="2:7" ht="12.75">
      <c r="B55" s="203"/>
      <c r="C55" s="203"/>
      <c r="D55" s="203"/>
      <c r="E55" s="203"/>
      <c r="F55" s="203"/>
      <c r="G55" s="203"/>
    </row>
  </sheetData>
  <mergeCells count="14">
    <mergeCell ref="B47:G47"/>
    <mergeCell ref="B48:G48"/>
    <mergeCell ref="B37:G45"/>
    <mergeCell ref="B53:G53"/>
    <mergeCell ref="C7:D7"/>
    <mergeCell ref="C8:D8"/>
    <mergeCell ref="E11:G11"/>
    <mergeCell ref="B46:G46"/>
    <mergeCell ref="B54:G54"/>
    <mergeCell ref="B55:G55"/>
    <mergeCell ref="B49:G49"/>
    <mergeCell ref="B50:G50"/>
    <mergeCell ref="B51:G51"/>
    <mergeCell ref="B52:G5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1"/>
  <sheetViews>
    <sheetView workbookViewId="0" topLeftCell="A1">
      <selection activeCell="K34" sqref="K34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12" t="s">
        <v>3</v>
      </c>
      <c r="B1" s="213"/>
      <c r="C1" s="69" t="str">
        <f>CONCATENATE(cislostavby," ",nazevstavby)</f>
        <v xml:space="preserve"> </v>
      </c>
      <c r="D1" s="70"/>
      <c r="E1" s="71"/>
      <c r="F1" s="70"/>
      <c r="G1" s="72"/>
      <c r="H1" s="73"/>
      <c r="I1" s="74"/>
    </row>
    <row r="2" spans="1:9" ht="13.5" thickBot="1">
      <c r="A2" s="214" t="s">
        <v>1</v>
      </c>
      <c r="B2" s="215"/>
      <c r="C2" s="75" t="str">
        <f>CONCATENATE(cisloobjektu," ",nazevobjektu)</f>
        <v xml:space="preserve"> </v>
      </c>
      <c r="D2" s="76"/>
      <c r="E2" s="77"/>
      <c r="F2" s="76"/>
      <c r="G2" s="216"/>
      <c r="H2" s="216"/>
      <c r="I2" s="217"/>
    </row>
    <row r="3" ht="13.5" thickTop="1"/>
    <row r="4" spans="1:9" ht="19.5" customHeight="1">
      <c r="A4" s="78" t="s">
        <v>4</v>
      </c>
      <c r="B4" s="1"/>
      <c r="C4" s="1"/>
      <c r="D4" s="1"/>
      <c r="E4" s="1"/>
      <c r="F4" s="1"/>
      <c r="G4" s="1"/>
      <c r="H4" s="1"/>
      <c r="I4" s="1"/>
    </row>
    <row r="5" ht="13.5" thickBot="1"/>
    <row r="6" spans="1:9" s="30" customFormat="1" ht="13.5" thickBot="1">
      <c r="A6" s="79"/>
      <c r="B6" s="80"/>
      <c r="C6" s="80"/>
      <c r="D6" s="81"/>
      <c r="E6" s="82"/>
      <c r="F6" s="83"/>
      <c r="G6" s="83"/>
      <c r="H6" s="83"/>
      <c r="I6" s="84"/>
    </row>
    <row r="7" spans="1:9" s="30" customFormat="1" ht="12.75">
      <c r="A7" s="145"/>
      <c r="B7" s="85"/>
      <c r="C7" s="86"/>
      <c r="D7" s="87"/>
      <c r="E7" s="146"/>
      <c r="F7" s="147"/>
      <c r="G7" s="147"/>
      <c r="H7" s="147"/>
      <c r="I7" s="148"/>
    </row>
    <row r="8" spans="1:9" s="30" customFormat="1" ht="12.75">
      <c r="A8" s="145"/>
      <c r="B8" s="85"/>
      <c r="C8" s="86"/>
      <c r="D8" s="87"/>
      <c r="E8" s="146"/>
      <c r="F8" s="147"/>
      <c r="G8" s="147"/>
      <c r="H8" s="147"/>
      <c r="I8" s="148"/>
    </row>
    <row r="9" spans="1:9" s="30" customFormat="1" ht="12.75">
      <c r="A9" s="145"/>
      <c r="B9" s="85"/>
      <c r="C9" s="86"/>
      <c r="D9" s="87"/>
      <c r="E9" s="146"/>
      <c r="F9" s="147"/>
      <c r="G9" s="147"/>
      <c r="H9" s="147"/>
      <c r="I9" s="148"/>
    </row>
    <row r="10" spans="1:9" s="30" customFormat="1" ht="12.75">
      <c r="A10" s="145"/>
      <c r="B10" s="85"/>
      <c r="C10" s="86"/>
      <c r="D10" s="87"/>
      <c r="E10" s="146"/>
      <c r="F10" s="147"/>
      <c r="G10" s="147"/>
      <c r="H10" s="147"/>
      <c r="I10" s="148"/>
    </row>
    <row r="11" spans="1:9" s="30" customFormat="1" ht="12.75">
      <c r="A11" s="145"/>
      <c r="B11" s="85"/>
      <c r="C11" s="86"/>
      <c r="D11" s="87"/>
      <c r="E11" s="146"/>
      <c r="F11" s="147"/>
      <c r="G11" s="147"/>
      <c r="H11" s="147"/>
      <c r="I11" s="148"/>
    </row>
    <row r="12" spans="1:9" s="30" customFormat="1" ht="12.75">
      <c r="A12" s="145"/>
      <c r="B12" s="85"/>
      <c r="C12" s="86"/>
      <c r="D12" s="87"/>
      <c r="E12" s="146"/>
      <c r="F12" s="147"/>
      <c r="G12" s="147"/>
      <c r="H12" s="147"/>
      <c r="I12" s="148"/>
    </row>
    <row r="13" spans="1:9" s="30" customFormat="1" ht="13.5" thickBot="1">
      <c r="A13" s="145"/>
      <c r="B13" s="85"/>
      <c r="C13" s="86"/>
      <c r="D13" s="87"/>
      <c r="E13" s="146"/>
      <c r="F13" s="147"/>
      <c r="G13" s="147"/>
      <c r="H13" s="147"/>
      <c r="I13" s="148"/>
    </row>
    <row r="14" spans="1:9" s="93" customFormat="1" ht="13.5" thickBot="1">
      <c r="A14" s="88"/>
      <c r="B14" s="80"/>
      <c r="C14" s="80"/>
      <c r="D14" s="89"/>
      <c r="E14" s="90"/>
      <c r="F14" s="91"/>
      <c r="G14" s="91"/>
      <c r="H14" s="91"/>
      <c r="I14" s="92"/>
    </row>
    <row r="15" spans="1:9" ht="12.75">
      <c r="A15" s="86"/>
      <c r="B15" s="86"/>
      <c r="C15" s="86"/>
      <c r="D15" s="86"/>
      <c r="E15" s="86"/>
      <c r="F15" s="86"/>
      <c r="G15" s="86"/>
      <c r="H15" s="86"/>
      <c r="I15" s="86"/>
    </row>
    <row r="16" spans="1:57" ht="19.5" customHeight="1">
      <c r="A16" s="94"/>
      <c r="B16" s="94"/>
      <c r="C16" s="94"/>
      <c r="D16" s="94"/>
      <c r="E16" s="94"/>
      <c r="F16" s="94"/>
      <c r="G16" s="95"/>
      <c r="H16" s="94"/>
      <c r="I16" s="94"/>
      <c r="BA16" s="31"/>
      <c r="BB16" s="31"/>
      <c r="BC16" s="31"/>
      <c r="BD16" s="31"/>
      <c r="BE16" s="31"/>
    </row>
    <row r="17" spans="1:9" ht="13.5" thickBot="1">
      <c r="A17" s="96"/>
      <c r="B17" s="96"/>
      <c r="C17" s="96"/>
      <c r="D17" s="96"/>
      <c r="E17" s="96"/>
      <c r="F17" s="96"/>
      <c r="G17" s="96"/>
      <c r="H17" s="96"/>
      <c r="I17" s="96"/>
    </row>
    <row r="18" spans="1:9" ht="12.75">
      <c r="A18" s="97"/>
      <c r="B18" s="98"/>
      <c r="C18" s="98"/>
      <c r="D18" s="99"/>
      <c r="E18" s="100"/>
      <c r="F18" s="101"/>
      <c r="G18" s="102"/>
      <c r="H18" s="103"/>
      <c r="I18" s="104"/>
    </row>
    <row r="19" spans="1:53" ht="12.75">
      <c r="A19" s="105"/>
      <c r="B19" s="106"/>
      <c r="C19" s="106"/>
      <c r="D19" s="107"/>
      <c r="E19" s="108"/>
      <c r="F19" s="109"/>
      <c r="G19" s="110"/>
      <c r="H19" s="111"/>
      <c r="I19" s="112"/>
      <c r="BA19">
        <v>8</v>
      </c>
    </row>
    <row r="20" spans="1:9" ht="13.5" thickBot="1">
      <c r="A20" s="113"/>
      <c r="B20" s="114"/>
      <c r="C20" s="115"/>
      <c r="D20" s="116"/>
      <c r="E20" s="117"/>
      <c r="F20" s="118"/>
      <c r="G20" s="118"/>
      <c r="H20" s="210">
        <f>SUM(H19:H19)</f>
        <v>0</v>
      </c>
      <c r="I20" s="211"/>
    </row>
    <row r="22" spans="2:9" ht="12.75">
      <c r="B22" s="93"/>
      <c r="F22" s="119"/>
      <c r="G22" s="120"/>
      <c r="H22" s="120"/>
      <c r="I22" s="121"/>
    </row>
    <row r="23" spans="6:9" ht="12.75">
      <c r="F23" s="119"/>
      <c r="G23" s="120"/>
      <c r="H23" s="120"/>
      <c r="I23" s="121"/>
    </row>
    <row r="24" spans="6:9" ht="12.75">
      <c r="F24" s="119"/>
      <c r="G24" s="120"/>
      <c r="H24" s="120"/>
      <c r="I24" s="121"/>
    </row>
    <row r="25" spans="6:9" ht="12.75">
      <c r="F25" s="119"/>
      <c r="G25" s="120"/>
      <c r="H25" s="120"/>
      <c r="I25" s="121"/>
    </row>
    <row r="26" spans="6:9" ht="12.75">
      <c r="F26" s="119"/>
      <c r="G26" s="120"/>
      <c r="H26" s="120"/>
      <c r="I26" s="121"/>
    </row>
    <row r="27" spans="6:9" ht="12.75">
      <c r="F27" s="119"/>
      <c r="G27" s="120"/>
      <c r="H27" s="120"/>
      <c r="I27" s="121"/>
    </row>
    <row r="28" spans="6:9" ht="12.75">
      <c r="F28" s="119"/>
      <c r="G28" s="120"/>
      <c r="H28" s="120"/>
      <c r="I28" s="121"/>
    </row>
    <row r="29" spans="6:9" ht="12.75">
      <c r="F29" s="119"/>
      <c r="G29" s="120"/>
      <c r="H29" s="120"/>
      <c r="I29" s="121"/>
    </row>
    <row r="30" spans="6:9" ht="12.75">
      <c r="F30" s="119"/>
      <c r="G30" s="120"/>
      <c r="H30" s="120"/>
      <c r="I30" s="121"/>
    </row>
    <row r="31" spans="6:9" ht="12.75">
      <c r="F31" s="119"/>
      <c r="G31" s="120"/>
      <c r="H31" s="120"/>
      <c r="I31" s="121"/>
    </row>
    <row r="32" spans="6:9" ht="12.75">
      <c r="F32" s="119"/>
      <c r="G32" s="120"/>
      <c r="H32" s="120"/>
      <c r="I32" s="121"/>
    </row>
    <row r="33" spans="6:9" ht="12.75">
      <c r="F33" s="119"/>
      <c r="G33" s="120"/>
      <c r="H33" s="120"/>
      <c r="I33" s="121"/>
    </row>
    <row r="34" spans="6:9" ht="12.75">
      <c r="F34" s="119"/>
      <c r="G34" s="120"/>
      <c r="H34" s="120"/>
      <c r="I34" s="121"/>
    </row>
    <row r="35" spans="6:9" ht="12.75">
      <c r="F35" s="119"/>
      <c r="G35" s="120"/>
      <c r="H35" s="120"/>
      <c r="I35" s="121"/>
    </row>
    <row r="36" spans="6:9" ht="12.75">
      <c r="F36" s="119"/>
      <c r="G36" s="120"/>
      <c r="H36" s="120"/>
      <c r="I36" s="121"/>
    </row>
    <row r="37" spans="6:9" ht="12.75">
      <c r="F37" s="119"/>
      <c r="G37" s="120"/>
      <c r="H37" s="120"/>
      <c r="I37" s="121"/>
    </row>
    <row r="38" spans="6:9" ht="12.75">
      <c r="F38" s="119"/>
      <c r="G38" s="120"/>
      <c r="H38" s="120"/>
      <c r="I38" s="121"/>
    </row>
    <row r="39" spans="6:9" ht="12.75">
      <c r="F39" s="119"/>
      <c r="G39" s="120"/>
      <c r="H39" s="120"/>
      <c r="I39" s="121"/>
    </row>
    <row r="40" spans="6:9" ht="12.75">
      <c r="F40" s="119"/>
      <c r="G40" s="120"/>
      <c r="H40" s="120"/>
      <c r="I40" s="121"/>
    </row>
    <row r="41" spans="6:9" ht="12.75">
      <c r="F41" s="119"/>
      <c r="G41" s="120"/>
      <c r="H41" s="120"/>
      <c r="I41" s="121"/>
    </row>
    <row r="42" spans="6:9" ht="12.75">
      <c r="F42" s="119"/>
      <c r="G42" s="120"/>
      <c r="H42" s="120"/>
      <c r="I42" s="121"/>
    </row>
    <row r="43" spans="6:9" ht="12.75">
      <c r="F43" s="119"/>
      <c r="G43" s="120"/>
      <c r="H43" s="120"/>
      <c r="I43" s="121"/>
    </row>
    <row r="44" spans="6:9" ht="12.75">
      <c r="F44" s="119"/>
      <c r="G44" s="120"/>
      <c r="H44" s="120"/>
      <c r="I44" s="121"/>
    </row>
    <row r="45" spans="6:9" ht="12.75">
      <c r="F45" s="119"/>
      <c r="G45" s="120"/>
      <c r="H45" s="120"/>
      <c r="I45" s="121"/>
    </row>
    <row r="46" spans="6:9" ht="12.75">
      <c r="F46" s="119"/>
      <c r="G46" s="120"/>
      <c r="H46" s="120"/>
      <c r="I46" s="121"/>
    </row>
    <row r="47" spans="6:9" ht="12.75">
      <c r="F47" s="119"/>
      <c r="G47" s="120"/>
      <c r="H47" s="120"/>
      <c r="I47" s="121"/>
    </row>
    <row r="48" spans="6:9" ht="12.75">
      <c r="F48" s="119"/>
      <c r="G48" s="120"/>
      <c r="H48" s="120"/>
      <c r="I48" s="121"/>
    </row>
    <row r="49" spans="6:9" ht="12.75">
      <c r="F49" s="119"/>
      <c r="G49" s="120"/>
      <c r="H49" s="120"/>
      <c r="I49" s="121"/>
    </row>
    <row r="50" spans="6:9" ht="12.75">
      <c r="F50" s="119"/>
      <c r="G50" s="120"/>
      <c r="H50" s="120"/>
      <c r="I50" s="121"/>
    </row>
    <row r="51" spans="6:9" ht="12.75">
      <c r="F51" s="119"/>
      <c r="G51" s="120"/>
      <c r="H51" s="120"/>
      <c r="I51" s="121"/>
    </row>
    <row r="52" spans="6:9" ht="12.75">
      <c r="F52" s="119"/>
      <c r="G52" s="120"/>
      <c r="H52" s="120"/>
      <c r="I52" s="121"/>
    </row>
    <row r="53" spans="6:9" ht="12.75">
      <c r="F53" s="119"/>
      <c r="G53" s="120"/>
      <c r="H53" s="120"/>
      <c r="I53" s="121"/>
    </row>
    <row r="54" spans="6:9" ht="12.75">
      <c r="F54" s="119"/>
      <c r="G54" s="120"/>
      <c r="H54" s="120"/>
      <c r="I54" s="121"/>
    </row>
    <row r="55" spans="6:9" ht="12.75">
      <c r="F55" s="119"/>
      <c r="G55" s="120"/>
      <c r="H55" s="120"/>
      <c r="I55" s="121"/>
    </row>
    <row r="56" spans="6:9" ht="12.75">
      <c r="F56" s="119"/>
      <c r="G56" s="120"/>
      <c r="H56" s="120"/>
      <c r="I56" s="121"/>
    </row>
    <row r="57" spans="6:9" ht="12.75">
      <c r="F57" s="119"/>
      <c r="G57" s="120"/>
      <c r="H57" s="120"/>
      <c r="I57" s="121"/>
    </row>
    <row r="58" spans="6:9" ht="12.75">
      <c r="F58" s="119"/>
      <c r="G58" s="120"/>
      <c r="H58" s="120"/>
      <c r="I58" s="121"/>
    </row>
    <row r="59" spans="6:9" ht="12.75">
      <c r="F59" s="119"/>
      <c r="G59" s="120"/>
      <c r="H59" s="120"/>
      <c r="I59" s="121"/>
    </row>
    <row r="60" spans="6:9" ht="12.75">
      <c r="F60" s="119"/>
      <c r="G60" s="120"/>
      <c r="H60" s="120"/>
      <c r="I60" s="121"/>
    </row>
    <row r="61" spans="6:9" ht="12.75">
      <c r="F61" s="119"/>
      <c r="G61" s="120"/>
      <c r="H61" s="120"/>
      <c r="I61" s="121"/>
    </row>
    <row r="62" spans="6:9" ht="12.75">
      <c r="F62" s="119"/>
      <c r="G62" s="120"/>
      <c r="H62" s="120"/>
      <c r="I62" s="121"/>
    </row>
    <row r="63" spans="6:9" ht="12.75">
      <c r="F63" s="119"/>
      <c r="G63" s="120"/>
      <c r="H63" s="120"/>
      <c r="I63" s="121"/>
    </row>
    <row r="64" spans="6:9" ht="12.75">
      <c r="F64" s="119"/>
      <c r="G64" s="120"/>
      <c r="H64" s="120"/>
      <c r="I64" s="121"/>
    </row>
    <row r="65" spans="6:9" ht="12.75">
      <c r="F65" s="119"/>
      <c r="G65" s="120"/>
      <c r="H65" s="120"/>
      <c r="I65" s="121"/>
    </row>
    <row r="66" spans="6:9" ht="12.75">
      <c r="F66" s="119"/>
      <c r="G66" s="120"/>
      <c r="H66" s="120"/>
      <c r="I66" s="121"/>
    </row>
    <row r="67" spans="6:9" ht="12.75">
      <c r="F67" s="119"/>
      <c r="G67" s="120"/>
      <c r="H67" s="120"/>
      <c r="I67" s="121"/>
    </row>
    <row r="68" spans="6:9" ht="12.75">
      <c r="F68" s="119"/>
      <c r="G68" s="120"/>
      <c r="H68" s="120"/>
      <c r="I68" s="121"/>
    </row>
    <row r="69" spans="6:9" ht="12.75">
      <c r="F69" s="119"/>
      <c r="G69" s="120"/>
      <c r="H69" s="120"/>
      <c r="I69" s="121"/>
    </row>
    <row r="70" spans="6:9" ht="12.75">
      <c r="F70" s="119"/>
      <c r="G70" s="120"/>
      <c r="H70" s="120"/>
      <c r="I70" s="121"/>
    </row>
    <row r="71" spans="6:9" ht="12.75">
      <c r="F71" s="119"/>
      <c r="G71" s="120"/>
      <c r="H71" s="120"/>
      <c r="I71" s="121"/>
    </row>
  </sheetData>
  <mergeCells count="4">
    <mergeCell ref="H20:I20"/>
    <mergeCell ref="A1:B1"/>
    <mergeCell ref="A2:B2"/>
    <mergeCell ref="G2:I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119"/>
  <sheetViews>
    <sheetView showGridLines="0" showZeros="0" tabSelected="1" zoomScale="80" zoomScaleNormal="80" workbookViewId="0" topLeftCell="A1">
      <selection activeCell="N11" sqref="N11"/>
    </sheetView>
  </sheetViews>
  <sheetFormatPr defaultColWidth="9.00390625" defaultRowHeight="12.75"/>
  <cols>
    <col min="1" max="1" width="4.375" style="122" customWidth="1"/>
    <col min="2" max="2" width="17.125" style="122" customWidth="1"/>
    <col min="3" max="3" width="58.875" style="122" customWidth="1"/>
    <col min="4" max="4" width="5.625" style="122" customWidth="1"/>
    <col min="5" max="5" width="10.00390625" style="139" customWidth="1"/>
    <col min="6" max="6" width="11.25390625" style="122" customWidth="1"/>
    <col min="7" max="7" width="16.125" style="122" customWidth="1"/>
    <col min="8" max="8" width="13.125" style="122" customWidth="1"/>
    <col min="9" max="9" width="14.625" style="122" customWidth="1"/>
    <col min="10" max="16384" width="9.125" style="122" customWidth="1"/>
  </cols>
  <sheetData>
    <row r="1" spans="1:9" ht="15.75">
      <c r="A1" s="221" t="s">
        <v>5</v>
      </c>
      <c r="B1" s="221"/>
      <c r="C1" s="221"/>
      <c r="D1" s="221"/>
      <c r="E1" s="221"/>
      <c r="F1" s="221"/>
      <c r="G1" s="221"/>
      <c r="H1" s="221"/>
      <c r="I1" s="221"/>
    </row>
    <row r="2" spans="2:7" ht="13.5" thickBot="1">
      <c r="B2" s="123"/>
      <c r="C2" s="124"/>
      <c r="D2" s="124"/>
      <c r="E2" s="125"/>
      <c r="F2" s="124"/>
      <c r="G2" s="124"/>
    </row>
    <row r="3" spans="1:9" ht="13.5" thickTop="1">
      <c r="A3" s="212" t="s">
        <v>3</v>
      </c>
      <c r="B3" s="213"/>
      <c r="C3" s="69" t="s">
        <v>102</v>
      </c>
      <c r="D3" s="70"/>
      <c r="E3" s="71"/>
      <c r="F3" s="70"/>
      <c r="G3" s="126"/>
      <c r="H3" s="127">
        <f>Rekapitulace!H1</f>
        <v>0</v>
      </c>
      <c r="I3" s="128"/>
    </row>
    <row r="4" spans="1:9" ht="13.5" thickBot="1">
      <c r="A4" s="222" t="s">
        <v>1</v>
      </c>
      <c r="B4" s="215"/>
      <c r="C4" s="75" t="s">
        <v>103</v>
      </c>
      <c r="D4" s="76"/>
      <c r="E4" s="77"/>
      <c r="F4" s="76"/>
      <c r="G4" s="223" t="s">
        <v>104</v>
      </c>
      <c r="H4" s="223"/>
      <c r="I4" s="224"/>
    </row>
    <row r="5" spans="1:9" ht="13.5" thickTop="1">
      <c r="A5" s="129"/>
      <c r="B5" s="130"/>
      <c r="C5" s="130"/>
      <c r="D5" s="131"/>
      <c r="E5" s="132"/>
      <c r="F5" s="131"/>
      <c r="G5" s="133"/>
      <c r="H5" s="131"/>
      <c r="I5" s="131"/>
    </row>
    <row r="6" spans="1:9" ht="13.5" thickBot="1">
      <c r="A6" s="161" t="s">
        <v>6</v>
      </c>
      <c r="B6" s="162" t="s">
        <v>7</v>
      </c>
      <c r="C6" s="162" t="s">
        <v>8</v>
      </c>
      <c r="D6" s="162" t="s">
        <v>9</v>
      </c>
      <c r="E6" s="163" t="s">
        <v>10</v>
      </c>
      <c r="F6" s="162" t="s">
        <v>11</v>
      </c>
      <c r="G6" s="162" t="s">
        <v>12</v>
      </c>
      <c r="H6" s="164" t="s">
        <v>13</v>
      </c>
      <c r="I6" s="164" t="s">
        <v>14</v>
      </c>
    </row>
    <row r="7" spans="1:15" ht="12.75">
      <c r="A7" s="165" t="s">
        <v>15</v>
      </c>
      <c r="B7" s="166" t="s">
        <v>16</v>
      </c>
      <c r="C7" s="167" t="s">
        <v>17</v>
      </c>
      <c r="D7" s="168"/>
      <c r="E7" s="169"/>
      <c r="F7" s="169"/>
      <c r="G7" s="170"/>
      <c r="H7" s="171"/>
      <c r="I7" s="183"/>
      <c r="O7" s="134"/>
    </row>
    <row r="8" spans="1:57" ht="25.5">
      <c r="A8" s="172">
        <v>1</v>
      </c>
      <c r="B8" s="149" t="s">
        <v>20</v>
      </c>
      <c r="C8" s="150" t="s">
        <v>21</v>
      </c>
      <c r="D8" s="151" t="s">
        <v>22</v>
      </c>
      <c r="E8" s="152">
        <f>0.25*162.3703</f>
        <v>40.592575</v>
      </c>
      <c r="F8" s="152"/>
      <c r="G8" s="153">
        <f aca="true" t="shared" si="0" ref="G8:G15">E8*F8</f>
        <v>0</v>
      </c>
      <c r="H8" s="154">
        <v>0</v>
      </c>
      <c r="I8" s="182">
        <f aca="true" t="shared" si="1" ref="I8:I15">E8*H8</f>
        <v>0</v>
      </c>
      <c r="O8" s="134"/>
      <c r="AZ8" s="122">
        <v>1</v>
      </c>
      <c r="BA8" s="122">
        <f aca="true" t="shared" si="2" ref="BA8:BA15">IF(AZ8=1,G8,0)</f>
        <v>0</v>
      </c>
      <c r="BB8" s="122">
        <f aca="true" t="shared" si="3" ref="BB8:BB15">IF(AZ8=2,G8,0)</f>
        <v>0</v>
      </c>
      <c r="BC8" s="122">
        <f aca="true" t="shared" si="4" ref="BC8:BC15">IF(AZ8=3,G8,0)</f>
        <v>0</v>
      </c>
      <c r="BD8" s="122">
        <f aca="true" t="shared" si="5" ref="BD8:BD15">IF(AZ8=4,G8,0)</f>
        <v>0</v>
      </c>
      <c r="BE8" s="122">
        <f aca="true" t="shared" si="6" ref="BE8:BE15">IF(AZ8=5,G8,0)</f>
        <v>0</v>
      </c>
    </row>
    <row r="9" spans="1:57" ht="25.5">
      <c r="A9" s="172">
        <v>2</v>
      </c>
      <c r="B9" s="149" t="s">
        <v>23</v>
      </c>
      <c r="C9" s="150" t="s">
        <v>24</v>
      </c>
      <c r="D9" s="151" t="s">
        <v>22</v>
      </c>
      <c r="E9" s="152">
        <f>0.25*968.9</f>
        <v>242.225</v>
      </c>
      <c r="F9" s="152"/>
      <c r="G9" s="153">
        <f t="shared" si="0"/>
        <v>0</v>
      </c>
      <c r="H9" s="154">
        <v>0</v>
      </c>
      <c r="I9" s="182">
        <f t="shared" si="1"/>
        <v>0</v>
      </c>
      <c r="O9" s="134"/>
      <c r="AZ9" s="122">
        <v>1</v>
      </c>
      <c r="BA9" s="122">
        <f t="shared" si="2"/>
        <v>0</v>
      </c>
      <c r="BB9" s="122">
        <f t="shared" si="3"/>
        <v>0</v>
      </c>
      <c r="BC9" s="122">
        <f t="shared" si="4"/>
        <v>0</v>
      </c>
      <c r="BD9" s="122">
        <f t="shared" si="5"/>
        <v>0</v>
      </c>
      <c r="BE9" s="122">
        <f t="shared" si="6"/>
        <v>0</v>
      </c>
    </row>
    <row r="10" spans="1:57" ht="12.75">
      <c r="A10" s="172">
        <v>3</v>
      </c>
      <c r="B10" s="149" t="s">
        <v>25</v>
      </c>
      <c r="C10" s="150" t="s">
        <v>26</v>
      </c>
      <c r="D10" s="151" t="s">
        <v>27</v>
      </c>
      <c r="E10" s="152">
        <f>0.25*54.021</f>
        <v>13.50525</v>
      </c>
      <c r="F10" s="152"/>
      <c r="G10" s="153">
        <f t="shared" si="0"/>
        <v>0</v>
      </c>
      <c r="H10" s="154">
        <v>1</v>
      </c>
      <c r="I10" s="182">
        <f t="shared" si="1"/>
        <v>13.50525</v>
      </c>
      <c r="O10" s="134"/>
      <c r="AZ10" s="122">
        <v>1</v>
      </c>
      <c r="BA10" s="122">
        <f t="shared" si="2"/>
        <v>0</v>
      </c>
      <c r="BB10" s="122">
        <f t="shared" si="3"/>
        <v>0</v>
      </c>
      <c r="BC10" s="122">
        <f t="shared" si="4"/>
        <v>0</v>
      </c>
      <c r="BD10" s="122">
        <f t="shared" si="5"/>
        <v>0</v>
      </c>
      <c r="BE10" s="122">
        <f t="shared" si="6"/>
        <v>0</v>
      </c>
    </row>
    <row r="11" spans="1:57" ht="25.5">
      <c r="A11" s="172">
        <v>4</v>
      </c>
      <c r="B11" s="149" t="s">
        <v>28</v>
      </c>
      <c r="C11" s="150" t="s">
        <v>29</v>
      </c>
      <c r="D11" s="151" t="s">
        <v>22</v>
      </c>
      <c r="E11" s="152">
        <f>0.25*1017.7</f>
        <v>254.425</v>
      </c>
      <c r="F11" s="152"/>
      <c r="G11" s="153">
        <f t="shared" si="0"/>
        <v>0</v>
      </c>
      <c r="H11" s="154">
        <v>0</v>
      </c>
      <c r="I11" s="182">
        <f t="shared" si="1"/>
        <v>0</v>
      </c>
      <c r="O11" s="134"/>
      <c r="AZ11" s="122">
        <v>1</v>
      </c>
      <c r="BA11" s="122">
        <f t="shared" si="2"/>
        <v>0</v>
      </c>
      <c r="BB11" s="122">
        <f t="shared" si="3"/>
        <v>0</v>
      </c>
      <c r="BC11" s="122">
        <f t="shared" si="4"/>
        <v>0</v>
      </c>
      <c r="BD11" s="122">
        <f t="shared" si="5"/>
        <v>0</v>
      </c>
      <c r="BE11" s="122">
        <f t="shared" si="6"/>
        <v>0</v>
      </c>
    </row>
    <row r="12" spans="1:57" ht="12.75">
      <c r="A12" s="172">
        <v>5</v>
      </c>
      <c r="B12" s="149" t="s">
        <v>30</v>
      </c>
      <c r="C12" s="150" t="s">
        <v>31</v>
      </c>
      <c r="D12" s="151" t="s">
        <v>22</v>
      </c>
      <c r="E12" s="152">
        <f>0.25*33.7</f>
        <v>8.425</v>
      </c>
      <c r="F12" s="152"/>
      <c r="G12" s="153">
        <f t="shared" si="0"/>
        <v>0</v>
      </c>
      <c r="H12" s="154">
        <v>0</v>
      </c>
      <c r="I12" s="182">
        <f t="shared" si="1"/>
        <v>0</v>
      </c>
      <c r="O12" s="134"/>
      <c r="AZ12" s="122">
        <v>1</v>
      </c>
      <c r="BA12" s="122">
        <f t="shared" si="2"/>
        <v>0</v>
      </c>
      <c r="BB12" s="122">
        <f t="shared" si="3"/>
        <v>0</v>
      </c>
      <c r="BC12" s="122">
        <f t="shared" si="4"/>
        <v>0</v>
      </c>
      <c r="BD12" s="122">
        <f t="shared" si="5"/>
        <v>0</v>
      </c>
      <c r="BE12" s="122">
        <f t="shared" si="6"/>
        <v>0</v>
      </c>
    </row>
    <row r="13" spans="1:57" ht="12.75">
      <c r="A13" s="172">
        <v>6</v>
      </c>
      <c r="B13" s="149" t="s">
        <v>32</v>
      </c>
      <c r="C13" s="150" t="s">
        <v>33</v>
      </c>
      <c r="D13" s="151" t="s">
        <v>22</v>
      </c>
      <c r="E13" s="152">
        <f>0.25*25.2</f>
        <v>6.3</v>
      </c>
      <c r="F13" s="152"/>
      <c r="G13" s="153">
        <f t="shared" si="0"/>
        <v>0</v>
      </c>
      <c r="H13" s="154">
        <v>0</v>
      </c>
      <c r="I13" s="182">
        <f t="shared" si="1"/>
        <v>0</v>
      </c>
      <c r="O13" s="134"/>
      <c r="AZ13" s="122">
        <v>1</v>
      </c>
      <c r="BA13" s="122">
        <f t="shared" si="2"/>
        <v>0</v>
      </c>
      <c r="BB13" s="122">
        <f t="shared" si="3"/>
        <v>0</v>
      </c>
      <c r="BC13" s="122">
        <f t="shared" si="4"/>
        <v>0</v>
      </c>
      <c r="BD13" s="122">
        <f t="shared" si="5"/>
        <v>0</v>
      </c>
      <c r="BE13" s="122">
        <f t="shared" si="6"/>
        <v>0</v>
      </c>
    </row>
    <row r="14" spans="1:57" ht="25.5">
      <c r="A14" s="172">
        <v>7</v>
      </c>
      <c r="B14" s="149" t="s">
        <v>34</v>
      </c>
      <c r="C14" s="150" t="s">
        <v>35</v>
      </c>
      <c r="D14" s="151" t="s">
        <v>22</v>
      </c>
      <c r="E14" s="152">
        <f>0.25*310.07</f>
        <v>77.5175</v>
      </c>
      <c r="F14" s="152"/>
      <c r="G14" s="153">
        <f t="shared" si="0"/>
        <v>0</v>
      </c>
      <c r="H14" s="154">
        <v>0</v>
      </c>
      <c r="I14" s="182">
        <f t="shared" si="1"/>
        <v>0</v>
      </c>
      <c r="O14" s="134"/>
      <c r="AZ14" s="122">
        <v>1</v>
      </c>
      <c r="BA14" s="122">
        <f t="shared" si="2"/>
        <v>0</v>
      </c>
      <c r="BB14" s="122">
        <f t="shared" si="3"/>
        <v>0</v>
      </c>
      <c r="BC14" s="122">
        <f t="shared" si="4"/>
        <v>0</v>
      </c>
      <c r="BD14" s="122">
        <f t="shared" si="5"/>
        <v>0</v>
      </c>
      <c r="BE14" s="122">
        <f t="shared" si="6"/>
        <v>0</v>
      </c>
    </row>
    <row r="15" spans="1:57" ht="12.75">
      <c r="A15" s="172">
        <v>8</v>
      </c>
      <c r="B15" s="149" t="s">
        <v>36</v>
      </c>
      <c r="C15" s="150" t="s">
        <v>37</v>
      </c>
      <c r="D15" s="151" t="s">
        <v>22</v>
      </c>
      <c r="E15" s="152">
        <f>0.25*93.021</f>
        <v>23.25525</v>
      </c>
      <c r="F15" s="152"/>
      <c r="G15" s="153">
        <f t="shared" si="0"/>
        <v>0</v>
      </c>
      <c r="H15" s="154">
        <v>0</v>
      </c>
      <c r="I15" s="182">
        <f t="shared" si="1"/>
        <v>0</v>
      </c>
      <c r="O15" s="134"/>
      <c r="AZ15" s="122">
        <v>1</v>
      </c>
      <c r="BA15" s="122">
        <f t="shared" si="2"/>
        <v>0</v>
      </c>
      <c r="BB15" s="122">
        <f t="shared" si="3"/>
        <v>0</v>
      </c>
      <c r="BC15" s="122">
        <f t="shared" si="4"/>
        <v>0</v>
      </c>
      <c r="BD15" s="122">
        <f t="shared" si="5"/>
        <v>0</v>
      </c>
      <c r="BE15" s="122">
        <f t="shared" si="6"/>
        <v>0</v>
      </c>
    </row>
    <row r="16" spans="1:57" ht="25.5">
      <c r="A16" s="172">
        <v>9</v>
      </c>
      <c r="B16" s="149" t="s">
        <v>38</v>
      </c>
      <c r="C16" s="150" t="s">
        <v>39</v>
      </c>
      <c r="D16" s="151" t="s">
        <v>22</v>
      </c>
      <c r="E16" s="152">
        <v>0.14</v>
      </c>
      <c r="F16" s="152"/>
      <c r="G16" s="153">
        <f>E16*F16</f>
        <v>0</v>
      </c>
      <c r="H16" s="154">
        <v>0</v>
      </c>
      <c r="I16" s="182">
        <f>E16*H16</f>
        <v>0</v>
      </c>
      <c r="O16" s="134"/>
      <c r="AZ16" s="122">
        <v>1</v>
      </c>
      <c r="BA16" s="122">
        <f>IF(AZ16=1,G16,0)</f>
        <v>0</v>
      </c>
      <c r="BB16" s="122">
        <f>IF(AZ16=2,G16,0)</f>
        <v>0</v>
      </c>
      <c r="BC16" s="122">
        <f>IF(AZ16=3,G16,0)</f>
        <v>0</v>
      </c>
      <c r="BD16" s="122">
        <f>IF(AZ16=4,G16,0)</f>
        <v>0</v>
      </c>
      <c r="BE16" s="122">
        <f>IF(AZ16=5,G16,0)</f>
        <v>0</v>
      </c>
    </row>
    <row r="17" spans="1:15" ht="12.75">
      <c r="A17" s="173"/>
      <c r="B17" s="155"/>
      <c r="C17" s="220" t="s">
        <v>40</v>
      </c>
      <c r="D17" s="220"/>
      <c r="E17" s="220"/>
      <c r="F17" s="220"/>
      <c r="G17" s="220"/>
      <c r="H17" s="160"/>
      <c r="I17" s="184"/>
      <c r="O17" s="134"/>
    </row>
    <row r="18" spans="1:57" ht="25.5">
      <c r="A18" s="172">
        <v>10</v>
      </c>
      <c r="B18" s="149" t="s">
        <v>41</v>
      </c>
      <c r="C18" s="150" t="s">
        <v>42</v>
      </c>
      <c r="D18" s="151" t="s">
        <v>22</v>
      </c>
      <c r="E18" s="152">
        <f>0.25*67.4</f>
        <v>16.85</v>
      </c>
      <c r="F18" s="152"/>
      <c r="G18" s="153">
        <f>E18*F18</f>
        <v>0</v>
      </c>
      <c r="H18" s="154">
        <v>0</v>
      </c>
      <c r="I18" s="182">
        <f>E18*H18</f>
        <v>0</v>
      </c>
      <c r="O18" s="134"/>
      <c r="AZ18" s="122">
        <v>1</v>
      </c>
      <c r="BA18" s="122">
        <f>IF(AZ18=1,G18,0)</f>
        <v>0</v>
      </c>
      <c r="BB18" s="122">
        <f>IF(AZ18=2,G18,0)</f>
        <v>0</v>
      </c>
      <c r="BC18" s="122">
        <f>IF(AZ18=3,G18,0)</f>
        <v>0</v>
      </c>
      <c r="BD18" s="122">
        <f>IF(AZ18=4,G18,0)</f>
        <v>0</v>
      </c>
      <c r="BE18" s="122">
        <f>IF(AZ18=5,G18,0)</f>
        <v>0</v>
      </c>
    </row>
    <row r="19" spans="1:57" ht="25.5">
      <c r="A19" s="172">
        <v>11</v>
      </c>
      <c r="B19" s="149" t="s">
        <v>41</v>
      </c>
      <c r="C19" s="150" t="s">
        <v>43</v>
      </c>
      <c r="D19" s="151" t="s">
        <v>22</v>
      </c>
      <c r="E19" s="152">
        <f>0.25*50.4</f>
        <v>12.6</v>
      </c>
      <c r="F19" s="152"/>
      <c r="G19" s="153">
        <f>E19*F19</f>
        <v>0</v>
      </c>
      <c r="H19" s="154">
        <v>0</v>
      </c>
      <c r="I19" s="182">
        <f>E19*H19</f>
        <v>0</v>
      </c>
      <c r="O19" s="134"/>
      <c r="AZ19" s="122">
        <v>1</v>
      </c>
      <c r="BA19" s="122">
        <f>IF(AZ19=1,G19,0)</f>
        <v>0</v>
      </c>
      <c r="BB19" s="122">
        <f>IF(AZ19=2,G19,0)</f>
        <v>0</v>
      </c>
      <c r="BC19" s="122">
        <f>IF(AZ19=3,G19,0)</f>
        <v>0</v>
      </c>
      <c r="BD19" s="122">
        <f>IF(AZ19=4,G19,0)</f>
        <v>0</v>
      </c>
      <c r="BE19" s="122">
        <f>IF(AZ19=5,G19,0)</f>
        <v>0</v>
      </c>
    </row>
    <row r="20" spans="1:57" ht="25.5">
      <c r="A20" s="172">
        <v>12</v>
      </c>
      <c r="B20" s="149" t="s">
        <v>44</v>
      </c>
      <c r="C20" s="150" t="s">
        <v>45</v>
      </c>
      <c r="D20" s="151" t="s">
        <v>22</v>
      </c>
      <c r="E20" s="152">
        <f>0.25*984</f>
        <v>246</v>
      </c>
      <c r="F20" s="152"/>
      <c r="G20" s="153">
        <f>E20*F20</f>
        <v>0</v>
      </c>
      <c r="H20" s="154">
        <v>0</v>
      </c>
      <c r="I20" s="182">
        <f>E20*H20</f>
        <v>0</v>
      </c>
      <c r="O20" s="134"/>
      <c r="AZ20" s="122">
        <v>1</v>
      </c>
      <c r="BA20" s="122">
        <f>IF(AZ20=1,G20,0)</f>
        <v>0</v>
      </c>
      <c r="BB20" s="122">
        <f>IF(AZ20=2,G20,0)</f>
        <v>0</v>
      </c>
      <c r="BC20" s="122">
        <f>IF(AZ20=3,G20,0)</f>
        <v>0</v>
      </c>
      <c r="BD20" s="122">
        <f>IF(AZ20=4,G20,0)</f>
        <v>0</v>
      </c>
      <c r="BE20" s="122">
        <f>IF(AZ20=5,G20,0)</f>
        <v>0</v>
      </c>
    </row>
    <row r="21" spans="1:15" ht="12.75">
      <c r="A21" s="173"/>
      <c r="B21" s="155"/>
      <c r="C21" s="218"/>
      <c r="D21" s="219"/>
      <c r="E21" s="156"/>
      <c r="F21" s="157"/>
      <c r="G21" s="158"/>
      <c r="H21" s="159"/>
      <c r="I21" s="185"/>
      <c r="M21" s="135"/>
      <c r="O21" s="134"/>
    </row>
    <row r="22" spans="1:57" ht="25.5">
      <c r="A22" s="172">
        <v>13</v>
      </c>
      <c r="B22" s="149" t="s">
        <v>46</v>
      </c>
      <c r="C22" s="150" t="s">
        <v>47</v>
      </c>
      <c r="D22" s="151" t="s">
        <v>22</v>
      </c>
      <c r="E22" s="152">
        <f>0.25*310.07</f>
        <v>77.5175</v>
      </c>
      <c r="F22" s="152"/>
      <c r="G22" s="153">
        <f>E22*F22</f>
        <v>0</v>
      </c>
      <c r="H22" s="154">
        <v>0</v>
      </c>
      <c r="I22" s="182">
        <f>E22*H22</f>
        <v>0</v>
      </c>
      <c r="O22" s="134"/>
      <c r="AZ22" s="122">
        <v>1</v>
      </c>
      <c r="BA22" s="122">
        <f>IF(AZ22=1,G22,0)</f>
        <v>0</v>
      </c>
      <c r="BB22" s="122">
        <f>IF(AZ22=2,G22,0)</f>
        <v>0</v>
      </c>
      <c r="BC22" s="122">
        <f>IF(AZ22=3,G22,0)</f>
        <v>0</v>
      </c>
      <c r="BD22" s="122">
        <f>IF(AZ22=4,G22,0)</f>
        <v>0</v>
      </c>
      <c r="BE22" s="122">
        <f>IF(AZ22=5,G22,0)</f>
        <v>0</v>
      </c>
    </row>
    <row r="23" spans="1:57" ht="25.5">
      <c r="A23" s="172">
        <v>14</v>
      </c>
      <c r="B23" s="149" t="s">
        <v>48</v>
      </c>
      <c r="C23" s="150" t="s">
        <v>49</v>
      </c>
      <c r="D23" s="151" t="s">
        <v>22</v>
      </c>
      <c r="E23" s="152">
        <f>0.25*1550.35</f>
        <v>387.5875</v>
      </c>
      <c r="F23" s="152"/>
      <c r="G23" s="153">
        <f>E23*F23</f>
        <v>0</v>
      </c>
      <c r="H23" s="154">
        <v>0</v>
      </c>
      <c r="I23" s="182">
        <f>E23*H23</f>
        <v>0</v>
      </c>
      <c r="O23" s="134"/>
      <c r="AZ23" s="122">
        <v>1</v>
      </c>
      <c r="BA23" s="122">
        <f>IF(AZ23=1,G23,0)</f>
        <v>0</v>
      </c>
      <c r="BB23" s="122">
        <f>IF(AZ23=2,G23,0)</f>
        <v>0</v>
      </c>
      <c r="BC23" s="122">
        <f>IF(AZ23=3,G23,0)</f>
        <v>0</v>
      </c>
      <c r="BD23" s="122">
        <f>IF(AZ23=4,G23,0)</f>
        <v>0</v>
      </c>
      <c r="BE23" s="122">
        <f>IF(AZ23=5,G23,0)</f>
        <v>0</v>
      </c>
    </row>
    <row r="24" spans="1:15" ht="12.75">
      <c r="A24" s="173"/>
      <c r="B24" s="155"/>
      <c r="C24" s="218"/>
      <c r="D24" s="219"/>
      <c r="E24" s="156"/>
      <c r="F24" s="157"/>
      <c r="G24" s="158"/>
      <c r="H24" s="159"/>
      <c r="I24" s="185"/>
      <c r="M24" s="135"/>
      <c r="O24" s="134"/>
    </row>
    <row r="25" spans="1:57" ht="25.5">
      <c r="A25" s="172">
        <v>15</v>
      </c>
      <c r="B25" s="149" t="s">
        <v>50</v>
      </c>
      <c r="C25" s="150" t="s">
        <v>51</v>
      </c>
      <c r="D25" s="151" t="s">
        <v>22</v>
      </c>
      <c r="E25" s="152">
        <f>0.25*1017.7</f>
        <v>254.425</v>
      </c>
      <c r="F25" s="152"/>
      <c r="G25" s="153">
        <f aca="true" t="shared" si="7" ref="G25:G30">E25*F25</f>
        <v>0</v>
      </c>
      <c r="H25" s="154">
        <v>0</v>
      </c>
      <c r="I25" s="182">
        <f aca="true" t="shared" si="8" ref="I25:I30">E25*H25</f>
        <v>0</v>
      </c>
      <c r="O25" s="134"/>
      <c r="AZ25" s="122">
        <v>1</v>
      </c>
      <c r="BA25" s="122">
        <f aca="true" t="shared" si="9" ref="BA25:BA32">IF(AZ25=1,G25,0)</f>
        <v>0</v>
      </c>
      <c r="BB25" s="122">
        <f aca="true" t="shared" si="10" ref="BB25:BB32">IF(AZ25=2,G25,0)</f>
        <v>0</v>
      </c>
      <c r="BC25" s="122">
        <f aca="true" t="shared" si="11" ref="BC25:BC32">IF(AZ25=3,G25,0)</f>
        <v>0</v>
      </c>
      <c r="BD25" s="122">
        <f aca="true" t="shared" si="12" ref="BD25:BD32">IF(AZ25=4,G25,0)</f>
        <v>0</v>
      </c>
      <c r="BE25" s="122">
        <f aca="true" t="shared" si="13" ref="BE25:BE32">IF(AZ25=5,G25,0)</f>
        <v>0</v>
      </c>
    </row>
    <row r="26" spans="1:57" ht="25.5">
      <c r="A26" s="172">
        <v>16</v>
      </c>
      <c r="B26" s="149" t="s">
        <v>52</v>
      </c>
      <c r="C26" s="150" t="s">
        <v>53</v>
      </c>
      <c r="D26" s="151" t="s">
        <v>22</v>
      </c>
      <c r="E26" s="152">
        <f>0.25*298.3</f>
        <v>74.575</v>
      </c>
      <c r="F26" s="152"/>
      <c r="G26" s="153">
        <f t="shared" si="7"/>
        <v>0</v>
      </c>
      <c r="H26" s="154">
        <v>0</v>
      </c>
      <c r="I26" s="182">
        <f t="shared" si="8"/>
        <v>0</v>
      </c>
      <c r="O26" s="134"/>
      <c r="AZ26" s="122">
        <v>1</v>
      </c>
      <c r="BA26" s="122">
        <f t="shared" si="9"/>
        <v>0</v>
      </c>
      <c r="BB26" s="122">
        <f t="shared" si="10"/>
        <v>0</v>
      </c>
      <c r="BC26" s="122">
        <f t="shared" si="11"/>
        <v>0</v>
      </c>
      <c r="BD26" s="122">
        <f t="shared" si="12"/>
        <v>0</v>
      </c>
      <c r="BE26" s="122">
        <f t="shared" si="13"/>
        <v>0</v>
      </c>
    </row>
    <row r="27" spans="1:57" ht="25.5">
      <c r="A27" s="172">
        <v>17</v>
      </c>
      <c r="B27" s="149" t="s">
        <v>54</v>
      </c>
      <c r="C27" s="150" t="s">
        <v>55</v>
      </c>
      <c r="D27" s="151" t="s">
        <v>22</v>
      </c>
      <c r="E27" s="152">
        <f>0.25*33.7</f>
        <v>8.425</v>
      </c>
      <c r="F27" s="152"/>
      <c r="G27" s="153">
        <f t="shared" si="7"/>
        <v>0</v>
      </c>
      <c r="H27" s="154">
        <v>0</v>
      </c>
      <c r="I27" s="182">
        <f t="shared" si="8"/>
        <v>0</v>
      </c>
      <c r="O27" s="134"/>
      <c r="AZ27" s="122">
        <v>1</v>
      </c>
      <c r="BA27" s="122">
        <f t="shared" si="9"/>
        <v>0</v>
      </c>
      <c r="BB27" s="122">
        <f t="shared" si="10"/>
        <v>0</v>
      </c>
      <c r="BC27" s="122">
        <f t="shared" si="11"/>
        <v>0</v>
      </c>
      <c r="BD27" s="122">
        <f t="shared" si="12"/>
        <v>0</v>
      </c>
      <c r="BE27" s="122">
        <f t="shared" si="13"/>
        <v>0</v>
      </c>
    </row>
    <row r="28" spans="1:57" ht="25.5">
      <c r="A28" s="172">
        <v>18</v>
      </c>
      <c r="B28" s="149" t="s">
        <v>54</v>
      </c>
      <c r="C28" s="150" t="s">
        <v>56</v>
      </c>
      <c r="D28" s="151" t="s">
        <v>22</v>
      </c>
      <c r="E28" s="152">
        <f>0.25*25.2</f>
        <v>6.3</v>
      </c>
      <c r="F28" s="152"/>
      <c r="G28" s="153">
        <f t="shared" si="7"/>
        <v>0</v>
      </c>
      <c r="H28" s="154">
        <v>0</v>
      </c>
      <c r="I28" s="182">
        <f t="shared" si="8"/>
        <v>0</v>
      </c>
      <c r="O28" s="134"/>
      <c r="AZ28" s="122">
        <v>1</v>
      </c>
      <c r="BA28" s="122">
        <f t="shared" si="9"/>
        <v>0</v>
      </c>
      <c r="BB28" s="122">
        <f t="shared" si="10"/>
        <v>0</v>
      </c>
      <c r="BC28" s="122">
        <f t="shared" si="11"/>
        <v>0</v>
      </c>
      <c r="BD28" s="122">
        <f t="shared" si="12"/>
        <v>0</v>
      </c>
      <c r="BE28" s="122">
        <f t="shared" si="13"/>
        <v>0</v>
      </c>
    </row>
    <row r="29" spans="1:57" ht="12.75">
      <c r="A29" s="172">
        <v>19</v>
      </c>
      <c r="B29" s="149" t="s">
        <v>57</v>
      </c>
      <c r="C29" s="150" t="s">
        <v>58</v>
      </c>
      <c r="D29" s="151" t="s">
        <v>59</v>
      </c>
      <c r="E29" s="152">
        <f>0.25*1937.8</f>
        <v>484.45</v>
      </c>
      <c r="F29" s="152"/>
      <c r="G29" s="153">
        <f t="shared" si="7"/>
        <v>0</v>
      </c>
      <c r="H29" s="154">
        <v>0</v>
      </c>
      <c r="I29" s="182">
        <f t="shared" si="8"/>
        <v>0</v>
      </c>
      <c r="O29" s="134"/>
      <c r="AZ29" s="122">
        <v>1</v>
      </c>
      <c r="BA29" s="122">
        <f t="shared" si="9"/>
        <v>0</v>
      </c>
      <c r="BB29" s="122">
        <f t="shared" si="10"/>
        <v>0</v>
      </c>
      <c r="BC29" s="122">
        <f t="shared" si="11"/>
        <v>0</v>
      </c>
      <c r="BD29" s="122">
        <f t="shared" si="12"/>
        <v>0</v>
      </c>
      <c r="BE29" s="122">
        <f t="shared" si="13"/>
        <v>0</v>
      </c>
    </row>
    <row r="30" spans="1:57" ht="12.75">
      <c r="A30" s="172">
        <v>20</v>
      </c>
      <c r="B30" s="149" t="s">
        <v>60</v>
      </c>
      <c r="C30" s="150" t="s">
        <v>61</v>
      </c>
      <c r="D30" s="151" t="s">
        <v>59</v>
      </c>
      <c r="E30" s="152">
        <f>0.25*300.15</f>
        <v>75.0375</v>
      </c>
      <c r="F30" s="152"/>
      <c r="G30" s="153">
        <f t="shared" si="7"/>
        <v>0</v>
      </c>
      <c r="H30" s="154">
        <v>0</v>
      </c>
      <c r="I30" s="182">
        <f t="shared" si="8"/>
        <v>0</v>
      </c>
      <c r="O30" s="134"/>
      <c r="AZ30" s="122">
        <v>1</v>
      </c>
      <c r="BA30" s="122">
        <f t="shared" si="9"/>
        <v>0</v>
      </c>
      <c r="BB30" s="122">
        <f t="shared" si="10"/>
        <v>0</v>
      </c>
      <c r="BC30" s="122">
        <f t="shared" si="11"/>
        <v>0</v>
      </c>
      <c r="BD30" s="122">
        <f t="shared" si="12"/>
        <v>0</v>
      </c>
      <c r="BE30" s="122">
        <f t="shared" si="13"/>
        <v>0</v>
      </c>
    </row>
    <row r="31" spans="1:57" ht="12.75">
      <c r="A31" s="172">
        <v>21</v>
      </c>
      <c r="B31" s="149" t="s">
        <v>62</v>
      </c>
      <c r="C31" s="150" t="s">
        <v>63</v>
      </c>
      <c r="D31" s="151" t="s">
        <v>59</v>
      </c>
      <c r="E31" s="152">
        <f>0.25*336.3</f>
        <v>84.075</v>
      </c>
      <c r="F31" s="152"/>
      <c r="G31" s="153">
        <f>E31*F31</f>
        <v>0</v>
      </c>
      <c r="H31" s="154">
        <v>0</v>
      </c>
      <c r="I31" s="182">
        <f>E31*H31</f>
        <v>0</v>
      </c>
      <c r="O31" s="134"/>
      <c r="AZ31" s="122">
        <v>1</v>
      </c>
      <c r="BA31" s="122">
        <f t="shared" si="9"/>
        <v>0</v>
      </c>
      <c r="BB31" s="122">
        <f t="shared" si="10"/>
        <v>0</v>
      </c>
      <c r="BC31" s="122">
        <f t="shared" si="11"/>
        <v>0</v>
      </c>
      <c r="BD31" s="122">
        <f t="shared" si="12"/>
        <v>0</v>
      </c>
      <c r="BE31" s="122">
        <f t="shared" si="13"/>
        <v>0</v>
      </c>
    </row>
    <row r="32" spans="1:57" ht="12.75">
      <c r="A32" s="172">
        <v>22</v>
      </c>
      <c r="B32" s="149" t="s">
        <v>64</v>
      </c>
      <c r="C32" s="150" t="s">
        <v>65</v>
      </c>
      <c r="D32" s="151" t="s">
        <v>59</v>
      </c>
      <c r="E32" s="152">
        <f>0.25*337</f>
        <v>84.25</v>
      </c>
      <c r="F32" s="152"/>
      <c r="G32" s="153">
        <f>E32*F32</f>
        <v>0</v>
      </c>
      <c r="H32" s="154">
        <v>0</v>
      </c>
      <c r="I32" s="182">
        <f>E32*H32</f>
        <v>0</v>
      </c>
      <c r="O32" s="134"/>
      <c r="AZ32" s="122">
        <v>1</v>
      </c>
      <c r="BA32" s="122">
        <f t="shared" si="9"/>
        <v>0</v>
      </c>
      <c r="BB32" s="122">
        <f t="shared" si="10"/>
        <v>0</v>
      </c>
      <c r="BC32" s="122">
        <f t="shared" si="11"/>
        <v>0</v>
      </c>
      <c r="BD32" s="122">
        <f t="shared" si="12"/>
        <v>0</v>
      </c>
      <c r="BE32" s="122">
        <f t="shared" si="13"/>
        <v>0</v>
      </c>
    </row>
    <row r="33" spans="1:57" ht="25.5">
      <c r="A33" s="172">
        <v>23</v>
      </c>
      <c r="B33" s="149" t="s">
        <v>95</v>
      </c>
      <c r="C33" s="150" t="s">
        <v>96</v>
      </c>
      <c r="D33" s="151" t="s">
        <v>59</v>
      </c>
      <c r="E33" s="152">
        <v>650</v>
      </c>
      <c r="F33" s="152"/>
      <c r="G33" s="153"/>
      <c r="H33" s="154"/>
      <c r="I33" s="182"/>
      <c r="O33" s="134"/>
      <c r="AZ33" s="122">
        <v>1</v>
      </c>
      <c r="BA33" s="122">
        <f>IF(AZ33=1,G35,0)</f>
        <v>0</v>
      </c>
      <c r="BB33" s="122">
        <f>IF(AZ33=2,G35,0)</f>
        <v>0</v>
      </c>
      <c r="BC33" s="122">
        <f>IF(AZ33=3,G35,0)</f>
        <v>0</v>
      </c>
      <c r="BD33" s="122">
        <f>IF(AZ33=4,G35,0)</f>
        <v>0</v>
      </c>
      <c r="BE33" s="122">
        <f>IF(AZ33=5,G35,0)</f>
        <v>0</v>
      </c>
    </row>
    <row r="34" spans="1:57" ht="12.75">
      <c r="A34" s="172">
        <v>24</v>
      </c>
      <c r="B34" s="149" t="s">
        <v>97</v>
      </c>
      <c r="C34" s="150" t="s">
        <v>98</v>
      </c>
      <c r="D34" s="151" t="s">
        <v>59</v>
      </c>
      <c r="E34" s="152">
        <v>1300</v>
      </c>
      <c r="F34" s="152"/>
      <c r="G34" s="153">
        <f>E34*F34</f>
        <v>0</v>
      </c>
      <c r="H34" s="154"/>
      <c r="I34" s="182"/>
      <c r="O34" s="134"/>
      <c r="AZ34" s="122">
        <v>1</v>
      </c>
      <c r="BA34" s="122">
        <f>IF(AZ34=1,G36,0)</f>
        <v>0</v>
      </c>
      <c r="BB34" s="122">
        <f>IF(AZ34=2,G36,0)</f>
        <v>0</v>
      </c>
      <c r="BC34" s="122">
        <f>IF(AZ34=3,G36,0)</f>
        <v>0</v>
      </c>
      <c r="BD34" s="122">
        <f>IF(AZ34=4,G36,0)</f>
        <v>0</v>
      </c>
      <c r="BE34" s="122">
        <f>IF(AZ34=5,G36,0)</f>
        <v>0</v>
      </c>
    </row>
    <row r="35" spans="1:57" ht="25.5">
      <c r="A35" s="172">
        <v>25</v>
      </c>
      <c r="B35" s="149" t="s">
        <v>66</v>
      </c>
      <c r="C35" s="150" t="s">
        <v>67</v>
      </c>
      <c r="D35" s="151" t="s">
        <v>68</v>
      </c>
      <c r="E35" s="152">
        <v>14</v>
      </c>
      <c r="F35" s="152"/>
      <c r="G35" s="153">
        <f>E35*F35</f>
        <v>0</v>
      </c>
      <c r="H35" s="154">
        <v>0</v>
      </c>
      <c r="I35" s="182">
        <f>E35*H35</f>
        <v>0</v>
      </c>
      <c r="O35" s="134"/>
      <c r="BA35" s="136">
        <f>SUM(BA7:BA34)</f>
        <v>0</v>
      </c>
      <c r="BB35" s="136">
        <f>SUM(BB7:BB34)</f>
        <v>0</v>
      </c>
      <c r="BC35" s="136">
        <f>SUM(BC7:BC34)</f>
        <v>0</v>
      </c>
      <c r="BD35" s="136">
        <f>SUM(BD7:BD34)</f>
        <v>0</v>
      </c>
      <c r="BE35" s="136">
        <f>SUM(BE7:BE34)</f>
        <v>0</v>
      </c>
    </row>
    <row r="36" spans="1:15" ht="12.75">
      <c r="A36" s="172">
        <v>26</v>
      </c>
      <c r="B36" s="149" t="s">
        <v>69</v>
      </c>
      <c r="C36" s="150" t="s">
        <v>70</v>
      </c>
      <c r="D36" s="151" t="s">
        <v>18</v>
      </c>
      <c r="E36" s="152">
        <v>4</v>
      </c>
      <c r="F36" s="152"/>
      <c r="G36" s="153">
        <f>E36*F36</f>
        <v>0</v>
      </c>
      <c r="H36" s="154">
        <v>0.035</v>
      </c>
      <c r="I36" s="182">
        <f>E36*H36</f>
        <v>0.14</v>
      </c>
      <c r="O36" s="134"/>
    </row>
    <row r="37" spans="1:57" ht="13.5" thickBot="1">
      <c r="A37" s="174"/>
      <c r="B37" s="175" t="s">
        <v>19</v>
      </c>
      <c r="C37" s="176" t="str">
        <f>CONCATENATE(B7," ",C7)</f>
        <v>1 Zemní práce</v>
      </c>
      <c r="D37" s="177"/>
      <c r="E37" s="178"/>
      <c r="F37" s="178"/>
      <c r="G37" s="179">
        <f>SUM(G7:G36)</f>
        <v>0</v>
      </c>
      <c r="H37" s="180"/>
      <c r="I37" s="186">
        <f>SUM(I7:I36)</f>
        <v>13.64525</v>
      </c>
      <c r="O37" s="134"/>
      <c r="AZ37" s="122">
        <v>1</v>
      </c>
      <c r="BA37" s="122">
        <f>IF(AZ37=1,G39,0)</f>
        <v>0</v>
      </c>
      <c r="BB37" s="122">
        <f>IF(AZ37=2,G39,0)</f>
        <v>0</v>
      </c>
      <c r="BC37" s="122">
        <f>IF(AZ37=3,G39,0)</f>
        <v>0</v>
      </c>
      <c r="BD37" s="122">
        <f>IF(AZ37=4,G39,0)</f>
        <v>0</v>
      </c>
      <c r="BE37" s="122">
        <f>IF(AZ37=5,G39,0)</f>
        <v>0</v>
      </c>
    </row>
    <row r="38" spans="1:57" ht="12.75">
      <c r="A38" s="165" t="s">
        <v>15</v>
      </c>
      <c r="B38" s="166" t="s">
        <v>71</v>
      </c>
      <c r="C38" s="167" t="s">
        <v>72</v>
      </c>
      <c r="D38" s="168"/>
      <c r="E38" s="169"/>
      <c r="F38" s="169"/>
      <c r="G38" s="170"/>
      <c r="H38" s="171"/>
      <c r="I38" s="171"/>
      <c r="O38" s="134"/>
      <c r="AZ38" s="122">
        <v>1</v>
      </c>
      <c r="BA38" s="122">
        <f>IF(AZ38=1,G40,0)</f>
        <v>0</v>
      </c>
      <c r="BB38" s="122">
        <f>IF(AZ38=2,G40,0)</f>
        <v>0</v>
      </c>
      <c r="BC38" s="122">
        <f>IF(AZ38=3,G40,0)</f>
        <v>0</v>
      </c>
      <c r="BD38" s="122">
        <f>IF(AZ38=4,G40,0)</f>
        <v>0</v>
      </c>
      <c r="BE38" s="122">
        <f>IF(AZ38=5,G40,0)</f>
        <v>0</v>
      </c>
    </row>
    <row r="39" spans="1:57" ht="12.75">
      <c r="A39" s="172">
        <v>27</v>
      </c>
      <c r="B39" s="149" t="s">
        <v>73</v>
      </c>
      <c r="C39" s="150" t="s">
        <v>74</v>
      </c>
      <c r="D39" s="151" t="s">
        <v>59</v>
      </c>
      <c r="E39" s="152">
        <f>0.25*2094.9</f>
        <v>523.725</v>
      </c>
      <c r="F39" s="152"/>
      <c r="G39" s="153">
        <f>E39*F39</f>
        <v>0</v>
      </c>
      <c r="H39" s="154">
        <v>0</v>
      </c>
      <c r="I39" s="154">
        <f>E39*H39</f>
        <v>0</v>
      </c>
      <c r="O39" s="134"/>
      <c r="BA39" s="136">
        <f>SUM(BA36:BA38)</f>
        <v>0</v>
      </c>
      <c r="BB39" s="136">
        <f>SUM(BB36:BB38)</f>
        <v>0</v>
      </c>
      <c r="BC39" s="136">
        <f>SUM(BC36:BC38)</f>
        <v>0</v>
      </c>
      <c r="BD39" s="136">
        <f>SUM(BD36:BD38)</f>
        <v>0</v>
      </c>
      <c r="BE39" s="136">
        <f>SUM(BE36:BE38)</f>
        <v>0</v>
      </c>
    </row>
    <row r="40" spans="1:15" ht="25.5">
      <c r="A40" s="172">
        <v>28</v>
      </c>
      <c r="B40" s="149" t="s">
        <v>75</v>
      </c>
      <c r="C40" s="150" t="s">
        <v>76</v>
      </c>
      <c r="D40" s="151" t="s">
        <v>59</v>
      </c>
      <c r="E40" s="152">
        <f>0.25*1937.8</f>
        <v>484.45</v>
      </c>
      <c r="F40" s="152"/>
      <c r="G40" s="153">
        <f>E40*F40</f>
        <v>0</v>
      </c>
      <c r="H40" s="154">
        <v>0.0005</v>
      </c>
      <c r="I40" s="154">
        <f>E40*H40</f>
        <v>0.242225</v>
      </c>
      <c r="O40" s="134"/>
    </row>
    <row r="41" spans="1:57" ht="13.5" thickBot="1">
      <c r="A41" s="174"/>
      <c r="B41" s="175" t="s">
        <v>19</v>
      </c>
      <c r="C41" s="176" t="str">
        <f>CONCATENATE(B38," ",C38)</f>
        <v>2 Základy,zvláštní zakládání</v>
      </c>
      <c r="D41" s="177"/>
      <c r="E41" s="178"/>
      <c r="F41" s="178"/>
      <c r="G41" s="179">
        <f>SUM(G38:G40)</f>
        <v>0</v>
      </c>
      <c r="H41" s="180"/>
      <c r="I41" s="181">
        <f>SUM(I38:I40)</f>
        <v>0.242225</v>
      </c>
      <c r="O41" s="134"/>
      <c r="AZ41" s="122">
        <v>1</v>
      </c>
      <c r="BA41" s="122">
        <f>IF(AZ41=1,G43,0)</f>
        <v>0</v>
      </c>
      <c r="BB41" s="122">
        <f>IF(AZ41=2,G43,0)</f>
        <v>0</v>
      </c>
      <c r="BC41" s="122">
        <f>IF(AZ41=3,G43,0)</f>
        <v>0</v>
      </c>
      <c r="BD41" s="122">
        <f>IF(AZ41=4,G43,0)</f>
        <v>0</v>
      </c>
      <c r="BE41" s="122">
        <f>IF(AZ41=5,G43,0)</f>
        <v>0</v>
      </c>
    </row>
    <row r="42" spans="1:57" ht="12.75">
      <c r="A42" s="165" t="s">
        <v>15</v>
      </c>
      <c r="B42" s="166" t="s">
        <v>77</v>
      </c>
      <c r="C42" s="167" t="s">
        <v>78</v>
      </c>
      <c r="D42" s="168"/>
      <c r="E42" s="169"/>
      <c r="F42" s="169"/>
      <c r="G42" s="170"/>
      <c r="H42" s="171"/>
      <c r="I42" s="171"/>
      <c r="O42" s="134"/>
      <c r="AZ42" s="122">
        <v>1</v>
      </c>
      <c r="BA42" s="122">
        <f>IF(AZ42=1,G44,0)</f>
        <v>0</v>
      </c>
      <c r="BB42" s="122">
        <f>IF(AZ42=2,G44,0)</f>
        <v>0</v>
      </c>
      <c r="BC42" s="122">
        <f>IF(AZ42=3,G44,0)</f>
        <v>0</v>
      </c>
      <c r="BD42" s="122">
        <f>IF(AZ42=4,G44,0)</f>
        <v>0</v>
      </c>
      <c r="BE42" s="122">
        <f>IF(AZ42=5,G44,0)</f>
        <v>0</v>
      </c>
    </row>
    <row r="43" spans="1:57" ht="25.5">
      <c r="A43" s="172">
        <v>29</v>
      </c>
      <c r="B43" s="149" t="s">
        <v>79</v>
      </c>
      <c r="C43" s="150" t="s">
        <v>80</v>
      </c>
      <c r="D43" s="151" t="s">
        <v>59</v>
      </c>
      <c r="E43" s="152">
        <f>0.25*2149.455</f>
        <v>537.36375</v>
      </c>
      <c r="F43" s="152"/>
      <c r="G43" s="153">
        <f>E43*F43</f>
        <v>0</v>
      </c>
      <c r="H43" s="154">
        <v>0.35263</v>
      </c>
      <c r="I43" s="154">
        <f>E43*H43</f>
        <v>189.49057916249998</v>
      </c>
      <c r="O43" s="134"/>
      <c r="AZ43" s="122">
        <v>1</v>
      </c>
      <c r="BA43" s="122">
        <f>IF(AZ43=1,G45,0)</f>
        <v>0</v>
      </c>
      <c r="BB43" s="122">
        <f>IF(AZ43=2,G45,0)</f>
        <v>0</v>
      </c>
      <c r="BC43" s="122">
        <f>IF(AZ43=3,G45,0)</f>
        <v>0</v>
      </c>
      <c r="BD43" s="122">
        <f>IF(AZ43=4,G45,0)</f>
        <v>0</v>
      </c>
      <c r="BE43" s="122">
        <f>IF(AZ43=5,G45,0)</f>
        <v>0</v>
      </c>
    </row>
    <row r="44" spans="1:57" ht="25.5">
      <c r="A44" s="172">
        <v>30</v>
      </c>
      <c r="B44" s="149" t="s">
        <v>81</v>
      </c>
      <c r="C44" s="150" t="s">
        <v>82</v>
      </c>
      <c r="D44" s="151" t="s">
        <v>59</v>
      </c>
      <c r="E44" s="152">
        <f>0.25*2252.517</f>
        <v>563.12925</v>
      </c>
      <c r="F44" s="152"/>
      <c r="G44" s="153">
        <f>E44*F44</f>
        <v>0</v>
      </c>
      <c r="H44" s="154">
        <v>0.3708</v>
      </c>
      <c r="I44" s="154">
        <f>E44*H44</f>
        <v>208.8083259</v>
      </c>
      <c r="O44" s="134"/>
      <c r="AZ44" s="122">
        <v>1</v>
      </c>
      <c r="BA44" s="122">
        <f>IF(AZ44=1,G46,0)</f>
        <v>0</v>
      </c>
      <c r="BB44" s="122">
        <f>IF(AZ44=2,G46,0)</f>
        <v>0</v>
      </c>
      <c r="BC44" s="122">
        <f>IF(AZ44=3,G46,0)</f>
        <v>0</v>
      </c>
      <c r="BD44" s="122">
        <f>IF(AZ44=4,G46,0)</f>
        <v>0</v>
      </c>
      <c r="BE44" s="122">
        <f>IF(AZ44=5,G46,0)</f>
        <v>0</v>
      </c>
    </row>
    <row r="45" spans="1:57" ht="12.75">
      <c r="A45" s="172">
        <v>31</v>
      </c>
      <c r="B45" s="149" t="s">
        <v>83</v>
      </c>
      <c r="C45" s="150" t="s">
        <v>84</v>
      </c>
      <c r="D45" s="151" t="s">
        <v>59</v>
      </c>
      <c r="E45" s="152">
        <f>0.25*300.15</f>
        <v>75.0375</v>
      </c>
      <c r="F45" s="152"/>
      <c r="G45" s="153">
        <f>E45*F45</f>
        <v>0</v>
      </c>
      <c r="H45" s="154">
        <v>0.18776</v>
      </c>
      <c r="I45" s="154">
        <f>E45*H45</f>
        <v>14.089041</v>
      </c>
      <c r="O45" s="134"/>
      <c r="AZ45" s="122">
        <v>1</v>
      </c>
      <c r="BA45" s="122">
        <f>IF(AZ45=1,G47,0)</f>
        <v>0</v>
      </c>
      <c r="BB45" s="122">
        <f>IF(AZ45=2,G47,0)</f>
        <v>0</v>
      </c>
      <c r="BC45" s="122">
        <f>IF(AZ45=3,G47,0)</f>
        <v>0</v>
      </c>
      <c r="BD45" s="122">
        <f>IF(AZ45=4,G47,0)</f>
        <v>0</v>
      </c>
      <c r="BE45" s="122">
        <f>IF(AZ45=5,G47,0)</f>
        <v>0</v>
      </c>
    </row>
    <row r="46" spans="1:57" ht="12.75">
      <c r="A46" s="172">
        <v>32</v>
      </c>
      <c r="B46" s="149" t="s">
        <v>85</v>
      </c>
      <c r="C46" s="150" t="s">
        <v>86</v>
      </c>
      <c r="D46" s="151" t="s">
        <v>22</v>
      </c>
      <c r="E46" s="152">
        <f>0.25*36.97</f>
        <v>9.2425</v>
      </c>
      <c r="F46" s="152"/>
      <c r="G46" s="153">
        <f>E46*F46</f>
        <v>0</v>
      </c>
      <c r="H46" s="154">
        <v>0</v>
      </c>
      <c r="I46" s="154">
        <f>E46*H46</f>
        <v>0</v>
      </c>
      <c r="O46" s="134"/>
      <c r="BA46" s="136">
        <f>SUM(BA40:BA45)</f>
        <v>0</v>
      </c>
      <c r="BB46" s="136">
        <f>SUM(BB40:BB45)</f>
        <v>0</v>
      </c>
      <c r="BC46" s="136">
        <f>SUM(BC40:BC45)</f>
        <v>0</v>
      </c>
      <c r="BD46" s="136">
        <f>SUM(BD40:BD45)</f>
        <v>0</v>
      </c>
      <c r="BE46" s="136">
        <f>SUM(BE40:BE45)</f>
        <v>0</v>
      </c>
    </row>
    <row r="47" spans="1:15" ht="25.5">
      <c r="A47" s="172">
        <v>33</v>
      </c>
      <c r="B47" s="149" t="s">
        <v>87</v>
      </c>
      <c r="C47" s="150" t="s">
        <v>88</v>
      </c>
      <c r="D47" s="151" t="s">
        <v>59</v>
      </c>
      <c r="E47" s="152">
        <f>0.25*4059.258</f>
        <v>1014.8145</v>
      </c>
      <c r="F47" s="152"/>
      <c r="G47" s="153">
        <f>E47*F47</f>
        <v>0</v>
      </c>
      <c r="H47" s="154">
        <v>0.03694</v>
      </c>
      <c r="I47" s="154">
        <f>E47*H47</f>
        <v>37.48724763</v>
      </c>
      <c r="O47" s="134"/>
    </row>
    <row r="48" spans="1:57" ht="13.5" thickBot="1">
      <c r="A48" s="174"/>
      <c r="B48" s="175" t="s">
        <v>19</v>
      </c>
      <c r="C48" s="176" t="str">
        <f>CONCATENATE(B42," ",C42)</f>
        <v>5 Komunikace</v>
      </c>
      <c r="D48" s="177"/>
      <c r="E48" s="178"/>
      <c r="F48" s="178"/>
      <c r="G48" s="179">
        <f>SUM(G42:G47)</f>
        <v>0</v>
      </c>
      <c r="H48" s="180"/>
      <c r="I48" s="181">
        <f>SUM(I42:I47)</f>
        <v>449.87519369250003</v>
      </c>
      <c r="O48" s="134"/>
      <c r="AZ48" s="122">
        <v>1</v>
      </c>
      <c r="BA48" s="122">
        <f>IF(AZ48=1,G50,0)</f>
        <v>0</v>
      </c>
      <c r="BB48" s="122">
        <f>IF(AZ48=2,G50,0)</f>
        <v>0</v>
      </c>
      <c r="BC48" s="122">
        <f>IF(AZ48=3,G50,0)</f>
        <v>0</v>
      </c>
      <c r="BD48" s="122">
        <f>IF(AZ48=4,G50,0)</f>
        <v>0</v>
      </c>
      <c r="BE48" s="122">
        <f>IF(AZ48=5,G50,0)</f>
        <v>0</v>
      </c>
    </row>
    <row r="49" spans="1:57" ht="12.75">
      <c r="A49" s="165" t="s">
        <v>15</v>
      </c>
      <c r="B49" s="166" t="s">
        <v>89</v>
      </c>
      <c r="C49" s="167" t="s">
        <v>90</v>
      </c>
      <c r="D49" s="168"/>
      <c r="E49" s="169"/>
      <c r="F49" s="169"/>
      <c r="G49" s="170"/>
      <c r="H49" s="171"/>
      <c r="I49" s="171"/>
      <c r="O49" s="134"/>
      <c r="AZ49" s="122">
        <v>1</v>
      </c>
      <c r="BA49" s="122">
        <f>IF(AZ49=1,G51,0)</f>
        <v>0</v>
      </c>
      <c r="BB49" s="122">
        <f>IF(AZ49=2,G51,0)</f>
        <v>0</v>
      </c>
      <c r="BC49" s="122">
        <f>IF(AZ49=3,G51,0)</f>
        <v>0</v>
      </c>
      <c r="BD49" s="122">
        <f>IF(AZ49=4,G51,0)</f>
        <v>0</v>
      </c>
      <c r="BE49" s="122">
        <f>IF(AZ49=5,G51,0)</f>
        <v>0</v>
      </c>
    </row>
    <row r="50" spans="1:57" ht="12.75">
      <c r="A50" s="172">
        <v>34</v>
      </c>
      <c r="B50" s="149" t="s">
        <v>91</v>
      </c>
      <c r="C50" s="150" t="s">
        <v>92</v>
      </c>
      <c r="D50" s="151" t="s">
        <v>27</v>
      </c>
      <c r="E50" s="152">
        <f>0.25*1854.6523</f>
        <v>463.663075</v>
      </c>
      <c r="F50" s="152"/>
      <c r="G50" s="153">
        <f>E50*F50</f>
        <v>0</v>
      </c>
      <c r="H50" s="154">
        <v>0</v>
      </c>
      <c r="I50" s="154">
        <f>E50*H50</f>
        <v>0</v>
      </c>
      <c r="O50" s="134"/>
      <c r="BA50" s="136">
        <f>SUM(BA47:BA49)</f>
        <v>0</v>
      </c>
      <c r="BB50" s="136">
        <f>SUM(BB47:BB49)</f>
        <v>0</v>
      </c>
      <c r="BC50" s="136">
        <f>SUM(BC47:BC49)</f>
        <v>0</v>
      </c>
      <c r="BD50" s="136">
        <f>SUM(BD47:BD49)</f>
        <v>0</v>
      </c>
      <c r="BE50" s="136">
        <f>SUM(BE47:BE49)</f>
        <v>0</v>
      </c>
    </row>
    <row r="51" spans="1:9" ht="12.75">
      <c r="A51" s="172">
        <v>35</v>
      </c>
      <c r="B51" s="149" t="s">
        <v>93</v>
      </c>
      <c r="C51" s="150" t="s">
        <v>94</v>
      </c>
      <c r="D51" s="151" t="s">
        <v>27</v>
      </c>
      <c r="E51" s="152">
        <f>0.25*1854.6523</f>
        <v>463.663075</v>
      </c>
      <c r="F51" s="152"/>
      <c r="G51" s="153">
        <f>E51*F51</f>
        <v>0</v>
      </c>
      <c r="H51" s="154">
        <v>0</v>
      </c>
      <c r="I51" s="154">
        <f>E51*H51</f>
        <v>0</v>
      </c>
    </row>
    <row r="52" spans="1:9" ht="13.5" thickBot="1">
      <c r="A52" s="174"/>
      <c r="B52" s="175" t="s">
        <v>19</v>
      </c>
      <c r="C52" s="176" t="str">
        <f>CONCATENATE(B49," ",C49)</f>
        <v>99 Staveništní přesun hmot</v>
      </c>
      <c r="D52" s="177"/>
      <c r="E52" s="178"/>
      <c r="F52" s="178"/>
      <c r="G52" s="179">
        <f>SUM(G49:G51)</f>
        <v>0</v>
      </c>
      <c r="H52" s="180"/>
      <c r="I52" s="181">
        <f>SUM(I49:I51)</f>
        <v>0</v>
      </c>
    </row>
    <row r="53" spans="1:9" ht="13.5" thickBot="1">
      <c r="A53" s="187">
        <v>36</v>
      </c>
      <c r="B53" s="188"/>
      <c r="C53" s="189" t="s">
        <v>99</v>
      </c>
      <c r="D53" s="190" t="s">
        <v>100</v>
      </c>
      <c r="E53" s="191">
        <v>1</v>
      </c>
      <c r="F53" s="191"/>
      <c r="G53" s="192"/>
      <c r="H53" s="193"/>
      <c r="I53" s="194"/>
    </row>
    <row r="54" spans="1:9" ht="13.5" thickBot="1">
      <c r="A54" s="195"/>
      <c r="B54" s="196" t="s">
        <v>101</v>
      </c>
      <c r="C54" s="197"/>
      <c r="D54" s="198"/>
      <c r="E54" s="199"/>
      <c r="F54" s="199"/>
      <c r="G54" s="200">
        <f>SUM(G43:G51)</f>
        <v>0</v>
      </c>
      <c r="H54" s="201"/>
      <c r="I54" s="202"/>
    </row>
    <row r="55" ht="12.75">
      <c r="E55" s="122"/>
    </row>
    <row r="56" ht="12.75">
      <c r="E56" s="122"/>
    </row>
    <row r="57" ht="12.75">
      <c r="E57" s="122"/>
    </row>
    <row r="58" ht="12.75">
      <c r="E58" s="122"/>
    </row>
    <row r="59" ht="12.75">
      <c r="E59" s="122"/>
    </row>
    <row r="60" ht="12.75">
      <c r="E60" s="122"/>
    </row>
    <row r="61" ht="12.75">
      <c r="E61" s="122"/>
    </row>
    <row r="62" ht="12.75">
      <c r="E62" s="122"/>
    </row>
    <row r="63" ht="12.75">
      <c r="E63" s="122"/>
    </row>
    <row r="64" ht="12.75">
      <c r="E64" s="122"/>
    </row>
    <row r="65" ht="12.75">
      <c r="E65" s="122"/>
    </row>
    <row r="66" ht="12.75">
      <c r="E66" s="122"/>
    </row>
    <row r="67" ht="12.75">
      <c r="E67" s="122"/>
    </row>
    <row r="68" ht="12.75">
      <c r="E68" s="122"/>
    </row>
    <row r="69" ht="12.75">
      <c r="E69" s="122"/>
    </row>
    <row r="70" ht="12.75">
      <c r="E70" s="122"/>
    </row>
    <row r="71" ht="12.75">
      <c r="E71" s="122"/>
    </row>
    <row r="72" ht="12.75">
      <c r="E72" s="122"/>
    </row>
    <row r="73" ht="12.75">
      <c r="E73" s="122"/>
    </row>
    <row r="74" ht="12.75">
      <c r="E74" s="122"/>
    </row>
    <row r="75" ht="12.75">
      <c r="E75" s="122"/>
    </row>
    <row r="76" spans="1:7" ht="12.75">
      <c r="A76" s="137"/>
      <c r="B76" s="137"/>
      <c r="C76" s="137"/>
      <c r="D76" s="137"/>
      <c r="E76" s="137"/>
      <c r="F76" s="137"/>
      <c r="G76" s="137"/>
    </row>
    <row r="77" spans="1:7" ht="12.75">
      <c r="A77" s="137"/>
      <c r="B77" s="137"/>
      <c r="C77" s="137"/>
      <c r="D77" s="137"/>
      <c r="E77" s="137"/>
      <c r="F77" s="137"/>
      <c r="G77" s="137"/>
    </row>
    <row r="78" spans="1:7" ht="12.75">
      <c r="A78" s="137"/>
      <c r="B78" s="137"/>
      <c r="C78" s="137"/>
      <c r="D78" s="137"/>
      <c r="E78" s="137"/>
      <c r="F78" s="137"/>
      <c r="G78" s="137"/>
    </row>
    <row r="79" spans="1:7" ht="12.75">
      <c r="A79" s="137"/>
      <c r="B79" s="137"/>
      <c r="C79" s="137"/>
      <c r="D79" s="137"/>
      <c r="E79" s="137"/>
      <c r="F79" s="137"/>
      <c r="G79" s="137"/>
    </row>
    <row r="80" ht="12.75">
      <c r="E80" s="122"/>
    </row>
    <row r="81" ht="12.75">
      <c r="E81" s="122"/>
    </row>
    <row r="82" ht="12.75">
      <c r="E82" s="122"/>
    </row>
    <row r="83" ht="12.75">
      <c r="E83" s="122"/>
    </row>
    <row r="84" ht="12.75">
      <c r="E84" s="122"/>
    </row>
    <row r="85" ht="12.75">
      <c r="E85" s="122"/>
    </row>
    <row r="86" ht="12.75">
      <c r="E86" s="122"/>
    </row>
    <row r="87" ht="12.75">
      <c r="E87" s="122"/>
    </row>
    <row r="88" ht="12.75">
      <c r="E88" s="122"/>
    </row>
    <row r="89" ht="12.75">
      <c r="E89" s="122"/>
    </row>
    <row r="90" ht="12.75">
      <c r="E90" s="122"/>
    </row>
    <row r="91" ht="12.75">
      <c r="E91" s="122"/>
    </row>
    <row r="92" ht="12.75">
      <c r="E92" s="122"/>
    </row>
    <row r="93" ht="12.75">
      <c r="E93" s="122"/>
    </row>
    <row r="94" ht="12.75">
      <c r="E94" s="122"/>
    </row>
    <row r="95" ht="12.75">
      <c r="E95" s="122"/>
    </row>
    <row r="96" ht="12.75">
      <c r="E96" s="122"/>
    </row>
    <row r="97" ht="12.75">
      <c r="E97" s="122"/>
    </row>
    <row r="98" ht="12.75">
      <c r="E98" s="122"/>
    </row>
    <row r="99" ht="12.75">
      <c r="E99" s="122"/>
    </row>
    <row r="100" ht="12.75">
      <c r="E100" s="122"/>
    </row>
    <row r="101" ht="12.75">
      <c r="E101" s="122"/>
    </row>
    <row r="102" ht="12.75">
      <c r="E102" s="122"/>
    </row>
    <row r="103" ht="12.75">
      <c r="E103" s="122"/>
    </row>
    <row r="104" ht="12.75">
      <c r="E104" s="122"/>
    </row>
    <row r="105" spans="1:2" ht="12.75">
      <c r="A105" s="138"/>
      <c r="B105" s="138"/>
    </row>
    <row r="106" spans="1:7" ht="12.75">
      <c r="A106" s="137"/>
      <c r="B106" s="137"/>
      <c r="C106" s="140"/>
      <c r="D106" s="140"/>
      <c r="E106" s="141"/>
      <c r="F106" s="140"/>
      <c r="G106" s="142"/>
    </row>
    <row r="107" spans="1:7" ht="12.75">
      <c r="A107" s="143"/>
      <c r="B107" s="143"/>
      <c r="C107" s="137"/>
      <c r="D107" s="137"/>
      <c r="E107" s="144"/>
      <c r="F107" s="137"/>
      <c r="G107" s="137"/>
    </row>
    <row r="108" spans="1:7" ht="12.75">
      <c r="A108" s="137"/>
      <c r="B108" s="137"/>
      <c r="C108" s="137"/>
      <c r="D108" s="137"/>
      <c r="E108" s="144"/>
      <c r="F108" s="137"/>
      <c r="G108" s="137"/>
    </row>
    <row r="109" spans="1:7" ht="12.75">
      <c r="A109" s="137"/>
      <c r="B109" s="137"/>
      <c r="C109" s="137"/>
      <c r="D109" s="137"/>
      <c r="E109" s="144"/>
      <c r="F109" s="137"/>
      <c r="G109" s="137"/>
    </row>
    <row r="110" spans="1:7" ht="12.75">
      <c r="A110" s="137"/>
      <c r="B110" s="137"/>
      <c r="C110" s="137"/>
      <c r="D110" s="137"/>
      <c r="E110" s="144"/>
      <c r="F110" s="137"/>
      <c r="G110" s="137"/>
    </row>
    <row r="111" spans="1:7" ht="12.75">
      <c r="A111" s="137"/>
      <c r="B111" s="137"/>
      <c r="C111" s="137"/>
      <c r="D111" s="137"/>
      <c r="E111" s="144"/>
      <c r="F111" s="137"/>
      <c r="G111" s="137"/>
    </row>
    <row r="112" spans="1:7" ht="12.75">
      <c r="A112" s="137"/>
      <c r="B112" s="137"/>
      <c r="C112" s="137"/>
      <c r="D112" s="137"/>
      <c r="E112" s="144"/>
      <c r="F112" s="137"/>
      <c r="G112" s="137"/>
    </row>
    <row r="113" spans="1:7" ht="12.75">
      <c r="A113" s="137"/>
      <c r="B113" s="137"/>
      <c r="C113" s="137"/>
      <c r="D113" s="137"/>
      <c r="E113" s="144"/>
      <c r="F113" s="137"/>
      <c r="G113" s="137"/>
    </row>
    <row r="114" spans="1:7" ht="12.75">
      <c r="A114" s="137"/>
      <c r="B114" s="137"/>
      <c r="C114" s="137"/>
      <c r="D114" s="137"/>
      <c r="E114" s="144"/>
      <c r="F114" s="137"/>
      <c r="G114" s="137"/>
    </row>
    <row r="115" spans="1:7" ht="12.75">
      <c r="A115" s="137"/>
      <c r="B115" s="137"/>
      <c r="C115" s="137"/>
      <c r="D115" s="137"/>
      <c r="E115" s="144"/>
      <c r="F115" s="137"/>
      <c r="G115" s="137"/>
    </row>
    <row r="116" spans="1:7" ht="12.75">
      <c r="A116" s="137"/>
      <c r="B116" s="137"/>
      <c r="C116" s="137"/>
      <c r="D116" s="137"/>
      <c r="E116" s="144"/>
      <c r="F116" s="137"/>
      <c r="G116" s="137"/>
    </row>
    <row r="117" spans="1:7" ht="12.75">
      <c r="A117" s="137"/>
      <c r="B117" s="137"/>
      <c r="C117" s="137"/>
      <c r="D117" s="137"/>
      <c r="E117" s="144"/>
      <c r="F117" s="137"/>
      <c r="G117" s="137"/>
    </row>
    <row r="118" spans="1:7" ht="12.75">
      <c r="A118" s="137"/>
      <c r="B118" s="137"/>
      <c r="C118" s="137"/>
      <c r="D118" s="137"/>
      <c r="E118" s="144"/>
      <c r="F118" s="137"/>
      <c r="G118" s="137"/>
    </row>
    <row r="119" spans="1:7" ht="12.75">
      <c r="A119" s="137"/>
      <c r="B119" s="137"/>
      <c r="C119" s="137"/>
      <c r="D119" s="137"/>
      <c r="E119" s="144"/>
      <c r="F119" s="137"/>
      <c r="G119" s="137"/>
    </row>
  </sheetData>
  <mergeCells count="7">
    <mergeCell ref="C21:D21"/>
    <mergeCell ref="C24:D24"/>
    <mergeCell ref="C17:G17"/>
    <mergeCell ref="A1:I1"/>
    <mergeCell ref="A3:B3"/>
    <mergeCell ref="A4:B4"/>
    <mergeCell ref="G4:I4"/>
  </mergeCells>
  <printOptions/>
  <pageMargins left="0.5905511811023623" right="0.3937007874015748" top="0.7874015748031497" bottom="0.7874015748031497" header="0.31496062992125984" footer="0.31496062992125984"/>
  <pageSetup horizontalDpi="600" verticalDpi="600" orientation="landscape" paperSize="9" scale="85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VPÚ DECO PRAHA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Blanka Gruntorádová</dc:creator>
  <cp:keywords/>
  <dc:description/>
  <cp:lastModifiedBy>ph-podebradsky</cp:lastModifiedBy>
  <cp:lastPrinted>2012-05-17T08:20:41Z</cp:lastPrinted>
  <dcterms:created xsi:type="dcterms:W3CDTF">2010-11-23T16:00:09Z</dcterms:created>
  <dcterms:modified xsi:type="dcterms:W3CDTF">2012-05-17T08:26:17Z</dcterms:modified>
  <cp:category/>
  <cp:version/>
  <cp:contentType/>
  <cp:contentStatus/>
</cp:coreProperties>
</file>