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5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'Položky'!$A$1:$I$67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<sst xmlns="http://schemas.openxmlformats.org/spreadsheetml/2006/main" count="188" uniqueCount="127">
  <si>
    <t>KRYCÍ LIST ROZPOČTU</t>
  </si>
  <si>
    <t>Objekt :</t>
  </si>
  <si>
    <t xml:space="preserve"> 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</si>
  <si>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</si>
  <si>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</si>
  <si>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</si>
  <si>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</si>
  <si>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</si>
  <si>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</si>
  <si>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</si>
  <si>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</si>
  <si>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</si>
  <si>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</si>
  <si>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</si>
  <si>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</si>
  <si>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</si>
  <si>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</si>
  <si>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</si>
  <si>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100 00-4220.R00</t>
  </si>
  <si>
    <t>Hutnění sypaniny vrstvy tl. do 30 cm, 1 pojezd hutnění lomové výsivky tl. 4 cm pojezdem válce 2x</t>
  </si>
  <si>
    <t>m3</t>
  </si>
  <si>
    <t>119 00-1204</t>
  </si>
  <si>
    <t>Úprava zemin vápnem in situ, tl. vrstvy 50 cm - zlepšení nestab.podloží zafrézováním hydr.pojiva</t>
  </si>
  <si>
    <t>585-340000</t>
  </si>
  <si>
    <t>Vápno pro stav.účely (k pol.119 00-1204) 53,1 kg/m3 + 5% ztratné</t>
  </si>
  <si>
    <t>t</t>
  </si>
  <si>
    <t>121 10-1100.R00</t>
  </si>
  <si>
    <t>Sejmutí ornice, pl. do 400 m2, přemístění do 50 m v tl. 0,4 m, se složením</t>
  </si>
  <si>
    <t>122 10-1401.R00</t>
  </si>
  <si>
    <t>Vykopávky v MZD v hor. 2 do 100 m3 - humus pro ohumusování</t>
  </si>
  <si>
    <t>122 10-2201.R00</t>
  </si>
  <si>
    <t>Odkopávky pro silnice v hor. 2 do 100 m3 s naložením</t>
  </si>
  <si>
    <t>122 20-1402.R00</t>
  </si>
  <si>
    <t>Vykopávky v zemníku v hor. 3 do 1000 m3 s nalož. - natěžení nedostatku zeminy pro násyp a DK</t>
  </si>
  <si>
    <t>122 20-1409.R00</t>
  </si>
  <si>
    <t>Příplatek za lepivost - výkop v zemníku v hor. 3 30%</t>
  </si>
  <si>
    <t>132 20-1101.R00</t>
  </si>
  <si>
    <t>Hloubení rýh šířky do 60 cm v hor.3 do 100 m3 rýha pro  dubové trámy - opatření proti splachu</t>
  </si>
  <si>
    <t>k položce 182 91-0001 - rýhy ve vrchních vrstvách polní cesty, vytěžený materiál se spotřebuje v dalších úsecích stavby</t>
  </si>
  <si>
    <t>162 30-1101.R00</t>
  </si>
  <si>
    <t>Vodorovné přemístění výkopku z hor.1-4 do 500 m - humus pro ohumusování na MZD a z MZD</t>
  </si>
  <si>
    <t>Vodorovné přemístění výkopku z hor.1-4 do 500 m - zemina z výkopu pro násyp na MZD a z MZD</t>
  </si>
  <si>
    <t>162 60-1102.R00</t>
  </si>
  <si>
    <t>Vodorovné přemístění výkopku z hor.1-4 do 5000 m - odvoz přebytku humusu (nabídnuto k zeměd.účelům)</t>
  </si>
  <si>
    <t>162 70-1105.R00</t>
  </si>
  <si>
    <t>Vodorovné přemístění výkopku z hor.1-4 do 10000 m - nedostatek zeminy do násypu ze zemníku</t>
  </si>
  <si>
    <t>162 70-1109.R00</t>
  </si>
  <si>
    <t>Příplatek k vod. přemístění hor.1-4 za další 1 km - nedostatek zeminy do násypu ze zemníku (15 km)</t>
  </si>
  <si>
    <t>167 10-1102.R00</t>
  </si>
  <si>
    <t>Nakládání výkopku z hor.1-4 v množství nad 100 m3  - sejmutá ornice</t>
  </si>
  <si>
    <t>171 10-1102.R00</t>
  </si>
  <si>
    <t>Uložení sypaniny do násypů zhutněných na 96% PS - násyp polní cesty</t>
  </si>
  <si>
    <t>171 20-1101.R00</t>
  </si>
  <si>
    <t>Uložení sypaniny do násypů nezhutněných - humus pro ohumusování na MZD</t>
  </si>
  <si>
    <t>Uložení sypaniny do násypů nezhutněných - zemina z výkopu na MZD</t>
  </si>
  <si>
    <t>181 10-1102.R00</t>
  </si>
  <si>
    <t>Úprava pláně v zářezech v hor. 1-4, se zhutněním - vozovka</t>
  </si>
  <si>
    <t>m2</t>
  </si>
  <si>
    <t>181 20-1102.R00</t>
  </si>
  <si>
    <t>Úprava pláně v násypech v hor. 1-4, se zhutněním - krajnice</t>
  </si>
  <si>
    <t>182 20-1101.R00</t>
  </si>
  <si>
    <t>Svahování násypů</t>
  </si>
  <si>
    <t>182 30-1121.R00</t>
  </si>
  <si>
    <t>Rozprostření ornice, svah, tl. do 10 cm, do 500 m2</t>
  </si>
  <si>
    <t>m</t>
  </si>
  <si>
    <t>2</t>
  </si>
  <si>
    <t>Základy,zvláštní zakládání</t>
  </si>
  <si>
    <t>215 90-1101.R00</t>
  </si>
  <si>
    <t>Zhutnění podloží z hornin nesoudržných do 92% PS - pod násypem</t>
  </si>
  <si>
    <t>289 97-0111.R00</t>
  </si>
  <si>
    <t>Vrstva geotextilie Geofiltex 300g/m2 - separační vrstva pod podsypem ze ŠD</t>
  </si>
  <si>
    <t>5</t>
  </si>
  <si>
    <t>Komunikace</t>
  </si>
  <si>
    <t>564 85-1115.R00</t>
  </si>
  <si>
    <t>Podklad ze štěrkodrti po zhutnění tloušťky 19 cm - ložná vrstva ze ŠD 16/32 Ge</t>
  </si>
  <si>
    <t>564 86-1111.R00</t>
  </si>
  <si>
    <t>Podklad ze štěrkodrti po zhutnění min. tl. 20 cm - podsyp ze ŠD 0/63 Ge</t>
  </si>
  <si>
    <t>569 83-1111.R00</t>
  </si>
  <si>
    <t>Zpevnění krajnic štěrkodrtí tloušťky  10 cm</t>
  </si>
  <si>
    <t>569 90-3311.R00</t>
  </si>
  <si>
    <t>Zřízení zemních krajnic se zhutněním</t>
  </si>
  <si>
    <t>571 90-7211.R00</t>
  </si>
  <si>
    <t>Posyp krytu lomovými výsivkami do 35 kg/m2 - 2x - celkem 70 kg/m2, celk. tl. vrstvy 4 cm</t>
  </si>
  <si>
    <t>93</t>
  </si>
  <si>
    <t>Dokončovací práce inž.staveb</t>
  </si>
  <si>
    <t>938 90-8411.R00</t>
  </si>
  <si>
    <t>Očištění povrchu krytu živice vodou - výjezdy ze stavby - omytí vodou 1x týdně</t>
  </si>
  <si>
    <t>99</t>
  </si>
  <si>
    <t>Staveništní přesun hmot</t>
  </si>
  <si>
    <t>998 22-2011.R00</t>
  </si>
  <si>
    <t>Přesun hmot, pozemní komunikace, kryt z kameniva</t>
  </si>
  <si>
    <t>998 22-2091.R00</t>
  </si>
  <si>
    <t>Přesun hmot, komunikace z kameniva, příplatek 1 km</t>
  </si>
  <si>
    <t>M22</t>
  </si>
  <si>
    <t>Montáž sdělovací a zabezp.tech</t>
  </si>
  <si>
    <t>220 18-0201</t>
  </si>
  <si>
    <t>Zatažení do tvárnicové tratě kabelu hmot.do 2kg/m přeložení kabelu Telefonica O2 do děl. chráničky</t>
  </si>
  <si>
    <t>460 51-1075</t>
  </si>
  <si>
    <t>Chránička dělená z trub plast. DN 150 chráničky pro kabel Telefonica O2</t>
  </si>
  <si>
    <t>M46</t>
  </si>
  <si>
    <t>Zemní práce při montážích</t>
  </si>
  <si>
    <t>459 99-2201</t>
  </si>
  <si>
    <t>Řešení zajištění kabelů ve výkopech při jejich souběhu - kabel ČEZ 22 kV</t>
  </si>
  <si>
    <t>460 20-1483.RT2</t>
  </si>
  <si>
    <t>Výkop kabelové rýhy 140/120cm hor.3 ruční výkop rýhy pro 2 chráničky DN 100</t>
  </si>
  <si>
    <t>výkop uložen podél rýhy nebo v bezprostřední blízkosti rýhy</t>
  </si>
  <si>
    <t>460 42-0352.R00</t>
  </si>
  <si>
    <t>Zřízení lože,kryt cihly 35 cm /napříč/,zásyp 5 cm lože, kryt a obsyp pro 2 chráničky DN do 150</t>
  </si>
  <si>
    <t>388 79-1120</t>
  </si>
  <si>
    <t>Osazení plastových trubek pro kabely do rýhy bez obsypu - dělené plast.chráničky DN do 15 cm</t>
  </si>
  <si>
    <t>460 49-0012.R00</t>
  </si>
  <si>
    <t>Zakrytí kabelu výstražnou folií PVC, šířka 33 cm</t>
  </si>
  <si>
    <t>460 50-0001.RT1</t>
  </si>
  <si>
    <t>Oddělení kabelů ve výkopu cihlou včetně dodávky cihel</t>
  </si>
  <si>
    <t>460 57-1483.R00</t>
  </si>
  <si>
    <t>Zához rýhy 140/120 cm, hornina tř. 3, se zhutněním ruční - materiál z výkopu, přebytek rozprostřen</t>
  </si>
  <si>
    <t>PC4/R - Polní cesta PC4/R Dobřejovice - část A</t>
  </si>
  <si>
    <t>111 20-1101.R00</t>
  </si>
  <si>
    <t>Odstranění křovin i s kořeny na ploše do 2000 m2 průměr do 20  cm stížené podmínky</t>
  </si>
  <si>
    <t>162 30-1501.R00</t>
  </si>
  <si>
    <t>Vodorovné přemístění křovin do 5000 m včetně likvidace</t>
  </si>
  <si>
    <t>komp.</t>
  </si>
  <si>
    <t>M46 Zemní práce při montážích</t>
  </si>
  <si>
    <t>Celkem za polní cestu</t>
  </si>
  <si>
    <t>Výškopisné a polohopisné vytyčení stavby  včetně inženýrských sítí</t>
  </si>
  <si>
    <t>Modletice, Herink, Dobřejovice PC4/R</t>
  </si>
  <si>
    <t>Příloha č. 4a - 1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</si>
</sst>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0" fontId="30" fillId="0" borderId="0" xfId="46" applyFont="1">
      <alignment/>
      <protection/>
    </xf>
    <xf numFmtId="0" fontId="30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49" fontId="0" fillId="0" borderId="58" xfId="46" applyNumberFormat="1" applyFont="1" applyFill="1" applyBorder="1" applyAlignment="1">
      <alignment horizontal="left"/>
      <protection/>
    </xf>
    <xf numFmtId="0" fontId="0" fillId="0" borderId="58" xfId="46" applyFont="1" applyFill="1" applyBorder="1" applyAlignment="1">
      <alignment wrapText="1"/>
      <protection/>
    </xf>
    <xf numFmtId="49" fontId="0" fillId="0" borderId="58" xfId="46" applyNumberFormat="1" applyFont="1" applyFill="1" applyBorder="1" applyAlignment="1">
      <alignment horizontal="center" shrinkToFit="1"/>
      <protection/>
    </xf>
    <xf numFmtId="4" fontId="0" fillId="0" borderId="58" xfId="46" applyNumberFormat="1" applyFont="1" applyFill="1" applyBorder="1" applyAlignment="1">
      <alignment horizontal="right"/>
      <protection/>
    </xf>
    <xf numFmtId="4" fontId="0" fillId="0" borderId="58" xfId="46" applyNumberFormat="1" applyFont="1" applyFill="1" applyBorder="1">
      <alignment/>
      <protection/>
    </xf>
    <xf numFmtId="169" fontId="0" fillId="0" borderId="58" xfId="46" applyNumberFormat="1" applyFont="1" applyFill="1" applyBorder="1">
      <alignment/>
      <protection/>
    </xf>
    <xf numFmtId="49" fontId="25" fillId="0" borderId="58" xfId="46" applyNumberFormat="1" applyFont="1" applyFill="1" applyBorder="1" applyAlignment="1">
      <alignment horizontal="left"/>
      <protection/>
    </xf>
    <xf numFmtId="0" fontId="24" fillId="0" borderId="58" xfId="46" applyFont="1" applyFill="1" applyBorder="1">
      <alignment/>
      <protection/>
    </xf>
    <xf numFmtId="49" fontId="22" fillId="0" borderId="63" xfId="46" applyNumberFormat="1" applyFont="1" applyFill="1" applyBorder="1">
      <alignment/>
      <protection/>
    </xf>
    <xf numFmtId="0" fontId="22" fillId="0" borderId="63" xfId="46" applyFont="1" applyFill="1" applyBorder="1" applyAlignment="1">
      <alignment horizontal="center"/>
      <protection/>
    </xf>
    <xf numFmtId="0" fontId="22" fillId="0" borderId="63" xfId="46" applyNumberFormat="1" applyFont="1" applyFill="1" applyBorder="1" applyAlignment="1">
      <alignment horizontal="center"/>
      <protection/>
    </xf>
    <xf numFmtId="0" fontId="29" fillId="0" borderId="63" xfId="46" applyFont="1" applyFill="1" applyBorder="1">
      <alignment/>
      <protection/>
    </xf>
    <xf numFmtId="0" fontId="1" fillId="0" borderId="56" xfId="46" applyFont="1" applyFill="1" applyBorder="1" applyAlignment="1">
      <alignment horizontal="center"/>
      <protection/>
    </xf>
    <xf numFmtId="49" fontId="1" fillId="0" borderId="64" xfId="46" applyNumberFormat="1" applyFont="1" applyFill="1" applyBorder="1" applyAlignment="1">
      <alignment horizontal="left"/>
      <protection/>
    </xf>
    <xf numFmtId="0" fontId="1" fillId="0" borderId="64" xfId="46" applyFont="1" applyFill="1" applyBorder="1">
      <alignment/>
      <protection/>
    </xf>
    <xf numFmtId="0" fontId="0" fillId="0" borderId="64" xfId="46" applyFill="1" applyBorder="1" applyAlignment="1">
      <alignment horizontal="center"/>
      <protection/>
    </xf>
    <xf numFmtId="0" fontId="0" fillId="0" borderId="64" xfId="46" applyNumberFormat="1" applyFill="1" applyBorder="1" applyAlignment="1">
      <alignment horizontal="right"/>
      <protection/>
    </xf>
    <xf numFmtId="0" fontId="0" fillId="0" borderId="64" xfId="46" applyNumberFormat="1" applyFill="1" applyBorder="1">
      <alignment/>
      <protection/>
    </xf>
    <xf numFmtId="0" fontId="24" fillId="0" borderId="64" xfId="46" applyNumberFormat="1" applyFont="1" applyFill="1" applyBorder="1">
      <alignment/>
      <protection/>
    </xf>
    <xf numFmtId="0" fontId="24" fillId="0" borderId="65" xfId="46" applyNumberFormat="1" applyFont="1" applyFill="1" applyBorder="1">
      <alignment/>
      <protection/>
    </xf>
    <xf numFmtId="0" fontId="0" fillId="0" borderId="66" xfId="46" applyFont="1" applyFill="1" applyBorder="1" applyAlignment="1">
      <alignment horizontal="center"/>
      <protection/>
    </xf>
    <xf numFmtId="169" fontId="0" fillId="0" borderId="67" xfId="46" applyNumberFormat="1" applyFont="1" applyFill="1" applyBorder="1">
      <alignment/>
      <protection/>
    </xf>
    <xf numFmtId="0" fontId="25" fillId="0" borderId="66" xfId="46" applyFont="1" applyFill="1" applyBorder="1" applyAlignment="1">
      <alignment horizontal="center"/>
      <protection/>
    </xf>
    <xf numFmtId="0" fontId="24" fillId="0" borderId="67" xfId="46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3" fillId="0" borderId="69" xfId="46" applyNumberFormat="1" applyFont="1" applyFill="1" applyBorder="1" applyAlignment="1">
      <alignment horizontal="left"/>
      <protection/>
    </xf>
    <xf numFmtId="0" fontId="3" fillId="0" borderId="69" xfId="46" applyFont="1" applyFill="1" applyBorder="1">
      <alignment/>
      <protection/>
    </xf>
    <xf numFmtId="0" fontId="0" fillId="0" borderId="69" xfId="46" applyFill="1" applyBorder="1" applyAlignment="1">
      <alignment horizontal="center"/>
      <protection/>
    </xf>
    <xf numFmtId="4" fontId="0" fillId="0" borderId="69" xfId="46" applyNumberFormat="1" applyFill="1" applyBorder="1" applyAlignment="1">
      <alignment horizontal="right"/>
      <protection/>
    </xf>
    <xf numFmtId="4" fontId="1" fillId="0" borderId="69" xfId="46" applyNumberFormat="1" applyFont="1" applyFill="1" applyBorder="1">
      <alignment/>
      <protection/>
    </xf>
    <xf numFmtId="0" fontId="1" fillId="0" borderId="69" xfId="46" applyFont="1" applyFill="1" applyBorder="1">
      <alignment/>
      <protection/>
    </xf>
    <xf numFmtId="169" fontId="1" fillId="0" borderId="43" xfId="46" applyNumberFormat="1" applyFont="1" applyFill="1" applyBorder="1">
      <alignment/>
      <protection/>
    </xf>
    <xf numFmtId="0" fontId="0" fillId="0" borderId="58" xfId="46" applyFont="1" applyFill="1" applyBorder="1" applyAlignment="1">
      <alignment horizontal="center"/>
      <protection/>
    </xf>
    <xf numFmtId="0" fontId="0" fillId="0" borderId="0" xfId="46" applyFill="1" applyBorder="1" applyAlignment="1">
      <alignment horizontal="center"/>
      <protection/>
    </xf>
    <xf numFmtId="49" fontId="3" fillId="0" borderId="0" xfId="46" applyNumberFormat="1" applyFont="1" applyFill="1" applyBorder="1" applyAlignment="1">
      <alignment horizontal="left"/>
      <protection/>
    </xf>
    <xf numFmtId="0" fontId="3" fillId="0" borderId="0" xfId="46" applyFont="1" applyFill="1" applyBorder="1">
      <alignment/>
      <protection/>
    </xf>
    <xf numFmtId="4" fontId="0" fillId="0" borderId="0" xfId="46" applyNumberFormat="1" applyFill="1" applyBorder="1" applyAlignment="1">
      <alignment horizontal="right"/>
      <protection/>
    </xf>
    <xf numFmtId="4" fontId="1" fillId="0" borderId="0" xfId="46" applyNumberFormat="1" applyFont="1" applyFill="1" applyBorder="1">
      <alignment/>
      <protection/>
    </xf>
    <xf numFmtId="0" fontId="1" fillId="0" borderId="0" xfId="46" applyFont="1" applyFill="1" applyBorder="1">
      <alignment/>
      <protection/>
    </xf>
    <xf numFmtId="169" fontId="1" fillId="0" borderId="0" xfId="46" applyNumberFormat="1" applyFont="1" applyFill="1" applyBorder="1">
      <alignment/>
      <protection/>
    </xf>
    <xf numFmtId="0" fontId="0" fillId="0" borderId="68" xfId="46" applyFont="1" applyFill="1" applyBorder="1" applyAlignment="1">
      <alignment horizontal="center"/>
      <protection/>
    </xf>
    <xf numFmtId="49" fontId="3" fillId="0" borderId="69" xfId="46" applyNumberFormat="1" applyFont="1" applyFill="1" applyBorder="1" applyAlignment="1">
      <alignment horizontal="left"/>
      <protection/>
    </xf>
    <xf numFmtId="0" fontId="3" fillId="0" borderId="69" xfId="46" applyFont="1" applyFill="1" applyBorder="1" applyAlignment="1">
      <alignment wrapText="1"/>
      <protection/>
    </xf>
    <xf numFmtId="49" fontId="0" fillId="0" borderId="69" xfId="46" applyNumberFormat="1" applyFont="1" applyFill="1" applyBorder="1" applyAlignment="1">
      <alignment horizontal="center" shrinkToFit="1"/>
      <protection/>
    </xf>
    <xf numFmtId="4" fontId="0" fillId="0" borderId="69" xfId="46" applyNumberFormat="1" applyFont="1" applyFill="1" applyBorder="1" applyAlignment="1">
      <alignment horizontal="right"/>
      <protection/>
    </xf>
    <xf numFmtId="4" fontId="0" fillId="0" borderId="69" xfId="46" applyNumberFormat="1" applyFont="1" applyFill="1" applyBorder="1">
      <alignment/>
      <protection/>
    </xf>
    <xf numFmtId="169" fontId="0" fillId="0" borderId="69" xfId="46" applyNumberFormat="1" applyFont="1" applyFill="1" applyBorder="1">
      <alignment/>
      <protection/>
    </xf>
    <xf numFmtId="0" fontId="0" fillId="0" borderId="70" xfId="46" applyFill="1" applyBorder="1" applyAlignment="1">
      <alignment horizontal="center"/>
      <protection/>
    </xf>
    <xf numFmtId="49" fontId="3" fillId="0" borderId="71" xfId="46" applyNumberFormat="1" applyFont="1" applyFill="1" applyBorder="1" applyAlignment="1">
      <alignment horizontal="left"/>
      <protection/>
    </xf>
    <xf numFmtId="0" fontId="3" fillId="0" borderId="71" xfId="46" applyFont="1" applyFill="1" applyBorder="1">
      <alignment/>
      <protection/>
    </xf>
    <xf numFmtId="0" fontId="0" fillId="0" borderId="71" xfId="46" applyFill="1" applyBorder="1" applyAlignment="1">
      <alignment horizontal="center"/>
      <protection/>
    </xf>
    <xf numFmtId="4" fontId="0" fillId="0" borderId="71" xfId="46" applyNumberFormat="1" applyFill="1" applyBorder="1" applyAlignment="1">
      <alignment horizontal="right"/>
      <protection/>
    </xf>
    <xf numFmtId="4" fontId="1" fillId="0" borderId="71" xfId="46" applyNumberFormat="1" applyFont="1" applyFill="1" applyBorder="1">
      <alignment/>
      <protection/>
    </xf>
    <xf numFmtId="0" fontId="1" fillId="0" borderId="71" xfId="46" applyFont="1" applyFill="1" applyBorder="1">
      <alignment/>
      <protection/>
    </xf>
    <xf numFmtId="169" fontId="1" fillId="0" borderId="72" xfId="46" applyNumberFormat="1" applyFont="1" applyFill="1" applyBorder="1">
      <alignment/>
      <protection/>
    </xf>
    <xf numFmtId="0" fontId="0" fillId="0" borderId="73" xfId="46" applyFont="1" applyFill="1" applyBorder="1" applyAlignment="1">
      <alignment horizontal="center"/>
      <protection/>
    </xf>
    <xf numFmtId="49" fontId="0" fillId="0" borderId="53" xfId="46" applyNumberFormat="1" applyFont="1" applyFill="1" applyBorder="1" applyAlignment="1">
      <alignment horizontal="left"/>
      <protection/>
    </xf>
    <xf numFmtId="0" fontId="0" fillId="0" borderId="53" xfId="46" applyFont="1" applyFill="1" applyBorder="1" applyAlignment="1">
      <alignment wrapText="1"/>
      <protection/>
    </xf>
    <xf numFmtId="49" fontId="0" fillId="0" borderId="53" xfId="46" applyNumberFormat="1" applyFont="1" applyFill="1" applyBorder="1" applyAlignment="1">
      <alignment horizontal="center" shrinkToFit="1"/>
      <protection/>
    </xf>
    <xf numFmtId="4" fontId="0" fillId="0" borderId="53" xfId="46" applyNumberFormat="1" applyFont="1" applyFill="1" applyBorder="1" applyAlignment="1">
      <alignment horizontal="right"/>
      <protection/>
    </xf>
    <xf numFmtId="4" fontId="0" fillId="0" borderId="53" xfId="46" applyNumberFormat="1" applyFont="1" applyFill="1" applyBorder="1">
      <alignment/>
      <protection/>
    </xf>
    <xf numFmtId="169" fontId="0" fillId="0" borderId="53" xfId="46" applyNumberFormat="1" applyFont="1" applyFill="1" applyBorder="1">
      <alignment/>
      <protection/>
    </xf>
    <xf numFmtId="169" fontId="0" fillId="0" borderId="54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75" xfId="46" applyFont="1" applyBorder="1" applyAlignment="1">
      <alignment horizontal="center"/>
      <protection/>
    </xf>
    <xf numFmtId="0" fontId="0" fillId="0" borderId="76" xfId="46" applyFont="1" applyBorder="1" applyAlignment="1">
      <alignment horizontal="center"/>
      <protection/>
    </xf>
    <xf numFmtId="0" fontId="0" fillId="0" borderId="77" xfId="46" applyFont="1" applyBorder="1" applyAlignment="1">
      <alignment horizontal="center"/>
      <protection/>
    </xf>
    <xf numFmtId="0" fontId="0" fillId="0" borderId="7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9" xfId="46" applyFont="1" applyBorder="1" applyAlignment="1">
      <alignment horizontal="left" shrinkToFit="1"/>
      <protection/>
    </xf>
    <xf numFmtId="0" fontId="31" fillId="0" borderId="58" xfId="46" applyFont="1" applyFill="1" applyBorder="1" applyAlignment="1">
      <alignment horizontal="left" wrapText="1" indent="1"/>
      <protection/>
    </xf>
    <xf numFmtId="0" fontId="26" fillId="0" borderId="0" xfId="46" applyFont="1" applyAlignment="1">
      <alignment horizontal="center"/>
      <protection/>
    </xf>
    <xf numFmtId="49" fontId="0" fillId="0" borderId="77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9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6">
      <selection activeCell="A3" sqref="A3:IV3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/>
      <c r="B3" s="4"/>
      <c r="C3" s="5"/>
      <c r="D3" s="5"/>
      <c r="E3" s="5"/>
      <c r="F3" s="6"/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/>
      <c r="B5" s="15"/>
      <c r="C5" s="16"/>
      <c r="D5" s="16"/>
      <c r="E5" s="16"/>
      <c r="F5" s="17"/>
      <c r="G5" s="18"/>
    </row>
    <row r="6" spans="1:7" ht="12.75" customHeight="1">
      <c r="A6" s="8"/>
      <c r="B6" s="9"/>
      <c r="C6" s="10"/>
      <c r="D6" s="11"/>
      <c r="E6" s="11"/>
      <c r="F6" s="19"/>
      <c r="G6" s="13"/>
    </row>
    <row r="7" spans="1:9" ht="12.75">
      <c r="A7" s="14"/>
      <c r="B7" s="16"/>
      <c r="C7" s="214"/>
      <c r="D7" s="215"/>
      <c r="E7" s="20"/>
      <c r="F7" s="21"/>
      <c r="G7" s="22"/>
      <c r="H7" s="23"/>
      <c r="I7" s="23"/>
    </row>
    <row r="8" spans="1:7" ht="12.75">
      <c r="A8" s="14"/>
      <c r="B8" s="16"/>
      <c r="C8" s="214"/>
      <c r="D8" s="215"/>
      <c r="E8" s="17"/>
      <c r="F8" s="16"/>
      <c r="G8" s="24"/>
    </row>
    <row r="9" spans="1:7" ht="12.75">
      <c r="A9" s="25"/>
      <c r="B9" s="26"/>
      <c r="C9" s="26"/>
      <c r="D9" s="26"/>
      <c r="E9" s="27"/>
      <c r="F9" s="26"/>
      <c r="G9" s="28"/>
    </row>
    <row r="10" spans="1:57" ht="12.75">
      <c r="A10" s="29"/>
      <c r="B10" s="30"/>
      <c r="C10" s="30"/>
      <c r="D10" s="30"/>
      <c r="E10" s="12"/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216"/>
      <c r="F11" s="217"/>
      <c r="G11" s="218"/>
    </row>
    <row r="12" spans="1:7" ht="28.5" customHeight="1" thickBot="1">
      <c r="A12" s="32"/>
      <c r="B12" s="33"/>
      <c r="C12" s="33"/>
      <c r="D12" s="33"/>
      <c r="E12" s="34"/>
      <c r="F12" s="34"/>
      <c r="G12" s="35"/>
    </row>
    <row r="13" spans="1:7" ht="17.25" customHeight="1" thickBot="1">
      <c r="A13" s="36"/>
      <c r="B13" s="37"/>
      <c r="C13" s="38"/>
      <c r="D13" s="39"/>
      <c r="E13" s="40"/>
      <c r="F13" s="40"/>
      <c r="G13" s="38"/>
    </row>
    <row r="14" spans="1:7" ht="15.75" customHeight="1">
      <c r="A14" s="41"/>
      <c r="B14" s="42"/>
      <c r="C14" s="43"/>
      <c r="D14" s="44"/>
      <c r="E14" s="45"/>
      <c r="F14" s="46"/>
      <c r="G14" s="43"/>
    </row>
    <row r="15" spans="1:7" ht="15.75" customHeight="1">
      <c r="A15" s="41"/>
      <c r="B15" s="42"/>
      <c r="C15" s="43"/>
      <c r="D15" s="25"/>
      <c r="E15" s="47"/>
      <c r="F15" s="48"/>
      <c r="G15" s="43"/>
    </row>
    <row r="16" spans="1:7" ht="15.75" customHeight="1">
      <c r="A16" s="41"/>
      <c r="B16" s="42"/>
      <c r="C16" s="43"/>
      <c r="D16" s="25"/>
      <c r="E16" s="47"/>
      <c r="F16" s="48"/>
      <c r="G16" s="43"/>
    </row>
    <row r="17" spans="1:7" ht="15.75" customHeight="1">
      <c r="A17" s="49"/>
      <c r="B17" s="42"/>
      <c r="C17" s="43"/>
      <c r="D17" s="25"/>
      <c r="E17" s="47"/>
      <c r="F17" s="48"/>
      <c r="G17" s="43"/>
    </row>
    <row r="18" spans="1:7" ht="15.75" customHeight="1">
      <c r="A18" s="50"/>
      <c r="B18" s="42"/>
      <c r="C18" s="43"/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/>
      <c r="B20" s="42"/>
      <c r="C20" s="43"/>
      <c r="D20" s="25"/>
      <c r="E20" s="47"/>
      <c r="F20" s="48"/>
      <c r="G20" s="43"/>
    </row>
    <row r="21" spans="1:7" ht="15.75" customHeight="1">
      <c r="A21" s="29"/>
      <c r="B21" s="30"/>
      <c r="C21" s="43"/>
      <c r="D21" s="25"/>
      <c r="E21" s="47"/>
      <c r="F21" s="48"/>
      <c r="G21" s="43"/>
    </row>
    <row r="22" spans="1:7" ht="15.75" customHeight="1" thickBot="1">
      <c r="A22" s="25"/>
      <c r="B22" s="26"/>
      <c r="C22" s="52"/>
      <c r="D22" s="53"/>
      <c r="E22" s="54"/>
      <c r="F22" s="55"/>
      <c r="G22" s="43"/>
    </row>
    <row r="23" spans="1:7" ht="12.75">
      <c r="A23" s="3"/>
      <c r="B23" s="5"/>
      <c r="C23" s="6"/>
      <c r="D23" s="5"/>
      <c r="E23" s="6"/>
      <c r="F23" s="5"/>
      <c r="G23" s="7"/>
    </row>
    <row r="24" spans="1:7" ht="12.75">
      <c r="A24" s="14"/>
      <c r="B24" s="16"/>
      <c r="C24" s="17"/>
      <c r="D24" s="16"/>
      <c r="E24" s="17"/>
      <c r="F24" s="16"/>
      <c r="G24" s="18"/>
    </row>
    <row r="25" spans="1:7" ht="12.75">
      <c r="A25" s="29"/>
      <c r="B25" s="56"/>
      <c r="C25" s="12"/>
      <c r="D25" s="30"/>
      <c r="E25" s="12"/>
      <c r="F25" s="30"/>
      <c r="G25" s="13"/>
    </row>
    <row r="26" spans="1:7" ht="12.75">
      <c r="A26" s="29"/>
      <c r="B26" s="57"/>
      <c r="C26" s="12"/>
      <c r="D26" s="30"/>
      <c r="E26" s="12"/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/>
      <c r="B29" s="16"/>
      <c r="C29" s="58"/>
      <c r="D29" s="16"/>
      <c r="E29" s="17"/>
      <c r="F29" s="59"/>
      <c r="G29" s="18"/>
    </row>
    <row r="30" spans="1:7" ht="12.75">
      <c r="A30" s="14"/>
      <c r="B30" s="16"/>
      <c r="C30" s="58"/>
      <c r="D30" s="16"/>
      <c r="E30" s="17"/>
      <c r="F30" s="59"/>
      <c r="G30" s="18"/>
    </row>
    <row r="31" spans="1:7" ht="12.75">
      <c r="A31" s="14"/>
      <c r="B31" s="16"/>
      <c r="C31" s="58"/>
      <c r="D31" s="16"/>
      <c r="E31" s="17"/>
      <c r="F31" s="60"/>
      <c r="G31" s="28"/>
    </row>
    <row r="32" spans="1:7" ht="12.75">
      <c r="A32" s="14"/>
      <c r="B32" s="16"/>
      <c r="C32" s="58"/>
      <c r="D32" s="16"/>
      <c r="E32" s="17"/>
      <c r="F32" s="59"/>
      <c r="G32" s="18"/>
    </row>
    <row r="33" spans="1:7" ht="12.75">
      <c r="A33" s="14"/>
      <c r="B33" s="16"/>
      <c r="C33" s="58"/>
      <c r="D33" s="16"/>
      <c r="E33" s="17"/>
      <c r="F33" s="60"/>
      <c r="G33" s="28"/>
    </row>
    <row r="34" spans="1:7" s="66" customFormat="1" ht="19.5" customHeight="1" thickBot="1">
      <c r="A34" s="61"/>
      <c r="B34" s="62"/>
      <c r="C34" s="62"/>
      <c r="D34" s="62"/>
      <c r="E34" s="63"/>
      <c r="F34" s="64"/>
      <c r="G34" s="65"/>
    </row>
    <row r="36" spans="1:7" ht="12.75">
      <c r="A36" s="67"/>
      <c r="B36" s="67"/>
      <c r="C36" s="67"/>
      <c r="D36" s="67"/>
      <c r="E36" s="67"/>
      <c r="F36" s="67"/>
      <c r="G36" s="67"/>
    </row>
    <row r="37" spans="1:8" ht="14.25" customHeight="1">
      <c r="A37" s="67"/>
      <c r="B37" s="213"/>
      <c r="C37" s="213"/>
      <c r="D37" s="213"/>
      <c r="E37" s="213"/>
      <c r="F37" s="213"/>
      <c r="G37" s="213"/>
      <c r="H37" t="s">
        <v>2</v>
      </c>
    </row>
    <row r="38" spans="1:8" ht="12.75" customHeight="1">
      <c r="A38" s="68"/>
      <c r="B38" s="213"/>
      <c r="C38" s="213"/>
      <c r="D38" s="213"/>
      <c r="E38" s="213"/>
      <c r="F38" s="213"/>
      <c r="G38" s="213"/>
      <c r="H38" t="s">
        <v>2</v>
      </c>
    </row>
    <row r="39" spans="1:8" ht="12.75">
      <c r="A39" s="68"/>
      <c r="B39" s="213"/>
      <c r="C39" s="213"/>
      <c r="D39" s="213"/>
      <c r="E39" s="213"/>
      <c r="F39" s="213"/>
      <c r="G39" s="213"/>
      <c r="H39" t="s">
        <v>2</v>
      </c>
    </row>
    <row r="40" spans="1:8" ht="12.75">
      <c r="A40" s="68"/>
      <c r="B40" s="213"/>
      <c r="C40" s="213"/>
      <c r="D40" s="213"/>
      <c r="E40" s="213"/>
      <c r="F40" s="213"/>
      <c r="G40" s="213"/>
      <c r="H40" t="s">
        <v>2</v>
      </c>
    </row>
    <row r="41" spans="1:8" ht="12.75">
      <c r="A41" s="68"/>
      <c r="B41" s="213"/>
      <c r="C41" s="213"/>
      <c r="D41" s="213"/>
      <c r="E41" s="213"/>
      <c r="F41" s="213"/>
      <c r="G41" s="213"/>
      <c r="H41" t="s">
        <v>2</v>
      </c>
    </row>
    <row r="42" spans="1:8" ht="12.75">
      <c r="A42" s="68"/>
      <c r="B42" s="213"/>
      <c r="C42" s="213"/>
      <c r="D42" s="213"/>
      <c r="E42" s="213"/>
      <c r="F42" s="213"/>
      <c r="G42" s="213"/>
      <c r="H42" t="s">
        <v>2</v>
      </c>
    </row>
    <row r="43" spans="1:8" ht="12.75">
      <c r="A43" s="68"/>
      <c r="B43" s="213"/>
      <c r="C43" s="213"/>
      <c r="D43" s="213"/>
      <c r="E43" s="213"/>
      <c r="F43" s="213"/>
      <c r="G43" s="213"/>
      <c r="H43" t="s">
        <v>2</v>
      </c>
    </row>
    <row r="44" spans="1:8" ht="12.75">
      <c r="A44" s="68"/>
      <c r="B44" s="213"/>
      <c r="C44" s="213"/>
      <c r="D44" s="213"/>
      <c r="E44" s="213"/>
      <c r="F44" s="213"/>
      <c r="G44" s="213"/>
      <c r="H44" t="s">
        <v>2</v>
      </c>
    </row>
    <row r="45" spans="1:8" ht="12.75">
      <c r="A45" s="68"/>
      <c r="B45" s="213"/>
      <c r="C45" s="213"/>
      <c r="D45" s="213"/>
      <c r="E45" s="213"/>
      <c r="F45" s="213"/>
      <c r="G45" s="213"/>
      <c r="H45" t="s">
        <v>2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1"/>
      <c r="B1" s="222"/>
      <c r="C1" s="69"/>
      <c r="D1" s="70"/>
      <c r="E1" s="71"/>
      <c r="F1" s="70"/>
      <c r="G1" s="72"/>
      <c r="H1" s="73"/>
      <c r="I1" s="74"/>
    </row>
    <row r="2" spans="1:9" ht="13.5" thickBot="1">
      <c r="A2" s="223"/>
      <c r="B2" s="224"/>
      <c r="C2" s="75"/>
      <c r="D2" s="76"/>
      <c r="E2" s="77"/>
      <c r="F2" s="76"/>
      <c r="G2" s="225"/>
      <c r="H2" s="225"/>
      <c r="I2" s="226"/>
    </row>
    <row r="3" ht="13.5" thickTop="1"/>
    <row r="4" spans="1:9" ht="19.5" customHeight="1">
      <c r="A4" s="78"/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/>
      <c r="C6" s="80"/>
      <c r="D6" s="81"/>
      <c r="E6" s="82"/>
      <c r="F6" s="83"/>
      <c r="G6" s="83"/>
      <c r="H6" s="83"/>
      <c r="I6" s="84"/>
    </row>
    <row r="7" spans="1:9" s="30" customFormat="1" ht="12.75">
      <c r="A7" s="145"/>
      <c r="B7" s="85"/>
      <c r="C7" s="86"/>
      <c r="D7" s="87"/>
      <c r="E7" s="146"/>
      <c r="F7" s="147"/>
      <c r="G7" s="147"/>
      <c r="H7" s="147"/>
      <c r="I7" s="148"/>
    </row>
    <row r="8" spans="1:9" s="30" customFormat="1" ht="12.75">
      <c r="A8" s="145"/>
      <c r="B8" s="85"/>
      <c r="C8" s="86"/>
      <c r="D8" s="87"/>
      <c r="E8" s="146"/>
      <c r="F8" s="147"/>
      <c r="G8" s="147"/>
      <c r="H8" s="147"/>
      <c r="I8" s="148"/>
    </row>
    <row r="9" spans="1:9" s="30" customFormat="1" ht="12.75">
      <c r="A9" s="145"/>
      <c r="B9" s="85"/>
      <c r="C9" s="86"/>
      <c r="D9" s="87"/>
      <c r="E9" s="146"/>
      <c r="F9" s="147"/>
      <c r="G9" s="147"/>
      <c r="H9" s="147"/>
      <c r="I9" s="148"/>
    </row>
    <row r="10" spans="1:9" s="30" customFormat="1" ht="12.75">
      <c r="A10" s="145"/>
      <c r="B10" s="85"/>
      <c r="C10" s="86"/>
      <c r="D10" s="87"/>
      <c r="E10" s="146"/>
      <c r="F10" s="147"/>
      <c r="G10" s="147"/>
      <c r="H10" s="147"/>
      <c r="I10" s="148"/>
    </row>
    <row r="11" spans="1:9" s="30" customFormat="1" ht="12.75">
      <c r="A11" s="145"/>
      <c r="B11" s="85"/>
      <c r="C11" s="86"/>
      <c r="D11" s="87"/>
      <c r="E11" s="146"/>
      <c r="F11" s="147"/>
      <c r="G11" s="147"/>
      <c r="H11" s="147"/>
      <c r="I11" s="148"/>
    </row>
    <row r="12" spans="1:9" s="30" customFormat="1" ht="12.75">
      <c r="A12" s="145"/>
      <c r="B12" s="85"/>
      <c r="C12" s="86"/>
      <c r="D12" s="87"/>
      <c r="E12" s="146"/>
      <c r="F12" s="147"/>
      <c r="G12" s="147"/>
      <c r="H12" s="147"/>
      <c r="I12" s="148"/>
    </row>
    <row r="13" spans="1:9" s="30" customFormat="1" ht="13.5" thickBot="1">
      <c r="A13" s="145"/>
      <c r="B13" s="85"/>
      <c r="C13" s="86"/>
      <c r="D13" s="87"/>
      <c r="E13" s="146"/>
      <c r="F13" s="147"/>
      <c r="G13" s="147"/>
      <c r="H13" s="147"/>
      <c r="I13" s="148"/>
    </row>
    <row r="14" spans="1:9" s="93" customFormat="1" ht="13.5" thickBot="1">
      <c r="A14" s="88"/>
      <c r="B14" s="80"/>
      <c r="C14" s="80"/>
      <c r="D14" s="89"/>
      <c r="E14" s="90"/>
      <c r="F14" s="91"/>
      <c r="G14" s="91"/>
      <c r="H14" s="91"/>
      <c r="I14" s="92"/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/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/>
      <c r="B18" s="98"/>
      <c r="C18" s="98"/>
      <c r="D18" s="99"/>
      <c r="E18" s="100"/>
      <c r="F18" s="101"/>
      <c r="G18" s="102"/>
      <c r="H18" s="103"/>
      <c r="I18" s="104"/>
    </row>
    <row r="19" spans="1:53" ht="12.75">
      <c r="A19" s="105"/>
      <c r="B19" s="106"/>
      <c r="C19" s="106"/>
      <c r="D19" s="107"/>
      <c r="E19" s="108"/>
      <c r="F19" s="109"/>
      <c r="G19" s="110"/>
      <c r="H19" s="111"/>
      <c r="I19" s="112"/>
      <c r="BA19">
        <v>8</v>
      </c>
    </row>
    <row r="20" spans="1:9" ht="13.5" thickBot="1">
      <c r="A20" s="113"/>
      <c r="B20" s="114"/>
      <c r="C20" s="115"/>
      <c r="D20" s="116"/>
      <c r="E20" s="117"/>
      <c r="F20" s="118"/>
      <c r="G20" s="118"/>
      <c r="H20" s="219"/>
      <c r="I20" s="220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sheetProtection/>
  <mergeCells count="4">
    <mergeCell ref="H20:I2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6"/>
  <sheetViews>
    <sheetView showGridLines="0" showZeros="0" tabSelected="1" zoomScale="80" zoomScaleNormal="80" zoomScalePageLayoutView="0" workbookViewId="0" topLeftCell="A40">
      <selection activeCell="F9" sqref="F9"/>
    </sheetView>
  </sheetViews>
  <sheetFormatPr defaultColWidth="9.00390625" defaultRowHeight="12.75"/>
  <cols>
    <col min="1" max="1" width="4.375" style="122" customWidth="1"/>
    <col min="2" max="2" width="17.125" style="122" customWidth="1"/>
    <col min="3" max="3" width="63.875" style="122" customWidth="1"/>
    <col min="4" max="4" width="5.625" style="122" customWidth="1"/>
    <col min="5" max="5" width="10.00390625" style="139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228" t="s">
        <v>4</v>
      </c>
      <c r="B1" s="228"/>
      <c r="C1" s="228"/>
      <c r="D1" s="228"/>
      <c r="E1" s="228"/>
      <c r="F1" s="228"/>
      <c r="G1" s="228"/>
      <c r="H1" s="228"/>
      <c r="I1" s="22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221" t="s">
        <v>3</v>
      </c>
      <c r="B3" s="222"/>
      <c r="C3" s="69" t="s">
        <v>125</v>
      </c>
      <c r="D3" s="70"/>
      <c r="E3" s="71"/>
      <c r="F3" s="70"/>
      <c r="G3" s="126"/>
      <c r="H3" s="127">
        <f>Rekapitulace!H1</f>
        <v>0</v>
      </c>
      <c r="I3" s="128" t="s">
        <v>126</v>
      </c>
    </row>
    <row r="4" spans="1:9" ht="13.5" thickBot="1">
      <c r="A4" s="229" t="s">
        <v>1</v>
      </c>
      <c r="B4" s="224"/>
      <c r="C4" s="75" t="s">
        <v>116</v>
      </c>
      <c r="D4" s="76"/>
      <c r="E4" s="77"/>
      <c r="F4" s="76"/>
      <c r="G4" s="230"/>
      <c r="H4" s="230"/>
      <c r="I4" s="23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3.5" thickBot="1">
      <c r="A6" s="157" t="s">
        <v>5</v>
      </c>
      <c r="B6" s="158" t="s">
        <v>6</v>
      </c>
      <c r="C6" s="158" t="s">
        <v>7</v>
      </c>
      <c r="D6" s="158" t="s">
        <v>8</v>
      </c>
      <c r="E6" s="159" t="s">
        <v>9</v>
      </c>
      <c r="F6" s="158" t="s">
        <v>10</v>
      </c>
      <c r="G6" s="158" t="s">
        <v>11</v>
      </c>
      <c r="H6" s="160" t="s">
        <v>12</v>
      </c>
      <c r="I6" s="160" t="s">
        <v>13</v>
      </c>
    </row>
    <row r="7" spans="1:15" ht="12.75">
      <c r="A7" s="161" t="s">
        <v>14</v>
      </c>
      <c r="B7" s="162" t="s">
        <v>15</v>
      </c>
      <c r="C7" s="163" t="s">
        <v>16</v>
      </c>
      <c r="D7" s="164"/>
      <c r="E7" s="165"/>
      <c r="F7" s="165"/>
      <c r="G7" s="166"/>
      <c r="H7" s="167"/>
      <c r="I7" s="168"/>
      <c r="O7" s="134">
        <v>1</v>
      </c>
    </row>
    <row r="8" spans="1:57" ht="25.5">
      <c r="A8" s="169">
        <v>1</v>
      </c>
      <c r="B8" s="149" t="s">
        <v>18</v>
      </c>
      <c r="C8" s="150" t="s">
        <v>19</v>
      </c>
      <c r="D8" s="151" t="s">
        <v>20</v>
      </c>
      <c r="E8" s="152">
        <f>162.3703*0.75</f>
        <v>121.77772499999999</v>
      </c>
      <c r="F8" s="152"/>
      <c r="G8" s="153">
        <f aca="true" t="shared" si="0" ref="G8:G16">E8*F8</f>
        <v>0</v>
      </c>
      <c r="H8" s="154">
        <v>0</v>
      </c>
      <c r="I8" s="170">
        <f aca="true" t="shared" si="1" ref="I8:I16">E8*H8</f>
        <v>0</v>
      </c>
      <c r="O8" s="134"/>
      <c r="AZ8" s="122">
        <v>1</v>
      </c>
      <c r="BA8" s="122">
        <f aca="true" t="shared" si="2" ref="BA8:BA16">IF(AZ8=1,G8,0)</f>
        <v>0</v>
      </c>
      <c r="BB8" s="122">
        <f aca="true" t="shared" si="3" ref="BB8:BB16">IF(AZ8=2,G8,0)</f>
        <v>0</v>
      </c>
      <c r="BC8" s="122">
        <f aca="true" t="shared" si="4" ref="BC8:BC16">IF(AZ8=3,G8,0)</f>
        <v>0</v>
      </c>
      <c r="BD8" s="122">
        <f aca="true" t="shared" si="5" ref="BD8:BD16">IF(AZ8=4,G8,0)</f>
        <v>0</v>
      </c>
      <c r="BE8" s="122">
        <f aca="true" t="shared" si="6" ref="BE8:BE16">IF(AZ8=5,G8,0)</f>
        <v>0</v>
      </c>
    </row>
    <row r="9" spans="1:57" ht="25.5">
      <c r="A9" s="169">
        <v>2</v>
      </c>
      <c r="B9" s="149" t="s">
        <v>21</v>
      </c>
      <c r="C9" s="150" t="s">
        <v>22</v>
      </c>
      <c r="D9" s="151" t="s">
        <v>20</v>
      </c>
      <c r="E9" s="152">
        <f>0.75*968.9</f>
        <v>726.675</v>
      </c>
      <c r="F9" s="152"/>
      <c r="G9" s="153">
        <f t="shared" si="0"/>
        <v>0</v>
      </c>
      <c r="H9" s="154">
        <v>0</v>
      </c>
      <c r="I9" s="170">
        <f t="shared" si="1"/>
        <v>0</v>
      </c>
      <c r="O9" s="134"/>
      <c r="AZ9" s="122">
        <v>1</v>
      </c>
      <c r="BA9" s="122">
        <f t="shared" si="2"/>
        <v>0</v>
      </c>
      <c r="BB9" s="122">
        <f t="shared" si="3"/>
        <v>0</v>
      </c>
      <c r="BC9" s="122">
        <f t="shared" si="4"/>
        <v>0</v>
      </c>
      <c r="BD9" s="122">
        <f t="shared" si="5"/>
        <v>0</v>
      </c>
      <c r="BE9" s="122">
        <f t="shared" si="6"/>
        <v>0</v>
      </c>
    </row>
    <row r="10" spans="1:57" ht="12.75">
      <c r="A10" s="169">
        <v>3</v>
      </c>
      <c r="B10" s="149" t="s">
        <v>23</v>
      </c>
      <c r="C10" s="150" t="s">
        <v>24</v>
      </c>
      <c r="D10" s="151" t="s">
        <v>25</v>
      </c>
      <c r="E10" s="152">
        <f>0.75*54.021</f>
        <v>40.51575</v>
      </c>
      <c r="F10" s="152"/>
      <c r="G10" s="153">
        <f t="shared" si="0"/>
        <v>0</v>
      </c>
      <c r="H10" s="154">
        <v>1</v>
      </c>
      <c r="I10" s="170">
        <f t="shared" si="1"/>
        <v>40.51575</v>
      </c>
      <c r="O10" s="134"/>
      <c r="AZ10" s="122">
        <v>1</v>
      </c>
      <c r="BA10" s="122">
        <f t="shared" si="2"/>
        <v>0</v>
      </c>
      <c r="BB10" s="122">
        <f t="shared" si="3"/>
        <v>0</v>
      </c>
      <c r="BC10" s="122">
        <f t="shared" si="4"/>
        <v>0</v>
      </c>
      <c r="BD10" s="122">
        <f t="shared" si="5"/>
        <v>0</v>
      </c>
      <c r="BE10" s="122">
        <f t="shared" si="6"/>
        <v>0</v>
      </c>
    </row>
    <row r="11" spans="1:57" ht="25.5">
      <c r="A11" s="169">
        <v>4</v>
      </c>
      <c r="B11" s="149" t="s">
        <v>26</v>
      </c>
      <c r="C11" s="150" t="s">
        <v>27</v>
      </c>
      <c r="D11" s="151" t="s">
        <v>20</v>
      </c>
      <c r="E11" s="152">
        <f>0.75*1017.7</f>
        <v>763.2750000000001</v>
      </c>
      <c r="F11" s="152"/>
      <c r="G11" s="153">
        <f t="shared" si="0"/>
        <v>0</v>
      </c>
      <c r="H11" s="154">
        <v>0</v>
      </c>
      <c r="I11" s="170">
        <f t="shared" si="1"/>
        <v>0</v>
      </c>
      <c r="O11" s="134"/>
      <c r="AZ11" s="122">
        <v>1</v>
      </c>
      <c r="BA11" s="122">
        <f t="shared" si="2"/>
        <v>0</v>
      </c>
      <c r="BB11" s="122">
        <f t="shared" si="3"/>
        <v>0</v>
      </c>
      <c r="BC11" s="122">
        <f t="shared" si="4"/>
        <v>0</v>
      </c>
      <c r="BD11" s="122">
        <f t="shared" si="5"/>
        <v>0</v>
      </c>
      <c r="BE11" s="122">
        <f t="shared" si="6"/>
        <v>0</v>
      </c>
    </row>
    <row r="12" spans="1:57" ht="12.75">
      <c r="A12" s="169">
        <v>5</v>
      </c>
      <c r="B12" s="149" t="s">
        <v>28</v>
      </c>
      <c r="C12" s="150" t="s">
        <v>29</v>
      </c>
      <c r="D12" s="151" t="s">
        <v>20</v>
      </c>
      <c r="E12" s="152">
        <f>0.75*33.7</f>
        <v>25.275000000000002</v>
      </c>
      <c r="F12" s="152"/>
      <c r="G12" s="153">
        <f t="shared" si="0"/>
        <v>0</v>
      </c>
      <c r="H12" s="154">
        <v>0</v>
      </c>
      <c r="I12" s="170">
        <f t="shared" si="1"/>
        <v>0</v>
      </c>
      <c r="O12" s="134"/>
      <c r="AZ12" s="122">
        <v>1</v>
      </c>
      <c r="BA12" s="122">
        <f t="shared" si="2"/>
        <v>0</v>
      </c>
      <c r="BB12" s="122">
        <f t="shared" si="3"/>
        <v>0</v>
      </c>
      <c r="BC12" s="122">
        <f t="shared" si="4"/>
        <v>0</v>
      </c>
      <c r="BD12" s="122">
        <f t="shared" si="5"/>
        <v>0</v>
      </c>
      <c r="BE12" s="122">
        <f t="shared" si="6"/>
        <v>0</v>
      </c>
    </row>
    <row r="13" spans="1:57" ht="12.75">
      <c r="A13" s="169">
        <v>6</v>
      </c>
      <c r="B13" s="149" t="s">
        <v>30</v>
      </c>
      <c r="C13" s="150" t="s">
        <v>31</v>
      </c>
      <c r="D13" s="151" t="s">
        <v>20</v>
      </c>
      <c r="E13" s="152">
        <f>0.75*25.2</f>
        <v>18.9</v>
      </c>
      <c r="F13" s="152"/>
      <c r="G13" s="153">
        <f t="shared" si="0"/>
        <v>0</v>
      </c>
      <c r="H13" s="154">
        <v>0</v>
      </c>
      <c r="I13" s="170">
        <f t="shared" si="1"/>
        <v>0</v>
      </c>
      <c r="O13" s="134"/>
      <c r="AZ13" s="122">
        <v>1</v>
      </c>
      <c r="BA13" s="122">
        <f t="shared" si="2"/>
        <v>0</v>
      </c>
      <c r="BB13" s="122">
        <f t="shared" si="3"/>
        <v>0</v>
      </c>
      <c r="BC13" s="122">
        <f t="shared" si="4"/>
        <v>0</v>
      </c>
      <c r="BD13" s="122">
        <f t="shared" si="5"/>
        <v>0</v>
      </c>
      <c r="BE13" s="122">
        <f t="shared" si="6"/>
        <v>0</v>
      </c>
    </row>
    <row r="14" spans="1:57" ht="25.5">
      <c r="A14" s="169">
        <v>7</v>
      </c>
      <c r="B14" s="149" t="s">
        <v>32</v>
      </c>
      <c r="C14" s="150" t="s">
        <v>33</v>
      </c>
      <c r="D14" s="151" t="s">
        <v>20</v>
      </c>
      <c r="E14" s="152">
        <f>0.75*310.07</f>
        <v>232.5525</v>
      </c>
      <c r="F14" s="152"/>
      <c r="G14" s="153">
        <f t="shared" si="0"/>
        <v>0</v>
      </c>
      <c r="H14" s="154">
        <v>0</v>
      </c>
      <c r="I14" s="170">
        <f t="shared" si="1"/>
        <v>0</v>
      </c>
      <c r="O14" s="134"/>
      <c r="AZ14" s="122">
        <v>1</v>
      </c>
      <c r="BA14" s="122">
        <f t="shared" si="2"/>
        <v>0</v>
      </c>
      <c r="BB14" s="122">
        <f t="shared" si="3"/>
        <v>0</v>
      </c>
      <c r="BC14" s="122">
        <f t="shared" si="4"/>
        <v>0</v>
      </c>
      <c r="BD14" s="122">
        <f t="shared" si="5"/>
        <v>0</v>
      </c>
      <c r="BE14" s="122">
        <f t="shared" si="6"/>
        <v>0</v>
      </c>
    </row>
    <row r="15" spans="1:57" ht="12.75">
      <c r="A15" s="169">
        <v>8</v>
      </c>
      <c r="B15" s="149" t="s">
        <v>34</v>
      </c>
      <c r="C15" s="150" t="s">
        <v>35</v>
      </c>
      <c r="D15" s="151" t="s">
        <v>20</v>
      </c>
      <c r="E15" s="152">
        <f>93.021*0.75</f>
        <v>69.76575</v>
      </c>
      <c r="F15" s="152"/>
      <c r="G15" s="153">
        <f t="shared" si="0"/>
        <v>0</v>
      </c>
      <c r="H15" s="154">
        <v>0</v>
      </c>
      <c r="I15" s="170">
        <f t="shared" si="1"/>
        <v>0</v>
      </c>
      <c r="O15" s="134"/>
      <c r="AZ15" s="122">
        <v>1</v>
      </c>
      <c r="BA15" s="122">
        <f t="shared" si="2"/>
        <v>0</v>
      </c>
      <c r="BB15" s="122">
        <f t="shared" si="3"/>
        <v>0</v>
      </c>
      <c r="BC15" s="122">
        <f t="shared" si="4"/>
        <v>0</v>
      </c>
      <c r="BD15" s="122">
        <f t="shared" si="5"/>
        <v>0</v>
      </c>
      <c r="BE15" s="122">
        <f t="shared" si="6"/>
        <v>0</v>
      </c>
    </row>
    <row r="16" spans="1:57" ht="25.5">
      <c r="A16" s="169">
        <v>9</v>
      </c>
      <c r="B16" s="149" t="s">
        <v>36</v>
      </c>
      <c r="C16" s="150" t="s">
        <v>37</v>
      </c>
      <c r="D16" s="151" t="s">
        <v>20</v>
      </c>
      <c r="E16" s="152">
        <v>0</v>
      </c>
      <c r="F16" s="152"/>
      <c r="G16" s="153">
        <f t="shared" si="0"/>
        <v>0</v>
      </c>
      <c r="H16" s="154">
        <v>0</v>
      </c>
      <c r="I16" s="170">
        <f t="shared" si="1"/>
        <v>0</v>
      </c>
      <c r="O16" s="134"/>
      <c r="AZ16" s="122">
        <v>1</v>
      </c>
      <c r="BA16" s="122">
        <f t="shared" si="2"/>
        <v>0</v>
      </c>
      <c r="BB16" s="122">
        <f t="shared" si="3"/>
        <v>0</v>
      </c>
      <c r="BC16" s="122">
        <f t="shared" si="4"/>
        <v>0</v>
      </c>
      <c r="BD16" s="122">
        <f t="shared" si="5"/>
        <v>0</v>
      </c>
      <c r="BE16" s="122">
        <f t="shared" si="6"/>
        <v>0</v>
      </c>
    </row>
    <row r="17" spans="1:15" ht="12.75">
      <c r="A17" s="171"/>
      <c r="B17" s="155"/>
      <c r="C17" s="227" t="s">
        <v>38</v>
      </c>
      <c r="D17" s="227"/>
      <c r="E17" s="227"/>
      <c r="F17" s="227"/>
      <c r="G17" s="227"/>
      <c r="H17" s="156"/>
      <c r="I17" s="172"/>
      <c r="O17" s="134"/>
    </row>
    <row r="18" spans="1:57" ht="25.5">
      <c r="A18" s="169">
        <v>10</v>
      </c>
      <c r="B18" s="149" t="s">
        <v>39</v>
      </c>
      <c r="C18" s="150" t="s">
        <v>40</v>
      </c>
      <c r="D18" s="151" t="s">
        <v>20</v>
      </c>
      <c r="E18" s="152">
        <f>0.75*67.4</f>
        <v>50.550000000000004</v>
      </c>
      <c r="F18" s="152"/>
      <c r="G18" s="153">
        <f>E18*F18</f>
        <v>0</v>
      </c>
      <c r="H18" s="154">
        <v>0</v>
      </c>
      <c r="I18" s="170">
        <f>E18*H18</f>
        <v>0</v>
      </c>
      <c r="O18" s="134"/>
      <c r="AZ18" s="122">
        <v>1</v>
      </c>
      <c r="BA18" s="122">
        <f aca="true" t="shared" si="7" ref="BA18:BA30">IF(AZ18=1,G18,0)</f>
        <v>0</v>
      </c>
      <c r="BB18" s="122">
        <f aca="true" t="shared" si="8" ref="BB18:BB30">IF(AZ18=2,G18,0)</f>
        <v>0</v>
      </c>
      <c r="BC18" s="122">
        <f aca="true" t="shared" si="9" ref="BC18:BC30">IF(AZ18=3,G18,0)</f>
        <v>0</v>
      </c>
      <c r="BD18" s="122">
        <f aca="true" t="shared" si="10" ref="BD18:BD30">IF(AZ18=4,G18,0)</f>
        <v>0</v>
      </c>
      <c r="BE18" s="122">
        <f aca="true" t="shared" si="11" ref="BE18:BE30">IF(AZ18=5,G18,0)</f>
        <v>0</v>
      </c>
    </row>
    <row r="19" spans="1:57" ht="25.5">
      <c r="A19" s="169">
        <v>11</v>
      </c>
      <c r="B19" s="149" t="s">
        <v>39</v>
      </c>
      <c r="C19" s="150" t="s">
        <v>41</v>
      </c>
      <c r="D19" s="151" t="s">
        <v>20</v>
      </c>
      <c r="E19" s="152">
        <f>0.75*50.4</f>
        <v>37.8</v>
      </c>
      <c r="F19" s="152"/>
      <c r="G19" s="153">
        <f>E19*F19</f>
        <v>0</v>
      </c>
      <c r="H19" s="154">
        <v>0</v>
      </c>
      <c r="I19" s="170">
        <f>E19*H19</f>
        <v>0</v>
      </c>
      <c r="O19" s="134"/>
      <c r="AZ19" s="122">
        <v>1</v>
      </c>
      <c r="BA19" s="122">
        <f t="shared" si="7"/>
        <v>0</v>
      </c>
      <c r="BB19" s="122">
        <f t="shared" si="8"/>
        <v>0</v>
      </c>
      <c r="BC19" s="122">
        <f t="shared" si="9"/>
        <v>0</v>
      </c>
      <c r="BD19" s="122">
        <f t="shared" si="10"/>
        <v>0</v>
      </c>
      <c r="BE19" s="122">
        <f t="shared" si="11"/>
        <v>0</v>
      </c>
    </row>
    <row r="20" spans="1:57" ht="25.5">
      <c r="A20" s="169">
        <v>12</v>
      </c>
      <c r="B20" s="149" t="s">
        <v>42</v>
      </c>
      <c r="C20" s="150" t="s">
        <v>43</v>
      </c>
      <c r="D20" s="151" t="s">
        <v>20</v>
      </c>
      <c r="E20" s="152">
        <f>0.75*984</f>
        <v>738</v>
      </c>
      <c r="F20" s="152"/>
      <c r="G20" s="153">
        <f>E20*F20</f>
        <v>0</v>
      </c>
      <c r="H20" s="154">
        <v>0</v>
      </c>
      <c r="I20" s="170">
        <f>E20*H20</f>
        <v>0</v>
      </c>
      <c r="O20" s="134"/>
      <c r="AZ20" s="122">
        <v>1</v>
      </c>
      <c r="BA20" s="122">
        <f t="shared" si="7"/>
        <v>0</v>
      </c>
      <c r="BB20" s="122">
        <f t="shared" si="8"/>
        <v>0</v>
      </c>
      <c r="BC20" s="122">
        <f t="shared" si="9"/>
        <v>0</v>
      </c>
      <c r="BD20" s="122">
        <f t="shared" si="10"/>
        <v>0</v>
      </c>
      <c r="BE20" s="122">
        <f t="shared" si="11"/>
        <v>0</v>
      </c>
    </row>
    <row r="21" spans="1:57" ht="25.5">
      <c r="A21" s="169">
        <v>13</v>
      </c>
      <c r="B21" s="149" t="s">
        <v>44</v>
      </c>
      <c r="C21" s="150" t="s">
        <v>45</v>
      </c>
      <c r="D21" s="151" t="s">
        <v>20</v>
      </c>
      <c r="E21" s="152">
        <f>0.75*310.07</f>
        <v>232.5525</v>
      </c>
      <c r="F21" s="152"/>
      <c r="G21" s="153">
        <f>E21*F21</f>
        <v>0</v>
      </c>
      <c r="H21" s="154">
        <v>0</v>
      </c>
      <c r="I21" s="170">
        <f>E21*H21</f>
        <v>0</v>
      </c>
      <c r="O21" s="134"/>
      <c r="AZ21" s="122">
        <v>1</v>
      </c>
      <c r="BA21" s="122">
        <f t="shared" si="7"/>
        <v>0</v>
      </c>
      <c r="BB21" s="122">
        <f t="shared" si="8"/>
        <v>0</v>
      </c>
      <c r="BC21" s="122">
        <f t="shared" si="9"/>
        <v>0</v>
      </c>
      <c r="BD21" s="122">
        <f t="shared" si="10"/>
        <v>0</v>
      </c>
      <c r="BE21" s="122">
        <f t="shared" si="11"/>
        <v>0</v>
      </c>
    </row>
    <row r="22" spans="1:57" ht="25.5">
      <c r="A22" s="169">
        <v>14</v>
      </c>
      <c r="B22" s="149" t="s">
        <v>46</v>
      </c>
      <c r="C22" s="150" t="s">
        <v>47</v>
      </c>
      <c r="D22" s="151" t="s">
        <v>20</v>
      </c>
      <c r="E22" s="152">
        <f>0.75*1550.35</f>
        <v>1162.7624999999998</v>
      </c>
      <c r="F22" s="152"/>
      <c r="G22" s="153">
        <f>E22*F22</f>
        <v>0</v>
      </c>
      <c r="H22" s="154">
        <v>0</v>
      </c>
      <c r="I22" s="170">
        <f>E22*H22</f>
        <v>0</v>
      </c>
      <c r="O22" s="134"/>
      <c r="AZ22" s="122">
        <v>1</v>
      </c>
      <c r="BA22" s="122">
        <f t="shared" si="7"/>
        <v>0</v>
      </c>
      <c r="BB22" s="122">
        <f t="shared" si="8"/>
        <v>0</v>
      </c>
      <c r="BC22" s="122">
        <f t="shared" si="9"/>
        <v>0</v>
      </c>
      <c r="BD22" s="122">
        <f t="shared" si="10"/>
        <v>0</v>
      </c>
      <c r="BE22" s="122">
        <f t="shared" si="11"/>
        <v>0</v>
      </c>
    </row>
    <row r="23" spans="1:57" ht="12.75">
      <c r="A23" s="169">
        <v>15</v>
      </c>
      <c r="B23" s="149" t="s">
        <v>48</v>
      </c>
      <c r="C23" s="150" t="s">
        <v>49</v>
      </c>
      <c r="D23" s="151" t="s">
        <v>20</v>
      </c>
      <c r="E23" s="152">
        <f>0.75*1017.7</f>
        <v>763.2750000000001</v>
      </c>
      <c r="F23" s="152"/>
      <c r="G23" s="153">
        <f aca="true" t="shared" si="12" ref="G23:G28">E23*F23</f>
        <v>0</v>
      </c>
      <c r="H23" s="154">
        <v>0</v>
      </c>
      <c r="I23" s="170">
        <f aca="true" t="shared" si="13" ref="I23:I28">E23*H23</f>
        <v>0</v>
      </c>
      <c r="O23" s="134"/>
      <c r="AZ23" s="122">
        <v>1</v>
      </c>
      <c r="BA23" s="122">
        <f t="shared" si="7"/>
        <v>0</v>
      </c>
      <c r="BB23" s="122">
        <f t="shared" si="8"/>
        <v>0</v>
      </c>
      <c r="BC23" s="122">
        <f t="shared" si="9"/>
        <v>0</v>
      </c>
      <c r="BD23" s="122">
        <f t="shared" si="10"/>
        <v>0</v>
      </c>
      <c r="BE23" s="122">
        <f t="shared" si="11"/>
        <v>0</v>
      </c>
    </row>
    <row r="24" spans="1:57" ht="12.75">
      <c r="A24" s="169">
        <v>16</v>
      </c>
      <c r="B24" s="149" t="s">
        <v>50</v>
      </c>
      <c r="C24" s="150" t="s">
        <v>51</v>
      </c>
      <c r="D24" s="151" t="s">
        <v>20</v>
      </c>
      <c r="E24" s="152">
        <f>0.75*298.3</f>
        <v>223.72500000000002</v>
      </c>
      <c r="F24" s="152"/>
      <c r="G24" s="153">
        <f t="shared" si="12"/>
        <v>0</v>
      </c>
      <c r="H24" s="154">
        <v>0</v>
      </c>
      <c r="I24" s="170">
        <f t="shared" si="13"/>
        <v>0</v>
      </c>
      <c r="O24" s="134"/>
      <c r="AZ24" s="122">
        <v>1</v>
      </c>
      <c r="BA24" s="122">
        <f t="shared" si="7"/>
        <v>0</v>
      </c>
      <c r="BB24" s="122">
        <f t="shared" si="8"/>
        <v>0</v>
      </c>
      <c r="BC24" s="122">
        <f t="shared" si="9"/>
        <v>0</v>
      </c>
      <c r="BD24" s="122">
        <f t="shared" si="10"/>
        <v>0</v>
      </c>
      <c r="BE24" s="122">
        <f t="shared" si="11"/>
        <v>0</v>
      </c>
    </row>
    <row r="25" spans="1:57" ht="25.5">
      <c r="A25" s="169">
        <v>17</v>
      </c>
      <c r="B25" s="149" t="s">
        <v>52</v>
      </c>
      <c r="C25" s="150" t="s">
        <v>53</v>
      </c>
      <c r="D25" s="151" t="s">
        <v>20</v>
      </c>
      <c r="E25" s="152">
        <f>0.75*33.7</f>
        <v>25.275000000000002</v>
      </c>
      <c r="F25" s="152"/>
      <c r="G25" s="153">
        <f t="shared" si="12"/>
        <v>0</v>
      </c>
      <c r="H25" s="154">
        <v>0</v>
      </c>
      <c r="I25" s="170">
        <f t="shared" si="13"/>
        <v>0</v>
      </c>
      <c r="O25" s="134"/>
      <c r="AZ25" s="122">
        <v>1</v>
      </c>
      <c r="BA25" s="122">
        <f t="shared" si="7"/>
        <v>0</v>
      </c>
      <c r="BB25" s="122">
        <f t="shared" si="8"/>
        <v>0</v>
      </c>
      <c r="BC25" s="122">
        <f t="shared" si="9"/>
        <v>0</v>
      </c>
      <c r="BD25" s="122">
        <f t="shared" si="10"/>
        <v>0</v>
      </c>
      <c r="BE25" s="122">
        <f t="shared" si="11"/>
        <v>0</v>
      </c>
    </row>
    <row r="26" spans="1:57" ht="12.75">
      <c r="A26" s="169">
        <v>18</v>
      </c>
      <c r="B26" s="149" t="s">
        <v>52</v>
      </c>
      <c r="C26" s="150" t="s">
        <v>54</v>
      </c>
      <c r="D26" s="151" t="s">
        <v>20</v>
      </c>
      <c r="E26" s="152">
        <f>0.75*25.2</f>
        <v>18.9</v>
      </c>
      <c r="F26" s="152"/>
      <c r="G26" s="153">
        <f t="shared" si="12"/>
        <v>0</v>
      </c>
      <c r="H26" s="154">
        <v>0</v>
      </c>
      <c r="I26" s="170">
        <f t="shared" si="13"/>
        <v>0</v>
      </c>
      <c r="O26" s="134"/>
      <c r="AZ26" s="122">
        <v>1</v>
      </c>
      <c r="BA26" s="122">
        <f t="shared" si="7"/>
        <v>0</v>
      </c>
      <c r="BB26" s="122">
        <f t="shared" si="8"/>
        <v>0</v>
      </c>
      <c r="BC26" s="122">
        <f t="shared" si="9"/>
        <v>0</v>
      </c>
      <c r="BD26" s="122">
        <f t="shared" si="10"/>
        <v>0</v>
      </c>
      <c r="BE26" s="122">
        <f t="shared" si="11"/>
        <v>0</v>
      </c>
    </row>
    <row r="27" spans="1:57" ht="12.75">
      <c r="A27" s="169">
        <v>19</v>
      </c>
      <c r="B27" s="149" t="s">
        <v>55</v>
      </c>
      <c r="C27" s="150" t="s">
        <v>56</v>
      </c>
      <c r="D27" s="151" t="s">
        <v>57</v>
      </c>
      <c r="E27" s="152">
        <f>0.75*1937.8</f>
        <v>1453.35</v>
      </c>
      <c r="F27" s="152"/>
      <c r="G27" s="153">
        <f t="shared" si="12"/>
        <v>0</v>
      </c>
      <c r="H27" s="154">
        <v>0</v>
      </c>
      <c r="I27" s="170">
        <f t="shared" si="13"/>
        <v>0</v>
      </c>
      <c r="O27" s="134"/>
      <c r="AZ27" s="122">
        <v>1</v>
      </c>
      <c r="BA27" s="122">
        <f t="shared" si="7"/>
        <v>0</v>
      </c>
      <c r="BB27" s="122">
        <f t="shared" si="8"/>
        <v>0</v>
      </c>
      <c r="BC27" s="122">
        <f t="shared" si="9"/>
        <v>0</v>
      </c>
      <c r="BD27" s="122">
        <f t="shared" si="10"/>
        <v>0</v>
      </c>
      <c r="BE27" s="122">
        <f t="shared" si="11"/>
        <v>0</v>
      </c>
    </row>
    <row r="28" spans="1:57" ht="12.75">
      <c r="A28" s="169">
        <v>20</v>
      </c>
      <c r="B28" s="149" t="s">
        <v>58</v>
      </c>
      <c r="C28" s="150" t="s">
        <v>59</v>
      </c>
      <c r="D28" s="151" t="s">
        <v>57</v>
      </c>
      <c r="E28" s="152">
        <f>0.75*300.15</f>
        <v>225.11249999999998</v>
      </c>
      <c r="F28" s="152"/>
      <c r="G28" s="153">
        <f t="shared" si="12"/>
        <v>0</v>
      </c>
      <c r="H28" s="154">
        <v>0</v>
      </c>
      <c r="I28" s="170">
        <f t="shared" si="13"/>
        <v>0</v>
      </c>
      <c r="O28" s="134"/>
      <c r="AZ28" s="122">
        <v>1</v>
      </c>
      <c r="BA28" s="122">
        <f t="shared" si="7"/>
        <v>0</v>
      </c>
      <c r="BB28" s="122">
        <f t="shared" si="8"/>
        <v>0</v>
      </c>
      <c r="BC28" s="122">
        <f t="shared" si="9"/>
        <v>0</v>
      </c>
      <c r="BD28" s="122">
        <f t="shared" si="10"/>
        <v>0</v>
      </c>
      <c r="BE28" s="122">
        <f t="shared" si="11"/>
        <v>0</v>
      </c>
    </row>
    <row r="29" spans="1:57" ht="12.75">
      <c r="A29" s="169">
        <v>21</v>
      </c>
      <c r="B29" s="149" t="s">
        <v>60</v>
      </c>
      <c r="C29" s="150" t="s">
        <v>61</v>
      </c>
      <c r="D29" s="151" t="s">
        <v>57</v>
      </c>
      <c r="E29" s="152">
        <f>0.75*336.3</f>
        <v>252.22500000000002</v>
      </c>
      <c r="F29" s="152"/>
      <c r="G29" s="153">
        <f>E29*F29</f>
        <v>0</v>
      </c>
      <c r="H29" s="154">
        <v>0</v>
      </c>
      <c r="I29" s="170">
        <f>E29*H29</f>
        <v>0</v>
      </c>
      <c r="O29" s="134"/>
      <c r="AZ29" s="122">
        <v>1</v>
      </c>
      <c r="BA29" s="122">
        <f t="shared" si="7"/>
        <v>0</v>
      </c>
      <c r="BB29" s="122">
        <f t="shared" si="8"/>
        <v>0</v>
      </c>
      <c r="BC29" s="122">
        <f t="shared" si="9"/>
        <v>0</v>
      </c>
      <c r="BD29" s="122">
        <f t="shared" si="10"/>
        <v>0</v>
      </c>
      <c r="BE29" s="122">
        <f t="shared" si="11"/>
        <v>0</v>
      </c>
    </row>
    <row r="30" spans="1:57" ht="12.75">
      <c r="A30" s="169">
        <v>22</v>
      </c>
      <c r="B30" s="149" t="s">
        <v>62</v>
      </c>
      <c r="C30" s="150" t="s">
        <v>63</v>
      </c>
      <c r="D30" s="151" t="s">
        <v>57</v>
      </c>
      <c r="E30" s="152">
        <f>0.75*337</f>
        <v>252.75</v>
      </c>
      <c r="F30" s="152"/>
      <c r="G30" s="153">
        <f>E30*F30</f>
        <v>0</v>
      </c>
      <c r="H30" s="154">
        <v>0</v>
      </c>
      <c r="I30" s="170">
        <f>E30*H30</f>
        <v>0</v>
      </c>
      <c r="O30" s="134"/>
      <c r="AZ30" s="122">
        <v>1</v>
      </c>
      <c r="BA30" s="122">
        <f t="shared" si="7"/>
        <v>0</v>
      </c>
      <c r="BB30" s="122">
        <f t="shared" si="8"/>
        <v>0</v>
      </c>
      <c r="BC30" s="122">
        <f t="shared" si="9"/>
        <v>0</v>
      </c>
      <c r="BD30" s="122">
        <f t="shared" si="10"/>
        <v>0</v>
      </c>
      <c r="BE30" s="122">
        <f t="shared" si="11"/>
        <v>0</v>
      </c>
    </row>
    <row r="31" spans="1:15" ht="25.5">
      <c r="A31" s="181">
        <v>23</v>
      </c>
      <c r="B31" s="149" t="s">
        <v>117</v>
      </c>
      <c r="C31" s="150" t="s">
        <v>118</v>
      </c>
      <c r="D31" s="151" t="s">
        <v>57</v>
      </c>
      <c r="E31" s="152">
        <v>1500</v>
      </c>
      <c r="F31" s="152"/>
      <c r="G31" s="153"/>
      <c r="H31" s="154"/>
      <c r="I31" s="170"/>
      <c r="M31" s="135"/>
      <c r="O31" s="134"/>
    </row>
    <row r="32" spans="1:15" ht="12.75">
      <c r="A32" s="181">
        <v>24</v>
      </c>
      <c r="B32" s="149" t="s">
        <v>119</v>
      </c>
      <c r="C32" s="150" t="s">
        <v>120</v>
      </c>
      <c r="D32" s="151" t="s">
        <v>57</v>
      </c>
      <c r="E32" s="152">
        <v>3000</v>
      </c>
      <c r="F32" s="152"/>
      <c r="G32" s="153">
        <f>E32*F32</f>
        <v>0</v>
      </c>
      <c r="H32" s="154"/>
      <c r="I32" s="154"/>
      <c r="M32" s="135"/>
      <c r="O32" s="134"/>
    </row>
    <row r="33" spans="1:15" ht="13.5" thickBot="1">
      <c r="A33" s="173"/>
      <c r="B33" s="174" t="s">
        <v>17</v>
      </c>
      <c r="C33" s="175" t="str">
        <f>CONCATENATE(B7," ",C7)</f>
        <v>1 Zemní práce</v>
      </c>
      <c r="D33" s="176"/>
      <c r="E33" s="177"/>
      <c r="F33" s="177"/>
      <c r="G33" s="178">
        <f>SUM(G7:G31)</f>
        <v>0</v>
      </c>
      <c r="H33" s="179"/>
      <c r="I33" s="180">
        <f>SUM(I7:I31)</f>
        <v>40.51575</v>
      </c>
      <c r="O33" s="134"/>
    </row>
    <row r="34" spans="1:57" ht="12.75">
      <c r="A34" s="161" t="s">
        <v>14</v>
      </c>
      <c r="B34" s="162" t="s">
        <v>65</v>
      </c>
      <c r="C34" s="163" t="s">
        <v>66</v>
      </c>
      <c r="D34" s="164"/>
      <c r="E34" s="165"/>
      <c r="F34" s="165"/>
      <c r="G34" s="166"/>
      <c r="H34" s="167"/>
      <c r="I34" s="168"/>
      <c r="O34" s="134"/>
      <c r="AZ34" s="122">
        <v>1</v>
      </c>
      <c r="BA34" s="122">
        <f>IF(AZ34=1,G35,0)</f>
        <v>0</v>
      </c>
      <c r="BB34" s="122">
        <f>IF(AZ34=2,G35,0)</f>
        <v>0</v>
      </c>
      <c r="BC34" s="122">
        <f>IF(AZ34=3,G35,0)</f>
        <v>0</v>
      </c>
      <c r="BD34" s="122">
        <f>IF(AZ34=4,G35,0)</f>
        <v>0</v>
      </c>
      <c r="BE34" s="122">
        <f>IF(AZ34=5,G35,0)</f>
        <v>0</v>
      </c>
    </row>
    <row r="35" spans="1:57" ht="12.75">
      <c r="A35" s="169">
        <v>25</v>
      </c>
      <c r="B35" s="149" t="s">
        <v>67</v>
      </c>
      <c r="C35" s="150" t="s">
        <v>68</v>
      </c>
      <c r="D35" s="151" t="s">
        <v>57</v>
      </c>
      <c r="E35" s="152">
        <f>0.75*2094.9</f>
        <v>1571.1750000000002</v>
      </c>
      <c r="F35" s="152"/>
      <c r="G35" s="153">
        <f>E35*F35</f>
        <v>0</v>
      </c>
      <c r="H35" s="154">
        <v>0</v>
      </c>
      <c r="I35" s="170">
        <f>E35*H35</f>
        <v>0</v>
      </c>
      <c r="O35" s="134"/>
      <c r="AZ35" s="122">
        <v>1</v>
      </c>
      <c r="BA35" s="122">
        <f>IF(AZ35=1,G36,0)</f>
        <v>0</v>
      </c>
      <c r="BB35" s="122">
        <f>IF(AZ35=2,G36,0)</f>
        <v>0</v>
      </c>
      <c r="BC35" s="122">
        <f>IF(AZ35=3,G36,0)</f>
        <v>0</v>
      </c>
      <c r="BD35" s="122">
        <f>IF(AZ35=4,G36,0)</f>
        <v>0</v>
      </c>
      <c r="BE35" s="122">
        <f>IF(AZ35=5,G36,0)</f>
        <v>0</v>
      </c>
    </row>
    <row r="36" spans="1:57" ht="25.5">
      <c r="A36" s="169">
        <v>26</v>
      </c>
      <c r="B36" s="149" t="s">
        <v>69</v>
      </c>
      <c r="C36" s="150" t="s">
        <v>70</v>
      </c>
      <c r="D36" s="151" t="s">
        <v>57</v>
      </c>
      <c r="E36" s="152">
        <f>0.75*1937.8</f>
        <v>1453.35</v>
      </c>
      <c r="F36" s="152"/>
      <c r="G36" s="153">
        <f>E36*F36</f>
        <v>0</v>
      </c>
      <c r="H36" s="154">
        <v>0.0005</v>
      </c>
      <c r="I36" s="170">
        <f>E36*H36</f>
        <v>0.726675</v>
      </c>
      <c r="O36" s="134"/>
      <c r="BA36" s="136">
        <f>SUM(BA33:BA35)</f>
        <v>0</v>
      </c>
      <c r="BB36" s="136">
        <f>SUM(BB33:BB35)</f>
        <v>0</v>
      </c>
      <c r="BC36" s="136">
        <f>SUM(BC33:BC35)</f>
        <v>0</v>
      </c>
      <c r="BD36" s="136">
        <f>SUM(BD33:BD35)</f>
        <v>0</v>
      </c>
      <c r="BE36" s="136">
        <f>SUM(BE33:BE35)</f>
        <v>0</v>
      </c>
    </row>
    <row r="37" spans="1:15" ht="13.5" thickBot="1">
      <c r="A37" s="173"/>
      <c r="B37" s="174" t="s">
        <v>17</v>
      </c>
      <c r="C37" s="175" t="str">
        <f>CONCATENATE(B34," ",C34)</f>
        <v>2 Základy,zvláštní zakládání</v>
      </c>
      <c r="D37" s="176"/>
      <c r="E37" s="177"/>
      <c r="F37" s="177"/>
      <c r="G37" s="178">
        <f>SUM(G34:G36)</f>
        <v>0</v>
      </c>
      <c r="H37" s="179"/>
      <c r="I37" s="180">
        <f>SUM(I34:I36)</f>
        <v>0.726675</v>
      </c>
      <c r="O37" s="134"/>
    </row>
    <row r="38" spans="1:57" ht="12.75">
      <c r="A38" s="161" t="s">
        <v>14</v>
      </c>
      <c r="B38" s="162" t="s">
        <v>71</v>
      </c>
      <c r="C38" s="163" t="s">
        <v>72</v>
      </c>
      <c r="D38" s="164"/>
      <c r="E38" s="165"/>
      <c r="F38" s="165"/>
      <c r="G38" s="166"/>
      <c r="H38" s="167"/>
      <c r="I38" s="168"/>
      <c r="O38" s="134"/>
      <c r="AZ38" s="122">
        <v>1</v>
      </c>
      <c r="BA38" s="122">
        <f>IF(AZ38=1,G39,0)</f>
        <v>0</v>
      </c>
      <c r="BB38" s="122">
        <f>IF(AZ38=2,G39,0)</f>
        <v>0</v>
      </c>
      <c r="BC38" s="122">
        <f>IF(AZ38=3,G39,0)</f>
        <v>0</v>
      </c>
      <c r="BD38" s="122">
        <f>IF(AZ38=4,G39,0)</f>
        <v>0</v>
      </c>
      <c r="BE38" s="122">
        <f>IF(AZ38=5,G39,0)</f>
        <v>0</v>
      </c>
    </row>
    <row r="39" spans="1:57" ht="25.5">
      <c r="A39" s="169">
        <v>27</v>
      </c>
      <c r="B39" s="149" t="s">
        <v>73</v>
      </c>
      <c r="C39" s="150" t="s">
        <v>74</v>
      </c>
      <c r="D39" s="151" t="s">
        <v>57</v>
      </c>
      <c r="E39" s="152">
        <f>0.75*2149.455</f>
        <v>1612.09125</v>
      </c>
      <c r="F39" s="152"/>
      <c r="G39" s="153">
        <f>E39*F39</f>
        <v>0</v>
      </c>
      <c r="H39" s="154">
        <v>0.35263</v>
      </c>
      <c r="I39" s="170">
        <f>E39*H39</f>
        <v>568.4717374875</v>
      </c>
      <c r="O39" s="134"/>
      <c r="AZ39" s="122">
        <v>1</v>
      </c>
      <c r="BA39" s="122">
        <f>IF(AZ39=1,G40,0)</f>
        <v>0</v>
      </c>
      <c r="BB39" s="122">
        <f>IF(AZ39=2,G40,0)</f>
        <v>0</v>
      </c>
      <c r="BC39" s="122">
        <f>IF(AZ39=3,G40,0)</f>
        <v>0</v>
      </c>
      <c r="BD39" s="122">
        <f>IF(AZ39=4,G40,0)</f>
        <v>0</v>
      </c>
      <c r="BE39" s="122">
        <f>IF(AZ39=5,G40,0)</f>
        <v>0</v>
      </c>
    </row>
    <row r="40" spans="1:57" ht="12.75">
      <c r="A40" s="169">
        <v>28</v>
      </c>
      <c r="B40" s="149" t="s">
        <v>75</v>
      </c>
      <c r="C40" s="150" t="s">
        <v>76</v>
      </c>
      <c r="D40" s="151" t="s">
        <v>57</v>
      </c>
      <c r="E40" s="152">
        <f>0.75*2252.517</f>
        <v>1689.3877499999999</v>
      </c>
      <c r="F40" s="152"/>
      <c r="G40" s="153">
        <f>E40*F40</f>
        <v>0</v>
      </c>
      <c r="H40" s="154">
        <v>0.3708</v>
      </c>
      <c r="I40" s="170">
        <f>E40*H40</f>
        <v>626.4249777</v>
      </c>
      <c r="O40" s="134"/>
      <c r="AZ40" s="122">
        <v>1</v>
      </c>
      <c r="BA40" s="122">
        <f>IF(AZ40=1,G41,0)</f>
        <v>0</v>
      </c>
      <c r="BB40" s="122">
        <f>IF(AZ40=2,G41,0)</f>
        <v>0</v>
      </c>
      <c r="BC40" s="122">
        <f>IF(AZ40=3,G41,0)</f>
        <v>0</v>
      </c>
      <c r="BD40" s="122">
        <f>IF(AZ40=4,G41,0)</f>
        <v>0</v>
      </c>
      <c r="BE40" s="122">
        <f>IF(AZ40=5,G41,0)</f>
        <v>0</v>
      </c>
    </row>
    <row r="41" spans="1:57" ht="12.75">
      <c r="A41" s="169">
        <v>29</v>
      </c>
      <c r="B41" s="149" t="s">
        <v>77</v>
      </c>
      <c r="C41" s="150" t="s">
        <v>78</v>
      </c>
      <c r="D41" s="151" t="s">
        <v>57</v>
      </c>
      <c r="E41" s="152">
        <f>0.75*300.15</f>
        <v>225.11249999999998</v>
      </c>
      <c r="F41" s="152"/>
      <c r="G41" s="153">
        <f>E41*F41</f>
        <v>0</v>
      </c>
      <c r="H41" s="154">
        <v>0.18776</v>
      </c>
      <c r="I41" s="170">
        <f>E41*H41</f>
        <v>42.267123</v>
      </c>
      <c r="O41" s="134"/>
      <c r="AZ41" s="122">
        <v>1</v>
      </c>
      <c r="BA41" s="122">
        <f>IF(AZ41=1,G42,0)</f>
        <v>0</v>
      </c>
      <c r="BB41" s="122">
        <f>IF(AZ41=2,G42,0)</f>
        <v>0</v>
      </c>
      <c r="BC41" s="122">
        <f>IF(AZ41=3,G42,0)</f>
        <v>0</v>
      </c>
      <c r="BD41" s="122">
        <f>IF(AZ41=4,G42,0)</f>
        <v>0</v>
      </c>
      <c r="BE41" s="122">
        <f>IF(AZ41=5,G42,0)</f>
        <v>0</v>
      </c>
    </row>
    <row r="42" spans="1:57" ht="12.75">
      <c r="A42" s="169">
        <v>30</v>
      </c>
      <c r="B42" s="149" t="s">
        <v>79</v>
      </c>
      <c r="C42" s="150" t="s">
        <v>80</v>
      </c>
      <c r="D42" s="151" t="s">
        <v>20</v>
      </c>
      <c r="E42" s="152">
        <f>0.75*36.97</f>
        <v>27.7275</v>
      </c>
      <c r="F42" s="152"/>
      <c r="G42" s="153">
        <f>E42*F42</f>
        <v>0</v>
      </c>
      <c r="H42" s="154">
        <v>0</v>
      </c>
      <c r="I42" s="170">
        <f>E42*H42</f>
        <v>0</v>
      </c>
      <c r="O42" s="134"/>
      <c r="AZ42" s="122">
        <v>1</v>
      </c>
      <c r="BA42" s="122">
        <f>IF(AZ42=1,G43,0)</f>
        <v>0</v>
      </c>
      <c r="BB42" s="122">
        <f>IF(AZ42=2,G43,0)</f>
        <v>0</v>
      </c>
      <c r="BC42" s="122">
        <f>IF(AZ42=3,G43,0)</f>
        <v>0</v>
      </c>
      <c r="BD42" s="122">
        <f>IF(AZ42=4,G43,0)</f>
        <v>0</v>
      </c>
      <c r="BE42" s="122">
        <f>IF(AZ42=5,G43,0)</f>
        <v>0</v>
      </c>
    </row>
    <row r="43" spans="1:57" ht="25.5">
      <c r="A43" s="169">
        <v>31</v>
      </c>
      <c r="B43" s="149" t="s">
        <v>81</v>
      </c>
      <c r="C43" s="150" t="s">
        <v>82</v>
      </c>
      <c r="D43" s="151" t="s">
        <v>57</v>
      </c>
      <c r="E43" s="152">
        <f>0.75*4059.258</f>
        <v>3044.4435</v>
      </c>
      <c r="F43" s="152"/>
      <c r="G43" s="153">
        <f>E43*F43</f>
        <v>0</v>
      </c>
      <c r="H43" s="154">
        <v>0.03694</v>
      </c>
      <c r="I43" s="170">
        <f>E43*H43</f>
        <v>112.46174289</v>
      </c>
      <c r="O43" s="134"/>
      <c r="BA43" s="136">
        <f>SUM(BA37:BA42)</f>
        <v>0</v>
      </c>
      <c r="BB43" s="136">
        <f>SUM(BB37:BB42)</f>
        <v>0</v>
      </c>
      <c r="BC43" s="136">
        <f>SUM(BC37:BC42)</f>
        <v>0</v>
      </c>
      <c r="BD43" s="136">
        <f>SUM(BD37:BD42)</f>
        <v>0</v>
      </c>
      <c r="BE43" s="136">
        <f>SUM(BE37:BE42)</f>
        <v>0</v>
      </c>
    </row>
    <row r="44" spans="1:15" ht="13.5" thickBot="1">
      <c r="A44" s="173"/>
      <c r="B44" s="174" t="s">
        <v>17</v>
      </c>
      <c r="C44" s="175" t="str">
        <f>CONCATENATE(B38," ",C38)</f>
        <v>5 Komunikace</v>
      </c>
      <c r="D44" s="176"/>
      <c r="E44" s="177"/>
      <c r="F44" s="177"/>
      <c r="G44" s="178">
        <f>SUM(G38:G43)</f>
        <v>0</v>
      </c>
      <c r="H44" s="179"/>
      <c r="I44" s="180">
        <f>SUM(I38:I43)</f>
        <v>1349.6255810775</v>
      </c>
      <c r="O44" s="134"/>
    </row>
    <row r="45" spans="1:57" ht="12.75">
      <c r="A45" s="161" t="s">
        <v>14</v>
      </c>
      <c r="B45" s="162" t="s">
        <v>83</v>
      </c>
      <c r="C45" s="163" t="s">
        <v>84</v>
      </c>
      <c r="D45" s="164"/>
      <c r="E45" s="165"/>
      <c r="F45" s="165"/>
      <c r="G45" s="166"/>
      <c r="H45" s="167"/>
      <c r="I45" s="168"/>
      <c r="O45" s="134"/>
      <c r="AZ45" s="122">
        <v>1</v>
      </c>
      <c r="BA45" s="122">
        <f>IF(AZ45=1,G46,0)</f>
        <v>0</v>
      </c>
      <c r="BB45" s="122">
        <f>IF(AZ45=2,G46,0)</f>
        <v>0</v>
      </c>
      <c r="BC45" s="122">
        <f>IF(AZ45=3,G46,0)</f>
        <v>0</v>
      </c>
      <c r="BD45" s="122">
        <f>IF(AZ45=4,G46,0)</f>
        <v>0</v>
      </c>
      <c r="BE45" s="122">
        <f>IF(AZ45=5,G46,0)</f>
        <v>0</v>
      </c>
    </row>
    <row r="46" spans="1:57" ht="25.5">
      <c r="A46" s="169">
        <v>32</v>
      </c>
      <c r="B46" s="149" t="s">
        <v>85</v>
      </c>
      <c r="C46" s="150" t="s">
        <v>86</v>
      </c>
      <c r="D46" s="151" t="s">
        <v>57</v>
      </c>
      <c r="E46" s="152">
        <v>2160</v>
      </c>
      <c r="F46" s="152"/>
      <c r="G46" s="153">
        <f>E46*F46</f>
        <v>0</v>
      </c>
      <c r="H46" s="154">
        <v>1E-05</v>
      </c>
      <c r="I46" s="170">
        <f>E46*H46</f>
        <v>0.0216</v>
      </c>
      <c r="O46" s="134"/>
      <c r="BA46" s="136">
        <f>SUM(BA44:BA45)</f>
        <v>0</v>
      </c>
      <c r="BB46" s="136">
        <f>SUM(BB44:BB45)</f>
        <v>0</v>
      </c>
      <c r="BC46" s="136">
        <f>SUM(BC44:BC45)</f>
        <v>0</v>
      </c>
      <c r="BD46" s="136">
        <f>SUM(BD44:BD45)</f>
        <v>0</v>
      </c>
      <c r="BE46" s="136">
        <f>SUM(BE44:BE45)</f>
        <v>0</v>
      </c>
    </row>
    <row r="47" spans="1:15" ht="13.5" thickBot="1">
      <c r="A47" s="173"/>
      <c r="B47" s="174" t="s">
        <v>17</v>
      </c>
      <c r="C47" s="175" t="str">
        <f>CONCATENATE(B45," ",C45)</f>
        <v>93 Dokončovací práce inž.staveb</v>
      </c>
      <c r="D47" s="176"/>
      <c r="E47" s="177"/>
      <c r="F47" s="177"/>
      <c r="G47" s="178">
        <f>SUM(G45:G46)</f>
        <v>0</v>
      </c>
      <c r="H47" s="179"/>
      <c r="I47" s="180">
        <f>SUM(I45:I46)</f>
        <v>0.0216</v>
      </c>
      <c r="O47" s="134"/>
    </row>
    <row r="48" spans="1:57" ht="12.75">
      <c r="A48" s="161" t="s">
        <v>14</v>
      </c>
      <c r="B48" s="162" t="s">
        <v>87</v>
      </c>
      <c r="C48" s="163" t="s">
        <v>88</v>
      </c>
      <c r="D48" s="164"/>
      <c r="E48" s="165"/>
      <c r="F48" s="165"/>
      <c r="G48" s="166"/>
      <c r="H48" s="167"/>
      <c r="I48" s="168"/>
      <c r="O48" s="134"/>
      <c r="AZ48" s="122">
        <v>1</v>
      </c>
      <c r="BA48" s="122">
        <f>IF(AZ48=1,G49,0)</f>
        <v>0</v>
      </c>
      <c r="BB48" s="122">
        <f>IF(AZ48=2,G49,0)</f>
        <v>0</v>
      </c>
      <c r="BC48" s="122">
        <f>IF(AZ48=3,G49,0)</f>
        <v>0</v>
      </c>
      <c r="BD48" s="122">
        <f>IF(AZ48=4,G49,0)</f>
        <v>0</v>
      </c>
      <c r="BE48" s="122">
        <f>IF(AZ48=5,G49,0)</f>
        <v>0</v>
      </c>
    </row>
    <row r="49" spans="1:57" ht="12.75">
      <c r="A49" s="169">
        <v>33</v>
      </c>
      <c r="B49" s="149" t="s">
        <v>89</v>
      </c>
      <c r="C49" s="150" t="s">
        <v>90</v>
      </c>
      <c r="D49" s="151" t="s">
        <v>25</v>
      </c>
      <c r="E49" s="152">
        <f>0.75*1854.6523</f>
        <v>1390.989225</v>
      </c>
      <c r="F49" s="152"/>
      <c r="G49" s="153">
        <f>E49*F49</f>
        <v>0</v>
      </c>
      <c r="H49" s="154">
        <v>0</v>
      </c>
      <c r="I49" s="170">
        <f>E49*H49</f>
        <v>0</v>
      </c>
      <c r="O49" s="134"/>
      <c r="AZ49" s="122">
        <v>1</v>
      </c>
      <c r="BA49" s="122">
        <f>IF(AZ49=1,G50,0)</f>
        <v>0</v>
      </c>
      <c r="BB49" s="122">
        <f>IF(AZ49=2,G50,0)</f>
        <v>0</v>
      </c>
      <c r="BC49" s="122">
        <f>IF(AZ49=3,G50,0)</f>
        <v>0</v>
      </c>
      <c r="BD49" s="122">
        <f>IF(AZ49=4,G50,0)</f>
        <v>0</v>
      </c>
      <c r="BE49" s="122">
        <f>IF(AZ49=5,G50,0)</f>
        <v>0</v>
      </c>
    </row>
    <row r="50" spans="1:57" ht="12.75">
      <c r="A50" s="169">
        <v>34</v>
      </c>
      <c r="B50" s="149" t="s">
        <v>91</v>
      </c>
      <c r="C50" s="150" t="s">
        <v>92</v>
      </c>
      <c r="D50" s="151" t="s">
        <v>25</v>
      </c>
      <c r="E50" s="152">
        <f>0.75*1854.6523</f>
        <v>1390.989225</v>
      </c>
      <c r="F50" s="152"/>
      <c r="G50" s="153">
        <f>E50*F50</f>
        <v>0</v>
      </c>
      <c r="H50" s="154">
        <v>0</v>
      </c>
      <c r="I50" s="170">
        <f>E50*H50</f>
        <v>0</v>
      </c>
      <c r="O50" s="134"/>
      <c r="BA50" s="136">
        <f>SUM(BA47:BA49)</f>
        <v>0</v>
      </c>
      <c r="BB50" s="136">
        <f>SUM(BB47:BB49)</f>
        <v>0</v>
      </c>
      <c r="BC50" s="136">
        <f>SUM(BC47:BC49)</f>
        <v>0</v>
      </c>
      <c r="BD50" s="136">
        <f>SUM(BD47:BD49)</f>
        <v>0</v>
      </c>
      <c r="BE50" s="136">
        <f>SUM(BE47:BE49)</f>
        <v>0</v>
      </c>
    </row>
    <row r="51" spans="1:15" ht="13.5" thickBot="1">
      <c r="A51" s="173"/>
      <c r="B51" s="174" t="s">
        <v>17</v>
      </c>
      <c r="C51" s="175" t="str">
        <f>CONCATENATE(B48," ",C48)</f>
        <v>99 Staveništní přesun hmot</v>
      </c>
      <c r="D51" s="176"/>
      <c r="E51" s="177"/>
      <c r="F51" s="177"/>
      <c r="G51" s="178">
        <f>SUM(G48:G50)</f>
        <v>0</v>
      </c>
      <c r="H51" s="179"/>
      <c r="I51" s="180">
        <f>SUM(I48:I50)</f>
        <v>0</v>
      </c>
      <c r="O51" s="134"/>
    </row>
    <row r="52" spans="1:57" ht="12.75">
      <c r="A52" s="161" t="s">
        <v>14</v>
      </c>
      <c r="B52" s="162" t="s">
        <v>93</v>
      </c>
      <c r="C52" s="163" t="s">
        <v>94</v>
      </c>
      <c r="D52" s="164"/>
      <c r="E52" s="165"/>
      <c r="F52" s="165"/>
      <c r="G52" s="166"/>
      <c r="H52" s="167"/>
      <c r="I52" s="168"/>
      <c r="O52" s="134"/>
      <c r="AZ52" s="122">
        <v>4</v>
      </c>
      <c r="BA52" s="122">
        <f>IF(AZ52=1,G53,0)</f>
        <v>0</v>
      </c>
      <c r="BB52" s="122">
        <f>IF(AZ52=2,G53,0)</f>
        <v>0</v>
      </c>
      <c r="BC52" s="122">
        <f>IF(AZ52=3,G53,0)</f>
        <v>0</v>
      </c>
      <c r="BD52" s="122">
        <f>IF(AZ52=4,G53,0)</f>
        <v>0</v>
      </c>
      <c r="BE52" s="122">
        <f>IF(AZ52=5,G53,0)</f>
        <v>0</v>
      </c>
    </row>
    <row r="53" spans="1:57" ht="25.5">
      <c r="A53" s="169">
        <v>35</v>
      </c>
      <c r="B53" s="149" t="s">
        <v>95</v>
      </c>
      <c r="C53" s="150" t="s">
        <v>96</v>
      </c>
      <c r="D53" s="151" t="s">
        <v>64</v>
      </c>
      <c r="E53" s="152">
        <v>10</v>
      </c>
      <c r="F53" s="152"/>
      <c r="G53" s="153">
        <f>E53*F53</f>
        <v>0</v>
      </c>
      <c r="H53" s="154">
        <v>0</v>
      </c>
      <c r="I53" s="170">
        <f>E53*H53</f>
        <v>0</v>
      </c>
      <c r="O53" s="134"/>
      <c r="AZ53" s="122">
        <v>4</v>
      </c>
      <c r="BA53" s="122">
        <f>IF(AZ53=1,G54,0)</f>
        <v>0</v>
      </c>
      <c r="BB53" s="122">
        <f>IF(AZ53=2,G54,0)</f>
        <v>0</v>
      </c>
      <c r="BC53" s="122">
        <f>IF(AZ53=3,G54,0)</f>
        <v>0</v>
      </c>
      <c r="BD53" s="122">
        <f>IF(AZ53=4,G54,0)</f>
        <v>0</v>
      </c>
      <c r="BE53" s="122">
        <f>IF(AZ53=5,G54,0)</f>
        <v>0</v>
      </c>
    </row>
    <row r="54" spans="1:57" ht="12.75">
      <c r="A54" s="169">
        <v>36</v>
      </c>
      <c r="B54" s="149" t="s">
        <v>97</v>
      </c>
      <c r="C54" s="150" t="s">
        <v>98</v>
      </c>
      <c r="D54" s="151" t="s">
        <v>64</v>
      </c>
      <c r="E54" s="152">
        <v>20</v>
      </c>
      <c r="F54" s="152"/>
      <c r="G54" s="153">
        <f>E54*F54</f>
        <v>0</v>
      </c>
      <c r="H54" s="154">
        <v>0.0035</v>
      </c>
      <c r="I54" s="170">
        <f>E54*H54</f>
        <v>0.07</v>
      </c>
      <c r="O54" s="134"/>
      <c r="BA54" s="136">
        <f>SUM(BA51:BA53)</f>
        <v>0</v>
      </c>
      <c r="BB54" s="136">
        <f>SUM(BB51:BB53)</f>
        <v>0</v>
      </c>
      <c r="BC54" s="136">
        <f>SUM(BC51:BC53)</f>
        <v>0</v>
      </c>
      <c r="BD54" s="136">
        <f>SUM(BD51:BD53)</f>
        <v>0</v>
      </c>
      <c r="BE54" s="136">
        <f>SUM(BE51:BE53)</f>
        <v>0</v>
      </c>
    </row>
    <row r="55" spans="1:15" ht="13.5" thickBot="1">
      <c r="A55" s="173"/>
      <c r="B55" s="174" t="s">
        <v>17</v>
      </c>
      <c r="C55" s="175" t="str">
        <f>CONCATENATE(B52," ",C52)</f>
        <v>M22 Montáž sdělovací a zabezp.tech</v>
      </c>
      <c r="D55" s="176"/>
      <c r="E55" s="177"/>
      <c r="F55" s="177"/>
      <c r="G55" s="178">
        <f>SUM(G52:G54)</f>
        <v>0</v>
      </c>
      <c r="H55" s="179"/>
      <c r="I55" s="180">
        <f>SUM(I52:I54)</f>
        <v>0.07</v>
      </c>
      <c r="O55" s="134"/>
    </row>
    <row r="56" spans="1:57" ht="12.75">
      <c r="A56" s="161" t="s">
        <v>14</v>
      </c>
      <c r="B56" s="162" t="s">
        <v>99</v>
      </c>
      <c r="C56" s="163" t="s">
        <v>100</v>
      </c>
      <c r="D56" s="164"/>
      <c r="E56" s="165"/>
      <c r="F56" s="165"/>
      <c r="G56" s="166"/>
      <c r="H56" s="167"/>
      <c r="I56" s="168"/>
      <c r="O56" s="134"/>
      <c r="AZ56" s="122">
        <v>4</v>
      </c>
      <c r="BA56" s="122">
        <f>IF(AZ56=1,G57,0)</f>
        <v>0</v>
      </c>
      <c r="BB56" s="122">
        <f>IF(AZ56=2,G57,0)</f>
        <v>0</v>
      </c>
      <c r="BC56" s="122">
        <f>IF(AZ56=3,G57,0)</f>
        <v>0</v>
      </c>
      <c r="BD56" s="122">
        <f>IF(AZ56=4,G57,0)</f>
        <v>0</v>
      </c>
      <c r="BE56" s="122">
        <f>IF(AZ56=5,G57,0)</f>
        <v>0</v>
      </c>
    </row>
    <row r="57" spans="1:57" ht="12.75">
      <c r="A57" s="169">
        <v>37</v>
      </c>
      <c r="B57" s="149" t="s">
        <v>101</v>
      </c>
      <c r="C57" s="150" t="s">
        <v>102</v>
      </c>
      <c r="D57" s="151" t="s">
        <v>64</v>
      </c>
      <c r="E57" s="152">
        <v>135</v>
      </c>
      <c r="F57" s="152"/>
      <c r="G57" s="153">
        <f>E57*F57</f>
        <v>0</v>
      </c>
      <c r="H57" s="154">
        <v>0.0019</v>
      </c>
      <c r="I57" s="170">
        <f>E57*H57</f>
        <v>0.2565</v>
      </c>
      <c r="O57" s="134"/>
      <c r="AZ57" s="122">
        <v>4</v>
      </c>
      <c r="BA57" s="122">
        <f>IF(AZ57=1,G58,0)</f>
        <v>0</v>
      </c>
      <c r="BB57" s="122">
        <f>IF(AZ57=2,G58,0)</f>
        <v>0</v>
      </c>
      <c r="BC57" s="122">
        <f>IF(AZ57=3,G58,0)</f>
        <v>0</v>
      </c>
      <c r="BD57" s="122">
        <f>IF(AZ57=4,G58,0)</f>
        <v>0</v>
      </c>
      <c r="BE57" s="122">
        <f>IF(AZ57=5,G58,0)</f>
        <v>0</v>
      </c>
    </row>
    <row r="58" spans="1:15" ht="25.5">
      <c r="A58" s="169">
        <v>38</v>
      </c>
      <c r="B58" s="149" t="s">
        <v>103</v>
      </c>
      <c r="C58" s="150" t="s">
        <v>104</v>
      </c>
      <c r="D58" s="151" t="s">
        <v>64</v>
      </c>
      <c r="E58" s="152">
        <v>10</v>
      </c>
      <c r="F58" s="152"/>
      <c r="G58" s="153">
        <f>E58*F58</f>
        <v>0</v>
      </c>
      <c r="H58" s="154">
        <v>0</v>
      </c>
      <c r="I58" s="170">
        <f>E58*H58</f>
        <v>0</v>
      </c>
      <c r="O58" s="134"/>
    </row>
    <row r="59" spans="1:57" ht="12.75">
      <c r="A59" s="171"/>
      <c r="B59" s="155"/>
      <c r="C59" s="227" t="s">
        <v>105</v>
      </c>
      <c r="D59" s="227"/>
      <c r="E59" s="227"/>
      <c r="F59" s="227"/>
      <c r="G59" s="227"/>
      <c r="H59" s="156"/>
      <c r="I59" s="172"/>
      <c r="O59" s="134"/>
      <c r="AZ59" s="122">
        <v>4</v>
      </c>
      <c r="BA59" s="122">
        <f>IF(AZ59=1,G60,0)</f>
        <v>0</v>
      </c>
      <c r="BB59" s="122">
        <f>IF(AZ59=2,G60,0)</f>
        <v>0</v>
      </c>
      <c r="BC59" s="122">
        <f>IF(AZ59=3,G60,0)</f>
        <v>0</v>
      </c>
      <c r="BD59" s="122">
        <f>IF(AZ59=4,G60,0)</f>
        <v>0</v>
      </c>
      <c r="BE59" s="122">
        <f>IF(AZ59=5,G60,0)</f>
        <v>0</v>
      </c>
    </row>
    <row r="60" spans="1:57" ht="25.5">
      <c r="A60" s="169">
        <v>39</v>
      </c>
      <c r="B60" s="149" t="s">
        <v>106</v>
      </c>
      <c r="C60" s="150" t="s">
        <v>107</v>
      </c>
      <c r="D60" s="151" t="s">
        <v>64</v>
      </c>
      <c r="E60" s="152">
        <v>20</v>
      </c>
      <c r="F60" s="152"/>
      <c r="G60" s="153">
        <f aca="true" t="shared" si="14" ref="G60:G65">E60*F60</f>
        <v>0</v>
      </c>
      <c r="H60" s="154">
        <v>0.10349</v>
      </c>
      <c r="I60" s="170">
        <f>E60*H60</f>
        <v>2.0698</v>
      </c>
      <c r="O60" s="134"/>
      <c r="AZ60" s="122">
        <v>4</v>
      </c>
      <c r="BA60" s="122">
        <f>IF(AZ60=1,G61,0)</f>
        <v>0</v>
      </c>
      <c r="BB60" s="122">
        <f>IF(AZ60=2,G61,0)</f>
        <v>0</v>
      </c>
      <c r="BC60" s="122">
        <f>IF(AZ60=3,G61,0)</f>
        <v>0</v>
      </c>
      <c r="BD60" s="122">
        <f>IF(AZ60=4,G61,0)</f>
        <v>0</v>
      </c>
      <c r="BE60" s="122">
        <f>IF(AZ60=5,G61,0)</f>
        <v>0</v>
      </c>
    </row>
    <row r="61" spans="1:57" ht="25.5">
      <c r="A61" s="169">
        <v>40</v>
      </c>
      <c r="B61" s="149" t="s">
        <v>108</v>
      </c>
      <c r="C61" s="150" t="s">
        <v>109</v>
      </c>
      <c r="D61" s="151" t="s">
        <v>64</v>
      </c>
      <c r="E61" s="152">
        <v>20</v>
      </c>
      <c r="F61" s="152"/>
      <c r="G61" s="153">
        <f t="shared" si="14"/>
        <v>0</v>
      </c>
      <c r="H61" s="154">
        <v>0</v>
      </c>
      <c r="I61" s="170">
        <f>E61*H61</f>
        <v>0</v>
      </c>
      <c r="O61" s="134"/>
      <c r="AZ61" s="122">
        <v>4</v>
      </c>
      <c r="BA61" s="122">
        <f>IF(AZ61=1,G62,0)</f>
        <v>0</v>
      </c>
      <c r="BB61" s="122">
        <f>IF(AZ61=2,G62,0)</f>
        <v>0</v>
      </c>
      <c r="BC61" s="122">
        <f>IF(AZ61=3,G62,0)</f>
        <v>0</v>
      </c>
      <c r="BD61" s="122">
        <f>IF(AZ61=4,G62,0)</f>
        <v>0</v>
      </c>
      <c r="BE61" s="122">
        <f>IF(AZ61=5,G62,0)</f>
        <v>0</v>
      </c>
    </row>
    <row r="62" spans="1:57" ht="12.75">
      <c r="A62" s="169">
        <v>41</v>
      </c>
      <c r="B62" s="149" t="s">
        <v>110</v>
      </c>
      <c r="C62" s="150" t="s">
        <v>111</v>
      </c>
      <c r="D62" s="151" t="s">
        <v>64</v>
      </c>
      <c r="E62" s="152">
        <v>20</v>
      </c>
      <c r="F62" s="152"/>
      <c r="G62" s="153">
        <f t="shared" si="14"/>
        <v>0</v>
      </c>
      <c r="H62" s="154">
        <v>0.00031</v>
      </c>
      <c r="I62" s="170">
        <f>E62*H62</f>
        <v>0.0062</v>
      </c>
      <c r="O62" s="134"/>
      <c r="AZ62" s="122">
        <v>4</v>
      </c>
      <c r="BA62" s="122">
        <f>IF(AZ62=1,G63,0)</f>
        <v>0</v>
      </c>
      <c r="BB62" s="122">
        <f>IF(AZ62=2,G63,0)</f>
        <v>0</v>
      </c>
      <c r="BC62" s="122">
        <f>IF(AZ62=3,G63,0)</f>
        <v>0</v>
      </c>
      <c r="BD62" s="122">
        <f>IF(AZ62=4,G63,0)</f>
        <v>0</v>
      </c>
      <c r="BE62" s="122">
        <f>IF(AZ62=5,G63,0)</f>
        <v>0</v>
      </c>
    </row>
    <row r="63" spans="1:57" ht="12.75">
      <c r="A63" s="169">
        <v>42</v>
      </c>
      <c r="B63" s="149" t="s">
        <v>112</v>
      </c>
      <c r="C63" s="150" t="s">
        <v>113</v>
      </c>
      <c r="D63" s="151" t="s">
        <v>64</v>
      </c>
      <c r="E63" s="152">
        <v>10</v>
      </c>
      <c r="F63" s="152"/>
      <c r="G63" s="153">
        <f t="shared" si="14"/>
        <v>0</v>
      </c>
      <c r="H63" s="154">
        <v>0.01607</v>
      </c>
      <c r="I63" s="170">
        <f>E63*H63</f>
        <v>0.1607</v>
      </c>
      <c r="O63" s="134"/>
      <c r="AZ63" s="122">
        <v>4</v>
      </c>
      <c r="BA63" s="122">
        <f>IF(AZ63=1,G64,0)</f>
        <v>0</v>
      </c>
      <c r="BB63" s="122">
        <f>IF(AZ63=2,G64,0)</f>
        <v>0</v>
      </c>
      <c r="BC63" s="122">
        <f>IF(AZ63=3,G64,0)</f>
        <v>0</v>
      </c>
      <c r="BD63" s="122">
        <f>IF(AZ63=4,G64,0)</f>
        <v>0</v>
      </c>
      <c r="BE63" s="122">
        <f>IF(AZ63=5,G64,0)</f>
        <v>0</v>
      </c>
    </row>
    <row r="64" spans="1:57" ht="25.5">
      <c r="A64" s="169">
        <v>43</v>
      </c>
      <c r="B64" s="149" t="s">
        <v>114</v>
      </c>
      <c r="C64" s="150" t="s">
        <v>115</v>
      </c>
      <c r="D64" s="151" t="s">
        <v>64</v>
      </c>
      <c r="E64" s="152">
        <v>10</v>
      </c>
      <c r="F64" s="152"/>
      <c r="G64" s="153">
        <f t="shared" si="14"/>
        <v>0</v>
      </c>
      <c r="H64" s="154">
        <v>0</v>
      </c>
      <c r="I64" s="170">
        <f>E64*H64</f>
        <v>0</v>
      </c>
      <c r="O64" s="134"/>
      <c r="BA64" s="136">
        <f>SUM(BA55:BA63)</f>
        <v>0</v>
      </c>
      <c r="BB64" s="136">
        <f>SUM(BB55:BB63)</f>
        <v>0</v>
      </c>
      <c r="BC64" s="136">
        <f>SUM(BC55:BC63)</f>
        <v>0</v>
      </c>
      <c r="BD64" s="136">
        <f>SUM(BD55:BD63)</f>
        <v>0</v>
      </c>
      <c r="BE64" s="136">
        <f>SUM(BE55:BE63)</f>
        <v>0</v>
      </c>
    </row>
    <row r="65" spans="1:57" ht="13.5" thickBot="1">
      <c r="A65" s="189"/>
      <c r="B65" s="190" t="s">
        <v>17</v>
      </c>
      <c r="C65" s="191" t="s">
        <v>122</v>
      </c>
      <c r="D65" s="192"/>
      <c r="E65" s="193"/>
      <c r="F65" s="193"/>
      <c r="G65" s="194">
        <f t="shared" si="14"/>
        <v>0</v>
      </c>
      <c r="H65" s="195"/>
      <c r="I65" s="180">
        <f>SUM(I53:I61)</f>
        <v>2.4663</v>
      </c>
      <c r="O65" s="134"/>
      <c r="BA65" s="136"/>
      <c r="BB65" s="136"/>
      <c r="BC65" s="136"/>
      <c r="BD65" s="136"/>
      <c r="BE65" s="136"/>
    </row>
    <row r="66" spans="1:57" ht="13.5" thickBot="1">
      <c r="A66" s="204">
        <v>44</v>
      </c>
      <c r="B66" s="205"/>
      <c r="C66" s="206" t="s">
        <v>124</v>
      </c>
      <c r="D66" s="207" t="s">
        <v>121</v>
      </c>
      <c r="E66" s="208">
        <v>1</v>
      </c>
      <c r="F66" s="208"/>
      <c r="G66" s="209"/>
      <c r="H66" s="210"/>
      <c r="I66" s="211"/>
      <c r="O66" s="134"/>
      <c r="BA66" s="136"/>
      <c r="BB66" s="136"/>
      <c r="BC66" s="136"/>
      <c r="BD66" s="136"/>
      <c r="BE66" s="136"/>
    </row>
    <row r="67" spans="1:57" ht="13.5" thickBot="1">
      <c r="A67" s="196"/>
      <c r="B67" s="197" t="s">
        <v>123</v>
      </c>
      <c r="C67" s="198"/>
      <c r="D67" s="199"/>
      <c r="E67" s="200"/>
      <c r="F67" s="200"/>
      <c r="G67" s="201">
        <f>SUM(G56:G64)</f>
        <v>0</v>
      </c>
      <c r="H67" s="202"/>
      <c r="I67" s="203"/>
      <c r="O67" s="134"/>
      <c r="BA67" s="136"/>
      <c r="BB67" s="136"/>
      <c r="BC67" s="136"/>
      <c r="BD67" s="136"/>
      <c r="BE67" s="136"/>
    </row>
    <row r="68" spans="1:57" ht="12.75">
      <c r="A68" s="182"/>
      <c r="B68" s="183"/>
      <c r="C68" s="184"/>
      <c r="D68" s="182"/>
      <c r="E68" s="185"/>
      <c r="F68" s="185"/>
      <c r="G68" s="186"/>
      <c r="H68" s="187"/>
      <c r="I68" s="188"/>
      <c r="O68" s="134"/>
      <c r="BA68" s="136"/>
      <c r="BB68" s="136"/>
      <c r="BC68" s="136"/>
      <c r="BD68" s="136"/>
      <c r="BE68" s="136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spans="1:7" ht="12.75">
      <c r="A93" s="137"/>
      <c r="B93" s="137"/>
      <c r="C93" s="137"/>
      <c r="D93" s="137"/>
      <c r="E93" s="137"/>
      <c r="F93" s="137"/>
      <c r="G93" s="137"/>
    </row>
    <row r="94" spans="1:7" ht="12.75">
      <c r="A94" s="137"/>
      <c r="B94" s="137"/>
      <c r="C94" s="137"/>
      <c r="D94" s="137"/>
      <c r="E94" s="137"/>
      <c r="F94" s="137"/>
      <c r="G94" s="137"/>
    </row>
    <row r="95" spans="1:7" ht="12.75">
      <c r="A95" s="137"/>
      <c r="B95" s="137"/>
      <c r="C95" s="137"/>
      <c r="D95" s="137"/>
      <c r="E95" s="137"/>
      <c r="F95" s="137"/>
      <c r="G95" s="137"/>
    </row>
    <row r="96" spans="1:7" ht="12.75">
      <c r="A96" s="137"/>
      <c r="B96" s="137"/>
      <c r="C96" s="137"/>
      <c r="D96" s="137"/>
      <c r="E96" s="137"/>
      <c r="F96" s="137"/>
      <c r="G96" s="137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spans="1:2" ht="12.75">
      <c r="A122" s="138"/>
      <c r="B122" s="138"/>
    </row>
    <row r="123" spans="1:7" ht="12.75">
      <c r="A123" s="137"/>
      <c r="B123" s="137"/>
      <c r="C123" s="140"/>
      <c r="D123" s="140"/>
      <c r="E123" s="141"/>
      <c r="F123" s="140"/>
      <c r="G123" s="142"/>
    </row>
    <row r="124" spans="1:7" ht="12.75">
      <c r="A124" s="143"/>
      <c r="B124" s="143"/>
      <c r="C124" s="137"/>
      <c r="D124" s="137"/>
      <c r="E124" s="144"/>
      <c r="F124" s="137"/>
      <c r="G124" s="137"/>
    </row>
    <row r="125" spans="1:7" ht="12.75">
      <c r="A125" s="137"/>
      <c r="B125" s="137"/>
      <c r="C125" s="137"/>
      <c r="D125" s="137"/>
      <c r="E125" s="144"/>
      <c r="F125" s="137"/>
      <c r="G125" s="137"/>
    </row>
    <row r="126" spans="1:7" ht="12.75">
      <c r="A126" s="137"/>
      <c r="B126" s="137"/>
      <c r="C126" s="137"/>
      <c r="D126" s="137"/>
      <c r="E126" s="144"/>
      <c r="F126" s="137"/>
      <c r="G126" s="137"/>
    </row>
    <row r="127" spans="1:7" ht="12.75">
      <c r="A127" s="137"/>
      <c r="B127" s="137"/>
      <c r="C127" s="137"/>
      <c r="D127" s="137"/>
      <c r="E127" s="144"/>
      <c r="F127" s="137"/>
      <c r="G127" s="137"/>
    </row>
    <row r="128" spans="1:7" ht="12.75">
      <c r="A128" s="137"/>
      <c r="B128" s="137"/>
      <c r="C128" s="137"/>
      <c r="D128" s="137"/>
      <c r="E128" s="144"/>
      <c r="F128" s="137"/>
      <c r="G128" s="137"/>
    </row>
    <row r="129" spans="1:7" ht="12.75">
      <c r="A129" s="137"/>
      <c r="B129" s="137"/>
      <c r="C129" s="137"/>
      <c r="D129" s="137"/>
      <c r="E129" s="144"/>
      <c r="F129" s="137"/>
      <c r="G129" s="137"/>
    </row>
    <row r="130" spans="1:7" ht="12.75">
      <c r="A130" s="137"/>
      <c r="B130" s="137"/>
      <c r="C130" s="137"/>
      <c r="D130" s="137"/>
      <c r="E130" s="144"/>
      <c r="F130" s="137"/>
      <c r="G130" s="137"/>
    </row>
    <row r="131" spans="1:7" ht="12.75">
      <c r="A131" s="137"/>
      <c r="B131" s="137"/>
      <c r="C131" s="137"/>
      <c r="D131" s="137"/>
      <c r="E131" s="144"/>
      <c r="F131" s="137"/>
      <c r="G131" s="137"/>
    </row>
    <row r="132" spans="1:7" ht="12.75">
      <c r="A132" s="137"/>
      <c r="B132" s="137"/>
      <c r="C132" s="137"/>
      <c r="D132" s="137"/>
      <c r="E132" s="144"/>
      <c r="F132" s="137"/>
      <c r="G132" s="137"/>
    </row>
    <row r="133" spans="1:7" ht="12.75">
      <c r="A133" s="137"/>
      <c r="B133" s="137"/>
      <c r="C133" s="137"/>
      <c r="D133" s="137"/>
      <c r="E133" s="144"/>
      <c r="F133" s="137"/>
      <c r="G133" s="137"/>
    </row>
    <row r="134" spans="1:7" ht="12.75">
      <c r="A134" s="137"/>
      <c r="B134" s="137"/>
      <c r="C134" s="137"/>
      <c r="D134" s="137"/>
      <c r="E134" s="144"/>
      <c r="F134" s="137"/>
      <c r="G134" s="137"/>
    </row>
    <row r="135" spans="1:7" ht="12.75">
      <c r="A135" s="137"/>
      <c r="B135" s="137"/>
      <c r="C135" s="137"/>
      <c r="D135" s="137"/>
      <c r="E135" s="144"/>
      <c r="F135" s="137"/>
      <c r="G135" s="137"/>
    </row>
    <row r="136" spans="1:7" ht="12.75">
      <c r="A136" s="137"/>
      <c r="B136" s="137"/>
      <c r="C136" s="137"/>
      <c r="D136" s="137"/>
      <c r="E136" s="144"/>
      <c r="F136" s="137"/>
      <c r="G136" s="137"/>
    </row>
  </sheetData>
  <sheetProtection/>
  <mergeCells count="6">
    <mergeCell ref="C59:G59"/>
    <mergeCell ref="A1:I1"/>
    <mergeCell ref="A3:B3"/>
    <mergeCell ref="A4:B4"/>
    <mergeCell ref="G4:I4"/>
    <mergeCell ref="C17:G17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VPÚ DECO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Gruntorádová</dc:creator>
  <cp:keywords/>
  <dc:description/>
  <cp:lastModifiedBy>ph-podebradsky</cp:lastModifiedBy>
  <cp:lastPrinted>2012-03-27T12:50:33Z</cp:lastPrinted>
  <dcterms:created xsi:type="dcterms:W3CDTF">2010-11-23T16:00:09Z</dcterms:created>
  <dcterms:modified xsi:type="dcterms:W3CDTF">2012-05-17T08:26:09Z</dcterms:modified>
  <cp:category/>
  <cp:version/>
  <cp:contentType/>
  <cp:contentStatus/>
</cp:coreProperties>
</file>