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38640" windowHeight="21240" activeTab="0"/>
  </bookViews>
  <sheets>
    <sheet name="Rekapitulace stavby" sheetId="1" r:id="rId1"/>
    <sheet name="OST" sheetId="2" r:id="rId2"/>
    <sheet name="SO 01" sheetId="3" r:id="rId3"/>
    <sheet name="SO 02" sheetId="4" r:id="rId4"/>
    <sheet name="Seznam figur" sheetId="5" r:id="rId5"/>
  </sheets>
  <definedNames>
    <definedName name="_xlnm._FilterDatabase" localSheetId="1" hidden="1">'OST'!$C$131:$K$171</definedName>
    <definedName name="_xlnm._FilterDatabase" localSheetId="2" hidden="1">'SO 01'!$C$137:$K$290</definedName>
    <definedName name="_xlnm._FilterDatabase" localSheetId="3" hidden="1">'SO 02'!$C$133:$K$203</definedName>
    <definedName name="_xlnm.Print_Area" localSheetId="1">'OST'!$C$4:$J$41,'OST'!$C$50:$J$76,'OST'!$C$82:$J$113,'OST'!$C$119:$K$171</definedName>
    <definedName name="_xlnm.Print_Area" localSheetId="0">'Rekapitulace stavby'!$D$4:$AO$76,'Rekapitulace stavby'!$C$82:$AQ$98</definedName>
    <definedName name="_xlnm.Print_Area" localSheetId="4">'Seznam figur'!$C$4:$G$18</definedName>
    <definedName name="_xlnm.Print_Area" localSheetId="2">'SO 01'!$C$4:$J$41,'SO 01'!$C$50:$J$76,'SO 01'!$C$82:$J$119,'SO 01'!$C$125:$K$290</definedName>
    <definedName name="_xlnm.Print_Area" localSheetId="3">'SO 02'!$C$4:$J$41,'SO 02'!$C$50:$J$76,'SO 02'!$C$82:$J$115,'SO 02'!$C$121:$K$203</definedName>
    <definedName name="_xlnm.Print_Titles" localSheetId="0">'Rekapitulace stavby'!$92:$92</definedName>
    <definedName name="_xlnm.Print_Titles" localSheetId="1">'OST'!$131:$131</definedName>
    <definedName name="_xlnm.Print_Titles" localSheetId="2">'SO 01'!$137:$137</definedName>
    <definedName name="_xlnm.Print_Titles" localSheetId="3">'SO 02'!$133:$133</definedName>
    <definedName name="_xlnm.Print_Titles" localSheetId="4">'Seznam figur'!$9:$9</definedName>
  </definedNames>
  <calcPr calcId="191029"/>
  <extLst/>
</workbook>
</file>

<file path=xl/sharedStrings.xml><?xml version="1.0" encoding="utf-8"?>
<sst xmlns="http://schemas.openxmlformats.org/spreadsheetml/2006/main" count="3498" uniqueCount="652">
  <si>
    <t>Export Komplet</t>
  </si>
  <si>
    <t/>
  </si>
  <si>
    <t>2.0</t>
  </si>
  <si>
    <t>ZAMOK</t>
  </si>
  <si>
    <t>False</t>
  </si>
  <si>
    <t>{1698d5f3-61dc-42e1-b8d8-f3479f68d802}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</si>
  <si>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</si>
  <si>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</si>
  <si>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</si>
  <si>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</si>
  <si>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</si>
  <si>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</si>
  <si>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</si>
  <si>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</si>
  <si>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021161A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</si>
  <si>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</si>
  <si>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</si>
  <si>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Bělá - Bukovice jez, ř. km 21,710 - oprava PŠ 2021</t>
  </si>
  <si>
    <t>KSO:</t>
  </si>
  <si>
    <t>CC-CZ:</t>
  </si>
  <si>
    <t>Místo:</t>
  </si>
  <si>
    <t>Olomoucký kraj</t>
  </si>
  <si>
    <t>Datum:</t>
  </si>
  <si>
    <t>31. 3. 2022</t>
  </si>
  <si>
    <t>Zadavatel:</t>
  </si>
  <si>
    <t>IČ:</t>
  </si>
  <si>
    <t>Povodí Odry, státní podnik</t>
  </si>
  <si>
    <t>DIČ:</t>
  </si>
  <si>
    <t>Uchazeč:</t>
  </si>
  <si>
    <t>Vyplň údaj</t>
  </si>
  <si>
    <t>Projektant:</t>
  </si>
  <si>
    <t>AQUATIS, a.s.</t>
  </si>
  <si>
    <t>True</t>
  </si>
  <si>
    <t>Zpracovatel:</t>
  </si>
  <si>
    <t>Ing. Michal Jendruščák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</si>
  <si>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</si>
  <si>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</si>
  <si>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</si>
  <si>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</si>
  <si>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</si>
  <si>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</si>
  <si>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</si>
  <si>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</si>
  <si>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</si>
  <si>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</si>
  <si>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</si>
  <si>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</si>
  <si>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</si>
  <si>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</si>
  <si>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</si>
  <si>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</si>
  <si>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</si>
  <si>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</si>
  <si>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</si>
  <si>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</si>
  <si>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</si>
  <si>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</si>
  <si>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</si>
  <si>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</si>
  <si>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</si>
  <si>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</si>
  <si>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</si>
  <si>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</si>
  <si>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</si>
  <si>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</si>
  <si>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</si>
  <si>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</si>
  <si>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</si>
  <si>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</si>
  <si>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</si>
  <si>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</si>
  <si>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</si>
  <si>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</si>
  <si>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</si>
  <si>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</si>
  <si>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</si>
  <si>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</si>
  <si>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</si>
  <si>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</si>
  <si>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</si>
  <si>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</si>
  <si>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</si>
  <si>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Ostatní náklady</t>
  </si>
  <si>
    <t>1</t>
  </si>
  <si>
    <t>{4c372db2-35f6-4055-9c31-81ca3924ee26}</t>
  </si>
  <si>
    <t>2</t>
  </si>
  <si>
    <t>SO 01</t>
  </si>
  <si>
    <t>Oprava jezové konstrukce</t>
  </si>
  <si>
    <t>STA</t>
  </si>
  <si>
    <t>{75ea638e-399b-42cf-a9ae-13b65583eebd}</t>
  </si>
  <si>
    <t>SO 02</t>
  </si>
  <si>
    <t>Oprava rybochodu</t>
  </si>
  <si>
    <t>{ecd3c7f0-d0d6-4cfd-90d7-cc8aab40a098}</t>
  </si>
  <si>
    <t>KRYCÍ LIST SOUPISU PRACÍ</t>
  </si>
  <si>
    <t>Objekt:</t>
  </si>
  <si>
    <t>OST - Ostatní náklady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</si>
  <si>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</si>
  <si>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</si>
  <si>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</si>
  <si>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</si>
  <si>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</si>
  <si>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</si>
  <si>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</si>
  <si>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</si>
  <si>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</si>
  <si>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</si>
  <si>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</si>
  <si>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</si>
  <si>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</si>
  <si>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</si>
  <si>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</si>
  <si>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</si>
  <si>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</si>
  <si>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</si>
  <si>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</si>
  <si>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</si>
  <si>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</si>
  <si>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</si>
  <si>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</si>
  <si>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</si>
  <si>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</si>
  <si>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</si>
  <si>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</si>
  <si>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</si>
  <si>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</si>
  <si>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</si>
  <si>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</si>
  <si>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</si>
  <si>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</si>
  <si>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</si>
  <si>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</si>
  <si>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 - Vedlejší rozpočtové náklady</t>
  </si>
  <si>
    <t>5</t>
  </si>
  <si>
    <t>ROZPOCET</t>
  </si>
  <si>
    <t>VRN1</t>
  </si>
  <si>
    <t>Průzkumné, geodetické a projektové práce - Průzkumné, geodetické a projektové práce</t>
  </si>
  <si>
    <t>K</t>
  </si>
  <si>
    <t>K001</t>
  </si>
  <si>
    <t>Vypracování a schválení aktualizací havarijního plánu</t>
  </si>
  <si>
    <t>kplt</t>
  </si>
  <si>
    <t>4</t>
  </si>
  <si>
    <t>-797376160</t>
  </si>
  <si>
    <t>P</t>
  </si>
  <si>
    <t>Poznámka k položce:
Vypracování a schválení havarijního plánu (podle § 39 odst. 2. písm. a) zák. č. 254/2001 Sb. o vodách a ozměně některých zákonů (vodní zákon) ve znění pozdějších úprav</t>
  </si>
  <si>
    <t>K0015</t>
  </si>
  <si>
    <t>Inženýrská činnost v průběhu výstavby a v předrealizační fázi</t>
  </si>
  <si>
    <t>1295111291</t>
  </si>
  <si>
    <t>Poznámka k položce:
Inženýrská činnost v průběhu výstavby a v předrealizační fázi, včetně plnění podmínek ohlášení udržovacích prací atd., zajišťovaná zhotovitelem stavby</t>
  </si>
  <si>
    <t>3</t>
  </si>
  <si>
    <t>K007</t>
  </si>
  <si>
    <t>Geodetické zaměření vybudovaného díla</t>
  </si>
  <si>
    <t>-1238886080</t>
  </si>
  <si>
    <t xml:space="preserve">Poznámka k položce:
Geodetické zaměření vybudovaného díla zpracované číselně a graficky (v digitální formě) odpovědným geodetem zhotovitele (ve čtyřech vyhotoveních v tištěné i digitální verzi - 1xCD se zdrojovými daty)    </t>
  </si>
  <si>
    <t>K010</t>
  </si>
  <si>
    <t>Zajištění vytyčení  IS včetně projednání s provozovateli</t>
  </si>
  <si>
    <t>1009555539</t>
  </si>
  <si>
    <t>K011</t>
  </si>
  <si>
    <t>Dokumentace skutečného provedení (DSPS)</t>
  </si>
  <si>
    <t>-1493152382</t>
  </si>
  <si>
    <t xml:space="preserve">Poznámka k položce:
Rozumí se zákresy veškerých změn oproti schválené projektové dokumentaci a to ve všech přílohách této projektové dokumentace (označit červeným razítkem "Skutečné provedení" s datem  a podpisy zhotovitele a technického dozoru objednatele) (v 5-ti vyhotoveních v tištěné i digitální verzi - 5xCD nebo DVD ve formátu *.pdf a 5xCD nebo DVD se zdrojovými daty) </t>
  </si>
  <si>
    <t>6</t>
  </si>
  <si>
    <t>K012</t>
  </si>
  <si>
    <t>Pasportizace technického stavu objektů</t>
  </si>
  <si>
    <t>320999563</t>
  </si>
  <si>
    <t>Poznámka k položce:
Před zahájením stavby zpracuje zhotovitel pasportizaci technického stavu objektů, komunikací, konstrukcí a zařízení, které budou nebo by mohly být během stavby dotčeny nebo poškozeny stavebními pracemi, v rozsahu dle požadavků investora, jako podklad při řešení případných sporů o vzniku škod (včetně fotodokumentace stavu dotčených pozemků dočasného záboru před i po ukončení prací)</t>
  </si>
  <si>
    <t>VRN2</t>
  </si>
  <si>
    <t>Příprava staveniště - Příprava staveniště</t>
  </si>
  <si>
    <t>7</t>
  </si>
  <si>
    <t>K013</t>
  </si>
  <si>
    <t>Ochrana stávajících konstrukcí</t>
  </si>
  <si>
    <t>-353049267</t>
  </si>
  <si>
    <t xml:space="preserve">Poznámka k položce:
Např.pohyblivá hradící kce jezu, strojovna a technologické zařízení MVE, ovládací šachta klapk apod. 
</t>
  </si>
  <si>
    <t>8</t>
  </si>
  <si>
    <t>K016</t>
  </si>
  <si>
    <t>Ochrana stromů a keřů, které mají být ponechány</t>
  </si>
  <si>
    <t>-2145405674</t>
  </si>
  <si>
    <t>Poznámka k položce:
Ochrana stromů a keřu - ochranné bednění - počet: dle potřeby stavby, cca 10 kus</t>
  </si>
  <si>
    <t>9</t>
  </si>
  <si>
    <t>KO18</t>
  </si>
  <si>
    <t xml:space="preserve">Záchranný odlov ryb </t>
  </si>
  <si>
    <t>441430889</t>
  </si>
  <si>
    <t>VRN3</t>
  </si>
  <si>
    <t>Zařízení staveniště - Zařízení staveniště</t>
  </si>
  <si>
    <t>10</t>
  </si>
  <si>
    <t>K022</t>
  </si>
  <si>
    <t>-1922711752</t>
  </si>
  <si>
    <t>Poznámka k položce:
Součástí položky je jak zařízení staveniště nevyžadující povolení, tak i vyžadující povolení. Jedná se o kompletní zařízení staveniště po celou dobu trvání stavby.
Staveništní buňky v rozsahu dle potřeb zhotovitele - na ploše ZS. Nezbytné sociální vybavení, skladovací plochy nakoupeného materiálu, kanceláře, sociální zařízení a sklady v mobilních buňkách atd.</t>
  </si>
  <si>
    <t>11</t>
  </si>
  <si>
    <t>K023</t>
  </si>
  <si>
    <t>MGZS I</t>
  </si>
  <si>
    <t>1523815591</t>
  </si>
  <si>
    <t xml:space="preserve">Poznámka k položce:
Mimo běžné prvky zařízení staveniště položka dále obsahuje mimo jiné:
 Oplocení staveniště dle potřeby zhotovitele, včetně vjezdových bran, elektrocentrála
</t>
  </si>
  <si>
    <t>12</t>
  </si>
  <si>
    <t>K025</t>
  </si>
  <si>
    <t>Dodržování opatření k zamezení úniku ropných látek do půdy a vody po celou dobu provádění stavby</t>
  </si>
  <si>
    <t>-274619045</t>
  </si>
  <si>
    <t>Poznámka k položce:
Dle Havarijního plánu a návrhu zhotovitele</t>
  </si>
  <si>
    <t>13</t>
  </si>
  <si>
    <t>K026</t>
  </si>
  <si>
    <t>Opatření, která zamezí znečištění veřejných a účelových komunikací</t>
  </si>
  <si>
    <t>-1446778180</t>
  </si>
  <si>
    <t>Poznámka k položce:
Čištění povrchu příjezdových komunikací ke stavbě včetně zřízení čistících míst,
vč.zajištění bezpečné sjízdnosti komunikací v obvodu staveniště</t>
  </si>
  <si>
    <t>VRN4</t>
  </si>
  <si>
    <t>Inženýrská činnost - Inženýrská činnost</t>
  </si>
  <si>
    <t>14</t>
  </si>
  <si>
    <t>K036</t>
  </si>
  <si>
    <t>Fotodokumentaci postupu prací během provádění díla</t>
  </si>
  <si>
    <t>-908060125</t>
  </si>
  <si>
    <t>Poznámka k položce:
Fotodokumentaci postupu prací během provádění díla s popisem pracovních postupů, lokalizací a uvedením data a hodiny pořízení. Fotodokumentace bude průběžně ukládána na zřízený server (FTP server - viz položka 59) ve formátu *.JPG s min.rozlišení 5MPx.</t>
  </si>
  <si>
    <t>K037</t>
  </si>
  <si>
    <t>Jednání s vlastníky pozemků dotčených stavbou</t>
  </si>
  <si>
    <t>-2112176469</t>
  </si>
  <si>
    <t>Poznámka k položce:
Oznámení vlastníkům dotčených pozemků o zahájení prací, dodržování dohodnutých podmínek projednaných objednatelem, zpětné předání po dokončení.</t>
  </si>
  <si>
    <t>16</t>
  </si>
  <si>
    <t>K043</t>
  </si>
  <si>
    <t>Zkoušky betonových konstrukcí I. (kontrola zhotovitele)</t>
  </si>
  <si>
    <t>232319291</t>
  </si>
  <si>
    <t xml:space="preserve">Poznámka k položce:
Technologické vlastnosti (teplota čerstvé směsi na výstupu z betonárky a při uložení do konstrukce, konzistence, obsah vzduchu v čerstvé směsi)
Během betonáže kontrola a zaznamenávání (zápisy, fotodokumentace v čase) doby ukládání a zpracování jednotlivých dávek betonu, teplotu betonu na počátku a konci zpracování, teplotu, okolního vzduchu, postup ukládání po vrstvách, postup jejich hutnění - hloubky a plošné rovnoměrnosti, kontrolu tvaru při stahování povrchu, drsnost a homogenitu upravovaného povrchu.
</t>
  </si>
  <si>
    <t>17</t>
  </si>
  <si>
    <t>K046</t>
  </si>
  <si>
    <t>Programy kontrolních zkoušek stavebních dodávek</t>
  </si>
  <si>
    <t>268088389</t>
  </si>
  <si>
    <t>18</t>
  </si>
  <si>
    <t>K047</t>
  </si>
  <si>
    <t>Zpracování technologických předpisů</t>
  </si>
  <si>
    <t>-562163323</t>
  </si>
  <si>
    <t>VRN7</t>
  </si>
  <si>
    <t>Provozní vlivy - Provozní vlivy</t>
  </si>
  <si>
    <t>19</t>
  </si>
  <si>
    <t>K054</t>
  </si>
  <si>
    <t>Dopravní značení dle požadavku správce komunikace a DI včetně vyřízení potřebných správních úkonů pro jejich realizaci</t>
  </si>
  <si>
    <t>-757070572</t>
  </si>
  <si>
    <t>naloženi</t>
  </si>
  <si>
    <t>371,4</t>
  </si>
  <si>
    <t>SO 01 - Oprava jezové konstrukce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</si>
  <si>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</si>
  <si>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</si>
  <si>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</si>
  <si>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</si>
  <si>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</si>
  <si>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</si>
  <si>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</si>
  <si>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</si>
  <si>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</si>
  <si>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</si>
  <si>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</si>
  <si>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767 - Konstrukce zámečnické</t>
  </si>
  <si>
    <t>HSV</t>
  </si>
  <si>
    <t>Práce a dodávky HSV - Práce a dodávky HSV</t>
  </si>
  <si>
    <t>Zemní práce - Zemní práce</t>
  </si>
  <si>
    <t>113107163</t>
  </si>
  <si>
    <t>Odstranění podkladu z kameniva drceného tl přes 200 do 300 mm strojně pl přes 50 do 200 m2</t>
  </si>
  <si>
    <t>m2</t>
  </si>
  <si>
    <t>CS ÚRS 2022 01</t>
  </si>
  <si>
    <t>-2092460481</t>
  </si>
  <si>
    <t>113202111</t>
  </si>
  <si>
    <t>Vytrhání obrub krajníků obrubníků stojatých</t>
  </si>
  <si>
    <t>m</t>
  </si>
  <si>
    <t>902128351</t>
  </si>
  <si>
    <t>VV</t>
  </si>
  <si>
    <t>15 "VV pol. 3.4"</t>
  </si>
  <si>
    <t>114203103</t>
  </si>
  <si>
    <t>Rozebrání dlažeb z lomového kamene nebo betonových tvárnic do cementové malty</t>
  </si>
  <si>
    <t>m3</t>
  </si>
  <si>
    <t>692054158</t>
  </si>
  <si>
    <t>19,7 "VV pol. 3.5"</t>
  </si>
  <si>
    <t>121151123</t>
  </si>
  <si>
    <t>Sejmutí ornice plochy přes 500 m2 tl vrstvy do 200 mm strojně</t>
  </si>
  <si>
    <t>1475417504</t>
  </si>
  <si>
    <t>1466 "VV pol. 1.1"</t>
  </si>
  <si>
    <t>122251103</t>
  </si>
  <si>
    <t>Odkopávky a prokopávky nezapažené v hornině třídy těžitelnosti I skupiny 3 objem do 100 m3 strojně</t>
  </si>
  <si>
    <t>-392778314</t>
  </si>
  <si>
    <t>72 "VV pol. 1.5, odstranění doč. st. komunikace"</t>
  </si>
  <si>
    <t>122251403</t>
  </si>
  <si>
    <t>Vykopávky v zemníku na suchu v hornině třídy těžitelnosti I skupiny 3 objem do 100 m3 strojně</t>
  </si>
  <si>
    <t>2046638487</t>
  </si>
  <si>
    <t>29,5 "VV pol. 2.2"</t>
  </si>
  <si>
    <t>127751101</t>
  </si>
  <si>
    <t>Vykopávky pod vodou v hornině třídy těžitelnosti I a II skupiny 1 až 4 tl vrstvy do 0,5 m objem do 1000 m3 strojně</t>
  </si>
  <si>
    <t>870503128</t>
  </si>
  <si>
    <t>218 "VV pol. 1.2"</t>
  </si>
  <si>
    <t>21,3 "VV pol. 2.1"</t>
  </si>
  <si>
    <t>54,5 "VV pol. 3.3"</t>
  </si>
  <si>
    <t>Součet</t>
  </si>
  <si>
    <t>131251103</t>
  </si>
  <si>
    <t>Hloubení jam nezapažených v hornině třídy těžitelnosti I skupiny 3 objem do 100 m3 strojně</t>
  </si>
  <si>
    <t>1144904625</t>
  </si>
  <si>
    <t>56,2 "VV pol. 1.4"</t>
  </si>
  <si>
    <t>162351103</t>
  </si>
  <si>
    <t>Vodorovné přemístění přes 50 do 500 m výkopku/sypaniny z horniny třídy těžitelnosti I skupiny 1 až 3</t>
  </si>
  <si>
    <t>409535594</t>
  </si>
  <si>
    <t>1466*0,2 "VV pol. 1.1"</t>
  </si>
  <si>
    <t>Mezisoučet</t>
  </si>
  <si>
    <t>1466*0,2 "VV pol. 1.3"</t>
  </si>
  <si>
    <t>72 "VV pol. 1.5"</t>
  </si>
  <si>
    <t>6,2 "VV pol. 1.7"</t>
  </si>
  <si>
    <t>162751117</t>
  </si>
  <si>
    <t>Vodorovné přemístění přes 9 000 do 10000 m výkopku/sypaniny z horniny třídy těžitelnosti I skupiny 1 až 3</t>
  </si>
  <si>
    <t>895912075</t>
  </si>
  <si>
    <t>218-6,2 "Přebytek zeminy na skládku"</t>
  </si>
  <si>
    <t>162751119</t>
  </si>
  <si>
    <t>Příplatek k vodorovnému přemístění výkopku/sypaniny z horniny třídy těžitelnosti I skupiny 1 až 3 ZKD 1000 m přes 10000 m</t>
  </si>
  <si>
    <t>1503381064</t>
  </si>
  <si>
    <t>241,3*15 "Celkem 25 km"</t>
  </si>
  <si>
    <t>167151101</t>
  </si>
  <si>
    <t>Nakládání výkopku z hornin třídy těžitelnosti I skupiny 1 až 3 do 100 m3</t>
  </si>
  <si>
    <t>-499985141</t>
  </si>
  <si>
    <t>171151131</t>
  </si>
  <si>
    <t>Uložení sypaniny z hornin nesoudržných a soudržných střídavě do násypů zhutněných strojně</t>
  </si>
  <si>
    <t>869390456</t>
  </si>
  <si>
    <t>29,4 "VV pol. 2.2"</t>
  </si>
  <si>
    <t>171201231</t>
  </si>
  <si>
    <t>Poplatek za uložení zeminy a kamení na recyklační skládce (skládkovné) kód odpadu 17 05 04</t>
  </si>
  <si>
    <t>t</t>
  </si>
  <si>
    <t>-338804934</t>
  </si>
  <si>
    <t>241,3*2</t>
  </si>
  <si>
    <t>171251201</t>
  </si>
  <si>
    <t>Uložení sypaniny na skládky nebo meziskládky</t>
  </si>
  <si>
    <t>363708093</t>
  </si>
  <si>
    <t>174151101</t>
  </si>
  <si>
    <t>Zásyp jam, šachet rýh nebo kolem objektů sypaninou se zhutněním</t>
  </si>
  <si>
    <t>399583159</t>
  </si>
  <si>
    <t>181351113</t>
  </si>
  <si>
    <t>Rozprostření ornice tl vrstvy do 200 mm pl přes 500 m2 v rovině nebo ve svahu do 1:5 strojně</t>
  </si>
  <si>
    <t>1801235280</t>
  </si>
  <si>
    <t>1466 "VV pol. 1.3"</t>
  </si>
  <si>
    <t>181411131</t>
  </si>
  <si>
    <t>Založení parkového trávníku výsevem pl do 1000 m2 v rovině a ve svahu do 1:5</t>
  </si>
  <si>
    <t>1808966911</t>
  </si>
  <si>
    <t>M</t>
  </si>
  <si>
    <t>00572472</t>
  </si>
  <si>
    <t>osivo směs travní krajinná-rovinná</t>
  </si>
  <si>
    <t>kg</t>
  </si>
  <si>
    <t>1347572406</t>
  </si>
  <si>
    <t>1466*0,02 'Přepočtené koeficientem množství</t>
  </si>
  <si>
    <t>20</t>
  </si>
  <si>
    <t>181951112</t>
  </si>
  <si>
    <t>Úprava pláně v hornině třídy těžitelnosti I skupiny 1 až 3 se zhutněním strojně</t>
  </si>
  <si>
    <t>614356926</t>
  </si>
  <si>
    <t>157 "VV pol. 1.8"</t>
  </si>
  <si>
    <t>182251101</t>
  </si>
  <si>
    <t>Svahování násypů strojně</t>
  </si>
  <si>
    <t>11450905</t>
  </si>
  <si>
    <t>22</t>
  </si>
  <si>
    <t>185804312</t>
  </si>
  <si>
    <t>Zalití rostlin vodou plocha přes 20 m2</t>
  </si>
  <si>
    <t>358564041</t>
  </si>
  <si>
    <t>23</t>
  </si>
  <si>
    <t>R001</t>
  </si>
  <si>
    <t>Nasazená jímka zdvojená š. 1,0 m h. 1,4 m dl. 21 m, těsněná fólií</t>
  </si>
  <si>
    <t>601282169</t>
  </si>
  <si>
    <t>Poznámka k položce:
VV pol. 2.2</t>
  </si>
  <si>
    <t>24</t>
  </si>
  <si>
    <t>R115101 001</t>
  </si>
  <si>
    <t xml:space="preserve">Čerpání vody na dopravní výšku do 25 m </t>
  </si>
  <si>
    <t>-1916996463</t>
  </si>
  <si>
    <t>Poznámka k položce:
položka obsahuje:
- čerpání vody
- pohotovostní soustavu
- převedení vody potrubím 
- vč. omezení průsaků (např. injektáž)
- položka bude soutěžena dle §92 odst. 2 dle zákona č.134/2016 Sb. na výkon nebo funkci</t>
  </si>
  <si>
    <t>1 "VV pol. 2.6.1"</t>
  </si>
  <si>
    <t>Svislé a kompletní konstrukce - Svislé a kompletní konstrukce</t>
  </si>
  <si>
    <t>25</t>
  </si>
  <si>
    <t>321212345</t>
  </si>
  <si>
    <t>Oprava zdiva vodních staveb do 3 m3 z lomového kamene obkladního včetně jeho dodání</t>
  </si>
  <si>
    <t>-532413329</t>
  </si>
  <si>
    <t>Poznámka k položce:
Zdění zdiva viz výpis výrobků</t>
  </si>
  <si>
    <t>1 "VV pol. 4.7"</t>
  </si>
  <si>
    <t>26</t>
  </si>
  <si>
    <t>321222111</t>
  </si>
  <si>
    <t>Zdění obkladního zdiva vodních staveb řádkového</t>
  </si>
  <si>
    <t>1330347257</t>
  </si>
  <si>
    <t>0,30*9,2 "VV pol. 5.1"</t>
  </si>
  <si>
    <t>27</t>
  </si>
  <si>
    <t>58381090</t>
  </si>
  <si>
    <t>kopák hrubý (1t=1,3m2)</t>
  </si>
  <si>
    <t>1138704223</t>
  </si>
  <si>
    <t>9,2 "VV pol 5.1"</t>
  </si>
  <si>
    <t>9,2*2,5 'Přepočtené koeficientem množství</t>
  </si>
  <si>
    <t>28</t>
  </si>
  <si>
    <t>321321116</t>
  </si>
  <si>
    <t>Konstrukce vodních staveb ze ŽB mrazuvzdorného tř. C 30/37</t>
  </si>
  <si>
    <t>1585364398</t>
  </si>
  <si>
    <t>18,6 "VV pol. 4.1"</t>
  </si>
  <si>
    <t>29</t>
  </si>
  <si>
    <t>321351010</t>
  </si>
  <si>
    <t>Bednění konstrukcí vodních staveb rovinné - zřízení</t>
  </si>
  <si>
    <t>-897948570</t>
  </si>
  <si>
    <t>53,6 "VV pol. 4.2"</t>
  </si>
  <si>
    <t>1,5 "VV pol. 4.10"</t>
  </si>
  <si>
    <t>30</t>
  </si>
  <si>
    <t>321352010</t>
  </si>
  <si>
    <t>Bednění konstrukcí vodních staveb rovinné - odstranění</t>
  </si>
  <si>
    <t>-372301955</t>
  </si>
  <si>
    <t>31</t>
  </si>
  <si>
    <t>321366111</t>
  </si>
  <si>
    <t>Výztuž železobetonových konstrukcí vodních staveb z oceli 10 505 D do 12 mm</t>
  </si>
  <si>
    <t>1514536316</t>
  </si>
  <si>
    <t>1,45 "VV pol. 4.3"</t>
  </si>
  <si>
    <t>32</t>
  </si>
  <si>
    <t>321366112</t>
  </si>
  <si>
    <t>Výztuž železobetonových konstrukcí vodních staveb z oceli 10 505 D do 32 mm</t>
  </si>
  <si>
    <t>1507721415</t>
  </si>
  <si>
    <t>0,15 "VV pol. 4.4"</t>
  </si>
  <si>
    <t>Vodorovné konstrukce - Vodorovné konstrukce</t>
  </si>
  <si>
    <t>33</t>
  </si>
  <si>
    <t>4R 001</t>
  </si>
  <si>
    <t>Obnova zpevnění dna pod MVE</t>
  </si>
  <si>
    <t>951936476</t>
  </si>
  <si>
    <t>Poznámka k položce:
VV pol. 5.2</t>
  </si>
  <si>
    <t>Komunikace pozemní - Komunikace pozemní</t>
  </si>
  <si>
    <t>34</t>
  </si>
  <si>
    <t>564782111</t>
  </si>
  <si>
    <t>Podklad z vibrovaného štěrku VŠ tl 300 mm</t>
  </si>
  <si>
    <t>1063650120</t>
  </si>
  <si>
    <t>84,2"VV pol. 6.1"</t>
  </si>
  <si>
    <t>Ostatní konstrukce a práce, bourání - Ostatní konstrukce a práce, bourání</t>
  </si>
  <si>
    <t>35</t>
  </si>
  <si>
    <t>916131213</t>
  </si>
  <si>
    <t>Osazení silničního obrubníku betonového stojatého s boční opěrou do lože z betonu prostého</t>
  </si>
  <si>
    <t>-1874157935</t>
  </si>
  <si>
    <t>Poznámka k položce:
VV pol. 6.2</t>
  </si>
  <si>
    <t>36</t>
  </si>
  <si>
    <t>59217031</t>
  </si>
  <si>
    <t>obrubník betonový silniční 1000x150x250mm</t>
  </si>
  <si>
    <t>1018768697</t>
  </si>
  <si>
    <t>15*1,02 'Přepočtené koeficientem množství</t>
  </si>
  <si>
    <t>37</t>
  </si>
  <si>
    <t>931992121</t>
  </si>
  <si>
    <t>Výplň dilatačních spár z extrudovaného polystyrénu tl 20 mm</t>
  </si>
  <si>
    <t>1555348781</t>
  </si>
  <si>
    <t>0,34 "VV pol. 9.1"</t>
  </si>
  <si>
    <t>38</t>
  </si>
  <si>
    <t>953334112</t>
  </si>
  <si>
    <t>Bobtnavý pásek do pracovních spar betonových kcí bentonitový 15 x 10 mm</t>
  </si>
  <si>
    <t>-541015707</t>
  </si>
  <si>
    <t>0,34 "1/O"</t>
  </si>
  <si>
    <t>39</t>
  </si>
  <si>
    <t>9533R002</t>
  </si>
  <si>
    <t>Dilatační spárový profil L - spoj mezi starou a novou konstrukcí</t>
  </si>
  <si>
    <t>-969260840</t>
  </si>
  <si>
    <t>1,15 "1/P"</t>
  </si>
  <si>
    <t>40</t>
  </si>
  <si>
    <t>960211251</t>
  </si>
  <si>
    <t>Bourání vodních staveb zděných z kamene nebo z cihel, z vodní hladiny</t>
  </si>
  <si>
    <t>-276127805</t>
  </si>
  <si>
    <t>18,9"VV pol. 3.2"</t>
  </si>
  <si>
    <t>41</t>
  </si>
  <si>
    <t>960321271</t>
  </si>
  <si>
    <t>Bourání vodních staveb ze železobetonu, z vodní hladiny</t>
  </si>
  <si>
    <t>-534917348</t>
  </si>
  <si>
    <t>3,9 "VV pol. 3.1"</t>
  </si>
  <si>
    <t>42</t>
  </si>
  <si>
    <t>985121101</t>
  </si>
  <si>
    <t>Tryskání degradovaného betonu stěn a rubu kleneb sušeným pískem</t>
  </si>
  <si>
    <t>401950937</t>
  </si>
  <si>
    <t>43</t>
  </si>
  <si>
    <t>985121122</t>
  </si>
  <si>
    <t>Tryskání degradovaného betonu stěn a rubu kleneb vodou pod tlakem přes 300 do 1250 barů</t>
  </si>
  <si>
    <t>1005947870</t>
  </si>
  <si>
    <t>44</t>
  </si>
  <si>
    <t>985232113</t>
  </si>
  <si>
    <t>Hloubkové spárování zdiva aktivovanou maltou spára hl do 80 mm dl přes 12 m/m2</t>
  </si>
  <si>
    <t>-447572297</t>
  </si>
  <si>
    <t>1,6 "VV pol. 4.9"</t>
  </si>
  <si>
    <t>45</t>
  </si>
  <si>
    <t>985321211</t>
  </si>
  <si>
    <t>Ochranný nátěr výztuže na epoxidové bázi stěn, líce kleneb a podhledů 1 vrstva tl 1 mm</t>
  </si>
  <si>
    <t>1637847587</t>
  </si>
  <si>
    <t>46</t>
  </si>
  <si>
    <t>985323111</t>
  </si>
  <si>
    <t>Spojovací můstek reprofilovaného betonu na cementové bázi tl 1 mm</t>
  </si>
  <si>
    <t>-1568346484</t>
  </si>
  <si>
    <t>47</t>
  </si>
  <si>
    <t>985331215</t>
  </si>
  <si>
    <t>Dodatečné vlepování betonářské výztuže D 16 mm do chemické malty včetně vyvrtání otvoru</t>
  </si>
  <si>
    <t>-1275044586</t>
  </si>
  <si>
    <t>0,25*30 "VV pol. 4.5.2"</t>
  </si>
  <si>
    <t>0,4*5 "VV pol. 4.8"</t>
  </si>
  <si>
    <t>48</t>
  </si>
  <si>
    <t>13021015</t>
  </si>
  <si>
    <t>tyč ocelová kruhová žebírková DIN 488 jakost B500B (10 505) výztuž do betonu D 16mm</t>
  </si>
  <si>
    <t>150125647</t>
  </si>
  <si>
    <t>1,63*30*0,5/1000</t>
  </si>
  <si>
    <t>1,63*0,4*5/1000</t>
  </si>
  <si>
    <t>49</t>
  </si>
  <si>
    <t>985331217</t>
  </si>
  <si>
    <t>Dodatečné vlepování betonářské výztuže D 20 mm do chemické malty včetně vyvrtání otvoru</t>
  </si>
  <si>
    <t>359175975</t>
  </si>
  <si>
    <t>0,30*105 "VV pol. 4.5.2"</t>
  </si>
  <si>
    <t>0,6*3 "VV pol. 4.6"</t>
  </si>
  <si>
    <t>50</t>
  </si>
  <si>
    <t>13021017</t>
  </si>
  <si>
    <t>tyč ocelová kruhová žebírková DIN 488 jakost B500B (10 505) výztuž do betonu D 20mm</t>
  </si>
  <si>
    <t>-1557112226</t>
  </si>
  <si>
    <t>2,54*105*0,6/1000</t>
  </si>
  <si>
    <t>2,54*3*0,6/1000</t>
  </si>
  <si>
    <t>51</t>
  </si>
  <si>
    <t>9R005</t>
  </si>
  <si>
    <t>Protipovodňový pytel na písek vč. plnění 66*81 cm</t>
  </si>
  <si>
    <t>kus</t>
  </si>
  <si>
    <t>-791884905</t>
  </si>
  <si>
    <t>19,5/0,6 "VV pol. 2.3"</t>
  </si>
  <si>
    <t>52</t>
  </si>
  <si>
    <t>58337310</t>
  </si>
  <si>
    <t>štěrkopísek frakce 0/4</t>
  </si>
  <si>
    <t>1435452188</t>
  </si>
  <si>
    <t>10,1*2 "VV pol. 2.3"</t>
  </si>
  <si>
    <t>997</t>
  </si>
  <si>
    <t>Přesun sutě - Přesun sutě</t>
  </si>
  <si>
    <t>53</t>
  </si>
  <si>
    <t>997013861</t>
  </si>
  <si>
    <t>Poplatek za uložení stavebního odpadu na recyklační skládce (skládkovné) z prostého betonu kód odpadu 17 01 01</t>
  </si>
  <si>
    <t>757159541</t>
  </si>
  <si>
    <t>54</t>
  </si>
  <si>
    <t>997013873</t>
  </si>
  <si>
    <t>Poplatek za uložení stavebního odpadu na recyklační skládce (skládkovné) zeminy a kamení zatříděného do Katalogu odpadů pod kódem 17 05 04</t>
  </si>
  <si>
    <t>-1728455756</t>
  </si>
  <si>
    <t>55</t>
  </si>
  <si>
    <t>997321211</t>
  </si>
  <si>
    <t>Svislá doprava suti a vybouraných hmot v do 4 m</t>
  </si>
  <si>
    <t>662774480</t>
  </si>
  <si>
    <t>56</t>
  </si>
  <si>
    <t>997321511</t>
  </si>
  <si>
    <t>Vodorovná doprava suti a vybouraných hmot po suchu do 1 km</t>
  </si>
  <si>
    <t>333150105</t>
  </si>
  <si>
    <t>57</t>
  </si>
  <si>
    <t>997321519</t>
  </si>
  <si>
    <t>Příplatek ZKD 1 km vodorovné dopravy suti a vybouraných hmot po suchu</t>
  </si>
  <si>
    <t>-1870173454</t>
  </si>
  <si>
    <t>14*143,2</t>
  </si>
  <si>
    <t>998</t>
  </si>
  <si>
    <t>Přesun hmot - Přesun hmot</t>
  </si>
  <si>
    <t>58</t>
  </si>
  <si>
    <t>998323011</t>
  </si>
  <si>
    <t>Přesun hmot pro jezy a stupně</t>
  </si>
  <si>
    <t>1330808120</t>
  </si>
  <si>
    <t>PSV</t>
  </si>
  <si>
    <t>Práce a dodávky PSV - Práce a dodávky PSV</t>
  </si>
  <si>
    <t>711</t>
  </si>
  <si>
    <t>Izolace proti vodě, vlhkosti a plynům - Izolace proti vodě, vlhkosti a plynům</t>
  </si>
  <si>
    <t>59</t>
  </si>
  <si>
    <t>711462201</t>
  </si>
  <si>
    <t>Provedení izolace proti tlakové vodě svislé fólií zesílením spojů páskem</t>
  </si>
  <si>
    <t>-786714663</t>
  </si>
  <si>
    <t>60</t>
  </si>
  <si>
    <t>28322005</t>
  </si>
  <si>
    <t>fólie hydroizolační pro spodní stavbu mPVC tl 2mm</t>
  </si>
  <si>
    <t>-1540464934</t>
  </si>
  <si>
    <t>60*1,221 'Přepočtené koeficientem množství</t>
  </si>
  <si>
    <t>766</t>
  </si>
  <si>
    <t>Konstrukce truhlářské - Konstrukce truhlářské</t>
  </si>
  <si>
    <t>61</t>
  </si>
  <si>
    <t>766411234R</t>
  </si>
  <si>
    <t>Montáž obložení ŽB stěn  z tvrdého dřeva š do přes 100 mm</t>
  </si>
  <si>
    <t>-123940597</t>
  </si>
  <si>
    <t>62</t>
  </si>
  <si>
    <t>60511130</t>
  </si>
  <si>
    <t>řezivo stavební fošny prismované středové š 160-220mm dl 2-5m</t>
  </si>
  <si>
    <t>1587773181</t>
  </si>
  <si>
    <t>6*0,05 "VV pol. 9.2"</t>
  </si>
  <si>
    <t>767</t>
  </si>
  <si>
    <t>Konstrukce zámečnické - Konstrukce zámečnické</t>
  </si>
  <si>
    <t>63</t>
  </si>
  <si>
    <t>767995114</t>
  </si>
  <si>
    <t>Montáž atypických zámečnických konstrukcí hm přes 20 do 50 kg</t>
  </si>
  <si>
    <t>-1694562465</t>
  </si>
  <si>
    <t>64</t>
  </si>
  <si>
    <t>767R001</t>
  </si>
  <si>
    <t>Rozrazeč proudu z nerez oceli, vč. dřevěné výplně</t>
  </si>
  <si>
    <t>-1877491583</t>
  </si>
  <si>
    <t>Poznámka k položce:
1/Z</t>
  </si>
  <si>
    <t>SO 02 - Oprava rybochodu</t>
  </si>
  <si>
    <t>278989069</t>
  </si>
  <si>
    <t>0,25*2,7 "VV pol. 5.1"</t>
  </si>
  <si>
    <t>-912795292</t>
  </si>
  <si>
    <t>2,7 "VV pol 5.1"</t>
  </si>
  <si>
    <t>2,7*2,5 'Přepočtené koeficientem množství</t>
  </si>
  <si>
    <t>321311115</t>
  </si>
  <si>
    <t>Konstrukce vodních staveb z betonu prostého mrazuvzdorného tř. C 25/30</t>
  </si>
  <si>
    <t>1948687745</t>
  </si>
  <si>
    <t>0,3 "VV pol. 4.2"</t>
  </si>
  <si>
    <t>-624167967</t>
  </si>
  <si>
    <t>23,4 "VV pol. 4.1"</t>
  </si>
  <si>
    <t>-459070628</t>
  </si>
  <si>
    <t>-785545794</t>
  </si>
  <si>
    <t>-929332998</t>
  </si>
  <si>
    <t>0,93 "VVpol. 4.5"</t>
  </si>
  <si>
    <t>356610205</t>
  </si>
  <si>
    <t>1,92 "VV pol. 4.6"</t>
  </si>
  <si>
    <t>R321351010</t>
  </si>
  <si>
    <t>Bednění konstrukcí vodních staveb - negativní, zřízení</t>
  </si>
  <si>
    <t>634970559</t>
  </si>
  <si>
    <t>11,1 "VV pol. 4.4"</t>
  </si>
  <si>
    <t>R321351011</t>
  </si>
  <si>
    <t>Bednění konstrukcí vodních staveb - negativní, odstranění</t>
  </si>
  <si>
    <t>1959557294</t>
  </si>
  <si>
    <t>464451114</t>
  </si>
  <si>
    <t>Prolití vrstvy z lomového kamene maltou MC 25</t>
  </si>
  <si>
    <t>-543932228</t>
  </si>
  <si>
    <t>1,9 "VV pol. 5.2"</t>
  </si>
  <si>
    <t>467510111</t>
  </si>
  <si>
    <t>Balvanitý skluz z lomového kamene tl 700 až 1200 mm</t>
  </si>
  <si>
    <t>195003952</t>
  </si>
  <si>
    <t>13,2*0,7 "VV pol. 5.2"</t>
  </si>
  <si>
    <t>1139504945</t>
  </si>
  <si>
    <t>0,50 "VV pol. 9.3"</t>
  </si>
  <si>
    <t>-706649033</t>
  </si>
  <si>
    <t>157971722</t>
  </si>
  <si>
    <t>6,4 "VV pol. 3.2"</t>
  </si>
  <si>
    <t>9,6 "VV pol. 3.3"</t>
  </si>
  <si>
    <t>137041754</t>
  </si>
  <si>
    <t>14,9 "VV pol. 3.1"</t>
  </si>
  <si>
    <t>-1594206054</t>
  </si>
  <si>
    <t>Poznámka k položce:
VV pol. 7.2</t>
  </si>
  <si>
    <t>-1355938246</t>
  </si>
  <si>
    <t>-1486133946</t>
  </si>
  <si>
    <t>-2093893539</t>
  </si>
  <si>
    <t>985331212</t>
  </si>
  <si>
    <t>Dodatečné vlepování betonářské výztuže D 10 mm do chemické malty včetně vyvrtání otvoru</t>
  </si>
  <si>
    <t>249897894</t>
  </si>
  <si>
    <t>12*0,2 "VV pol. 9.2"</t>
  </si>
  <si>
    <t>13021012</t>
  </si>
  <si>
    <t>tyč ocelová kruhová žebírková DIN 488 jakost B500B (10 505) výztuž do betonu D 10mm</t>
  </si>
  <si>
    <t>-1780680894</t>
  </si>
  <si>
    <t>0,64*0,4*12/1000</t>
  </si>
  <si>
    <t>649942027</t>
  </si>
  <si>
    <t>0,25*100 "VV pol. 4.7.1"</t>
  </si>
  <si>
    <t>1948591391</t>
  </si>
  <si>
    <t>1,63*100*0,5/1000</t>
  </si>
  <si>
    <t>-1424290000</t>
  </si>
  <si>
    <t>0,30*72 "VV pol. 4.7.1"</t>
  </si>
  <si>
    <t>1383009526</t>
  </si>
  <si>
    <t>2,54*72*0,6/1000</t>
  </si>
  <si>
    <t>997013862</t>
  </si>
  <si>
    <t>Poplatek za uložení stavebního odpadu na recyklační skládce (skládkovné) z armovaného betonu kód odpadu  17 01 01</t>
  </si>
  <si>
    <t>-1279950539</t>
  </si>
  <si>
    <t>-60349366</t>
  </si>
  <si>
    <t>916499398</t>
  </si>
  <si>
    <t>1819541104</t>
  </si>
  <si>
    <t>-390233107</t>
  </si>
  <si>
    <t>14*90,912</t>
  </si>
  <si>
    <t>-513728333</t>
  </si>
  <si>
    <t>767995111</t>
  </si>
  <si>
    <t>Montáž atypických zámečnických konstrukcí hm do 5 kg</t>
  </si>
  <si>
    <t>-1322995495</t>
  </si>
  <si>
    <t>5,59*0,60</t>
  </si>
  <si>
    <t>767001</t>
  </si>
  <si>
    <t>Drážka provizorního hrazení</t>
  </si>
  <si>
    <t>1921466000</t>
  </si>
  <si>
    <t>SEZNAM FIGUR</t>
  </si>
  <si>
    <t>Výměra</t>
  </si>
  <si>
    <t xml:space="preserve"> SO 01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</si>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</sst>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2"/>
      <c r="AQ5" s="22"/>
      <c r="AR5" s="20"/>
      <c r="BE5" s="28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2"/>
      <c r="AQ6" s="22"/>
      <c r="AR6" s="20"/>
      <c r="BE6" s="28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4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4"/>
      <c r="BS13" s="17" t="s">
        <v>6</v>
      </c>
    </row>
    <row r="14" spans="2:71" ht="12.75">
      <c r="B14" s="21"/>
      <c r="C14" s="22"/>
      <c r="D14" s="22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4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4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4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4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4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4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4"/>
    </row>
    <row r="23" spans="2:57" s="1" customFormat="1" ht="16.5" customHeight="1">
      <c r="B23" s="21"/>
      <c r="C23" s="22"/>
      <c r="D23" s="22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2"/>
      <c r="AP23" s="22"/>
      <c r="AQ23" s="22"/>
      <c r="AR23" s="20"/>
      <c r="BE23" s="28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4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2">
        <f>ROUND(AG94,2)</f>
        <v>0</v>
      </c>
      <c r="AL26" s="293"/>
      <c r="AM26" s="293"/>
      <c r="AN26" s="293"/>
      <c r="AO26" s="293"/>
      <c r="AP26" s="36"/>
      <c r="AQ26" s="36"/>
      <c r="AR26" s="39"/>
      <c r="BE26" s="28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4" t="s">
        <v>37</v>
      </c>
      <c r="M28" s="294"/>
      <c r="N28" s="294"/>
      <c r="O28" s="294"/>
      <c r="P28" s="294"/>
      <c r="Q28" s="36"/>
      <c r="R28" s="36"/>
      <c r="S28" s="36"/>
      <c r="T28" s="36"/>
      <c r="U28" s="36"/>
      <c r="V28" s="36"/>
      <c r="W28" s="294" t="s">
        <v>38</v>
      </c>
      <c r="X28" s="294"/>
      <c r="Y28" s="294"/>
      <c r="Z28" s="294"/>
      <c r="AA28" s="294"/>
      <c r="AB28" s="294"/>
      <c r="AC28" s="294"/>
      <c r="AD28" s="294"/>
      <c r="AE28" s="294"/>
      <c r="AF28" s="36"/>
      <c r="AG28" s="36"/>
      <c r="AH28" s="36"/>
      <c r="AI28" s="36"/>
      <c r="AJ28" s="36"/>
      <c r="AK28" s="294" t="s">
        <v>39</v>
      </c>
      <c r="AL28" s="294"/>
      <c r="AM28" s="294"/>
      <c r="AN28" s="294"/>
      <c r="AO28" s="294"/>
      <c r="AP28" s="36"/>
      <c r="AQ28" s="36"/>
      <c r="AR28" s="39"/>
      <c r="BE28" s="284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7">
        <v>0.21</v>
      </c>
      <c r="M29" s="296"/>
      <c r="N29" s="296"/>
      <c r="O29" s="296"/>
      <c r="P29" s="296"/>
      <c r="Q29" s="41"/>
      <c r="R29" s="41"/>
      <c r="S29" s="41"/>
      <c r="T29" s="41"/>
      <c r="U29" s="41"/>
      <c r="V29" s="41"/>
      <c r="W29" s="295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1"/>
      <c r="AG29" s="41"/>
      <c r="AH29" s="41"/>
      <c r="AI29" s="41"/>
      <c r="AJ29" s="41"/>
      <c r="AK29" s="295">
        <f>ROUND(AV94,2)</f>
        <v>0</v>
      </c>
      <c r="AL29" s="296"/>
      <c r="AM29" s="296"/>
      <c r="AN29" s="296"/>
      <c r="AO29" s="296"/>
      <c r="AP29" s="41"/>
      <c r="AQ29" s="41"/>
      <c r="AR29" s="42"/>
      <c r="BE29" s="285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7">
        <v>0.15</v>
      </c>
      <c r="M30" s="296"/>
      <c r="N30" s="296"/>
      <c r="O30" s="296"/>
      <c r="P30" s="296"/>
      <c r="Q30" s="41"/>
      <c r="R30" s="41"/>
      <c r="S30" s="41"/>
      <c r="T30" s="41"/>
      <c r="U30" s="41"/>
      <c r="V30" s="41"/>
      <c r="W30" s="295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1"/>
      <c r="AG30" s="41"/>
      <c r="AH30" s="41"/>
      <c r="AI30" s="41"/>
      <c r="AJ30" s="41"/>
      <c r="AK30" s="295">
        <f>ROUND(AW94,2)</f>
        <v>0</v>
      </c>
      <c r="AL30" s="296"/>
      <c r="AM30" s="296"/>
      <c r="AN30" s="296"/>
      <c r="AO30" s="296"/>
      <c r="AP30" s="41"/>
      <c r="AQ30" s="41"/>
      <c r="AR30" s="42"/>
      <c r="BE30" s="285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7">
        <v>0.21</v>
      </c>
      <c r="M31" s="296"/>
      <c r="N31" s="296"/>
      <c r="O31" s="296"/>
      <c r="P31" s="296"/>
      <c r="Q31" s="41"/>
      <c r="R31" s="41"/>
      <c r="S31" s="41"/>
      <c r="T31" s="41"/>
      <c r="U31" s="41"/>
      <c r="V31" s="41"/>
      <c r="W31" s="295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1"/>
      <c r="AG31" s="41"/>
      <c r="AH31" s="41"/>
      <c r="AI31" s="41"/>
      <c r="AJ31" s="41"/>
      <c r="AK31" s="295">
        <v>0</v>
      </c>
      <c r="AL31" s="296"/>
      <c r="AM31" s="296"/>
      <c r="AN31" s="296"/>
      <c r="AO31" s="296"/>
      <c r="AP31" s="41"/>
      <c r="AQ31" s="41"/>
      <c r="AR31" s="42"/>
      <c r="BE31" s="285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7">
        <v>0.15</v>
      </c>
      <c r="M32" s="296"/>
      <c r="N32" s="296"/>
      <c r="O32" s="296"/>
      <c r="P32" s="296"/>
      <c r="Q32" s="41"/>
      <c r="R32" s="41"/>
      <c r="S32" s="41"/>
      <c r="T32" s="41"/>
      <c r="U32" s="41"/>
      <c r="V32" s="41"/>
      <c r="W32" s="295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1"/>
      <c r="AG32" s="41"/>
      <c r="AH32" s="41"/>
      <c r="AI32" s="41"/>
      <c r="AJ32" s="41"/>
      <c r="AK32" s="295">
        <v>0</v>
      </c>
      <c r="AL32" s="296"/>
      <c r="AM32" s="296"/>
      <c r="AN32" s="296"/>
      <c r="AO32" s="296"/>
      <c r="AP32" s="41"/>
      <c r="AQ32" s="41"/>
      <c r="AR32" s="42"/>
      <c r="BE32" s="285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7">
        <v>0</v>
      </c>
      <c r="M33" s="296"/>
      <c r="N33" s="296"/>
      <c r="O33" s="296"/>
      <c r="P33" s="296"/>
      <c r="Q33" s="41"/>
      <c r="R33" s="41"/>
      <c r="S33" s="41"/>
      <c r="T33" s="41"/>
      <c r="U33" s="41"/>
      <c r="V33" s="41"/>
      <c r="W33" s="295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1"/>
      <c r="AG33" s="41"/>
      <c r="AH33" s="41"/>
      <c r="AI33" s="41"/>
      <c r="AJ33" s="41"/>
      <c r="AK33" s="295">
        <v>0</v>
      </c>
      <c r="AL33" s="296"/>
      <c r="AM33" s="296"/>
      <c r="AN33" s="296"/>
      <c r="AO33" s="296"/>
      <c r="AP33" s="41"/>
      <c r="AQ33" s="41"/>
      <c r="AR33" s="42"/>
      <c r="BE33" s="28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8" t="s">
        <v>48</v>
      </c>
      <c r="Y35" s="299"/>
      <c r="Z35" s="299"/>
      <c r="AA35" s="299"/>
      <c r="AB35" s="299"/>
      <c r="AC35" s="45"/>
      <c r="AD35" s="45"/>
      <c r="AE35" s="45"/>
      <c r="AF35" s="45"/>
      <c r="AG35" s="45"/>
      <c r="AH35" s="45"/>
      <c r="AI35" s="45"/>
      <c r="AJ35" s="45"/>
      <c r="AK35" s="300">
        <f>SUM(AK26:AK33)</f>
        <v>0</v>
      </c>
      <c r="AL35" s="299"/>
      <c r="AM35" s="299"/>
      <c r="AN35" s="299"/>
      <c r="AO35" s="30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021161A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2" t="str">
        <f>K6</f>
        <v>Bělá - Bukovice jez, ř. km 21,710 - oprava PŠ 2021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Olomoucký kraj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4" t="str">
        <f>IF(AN8="","",AN8)</f>
        <v>31. 3. 2022</v>
      </c>
      <c r="AN87" s="30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Povodí Odry, státní podnik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05" t="str">
        <f>IF(E17="","",E17)</f>
        <v>AQUATIS, a.s.</v>
      </c>
      <c r="AN89" s="306"/>
      <c r="AO89" s="306"/>
      <c r="AP89" s="306"/>
      <c r="AQ89" s="36"/>
      <c r="AR89" s="39"/>
      <c r="AS89" s="307" t="s">
        <v>56</v>
      </c>
      <c r="AT89" s="30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05" t="str">
        <f>IF(E20="","",E20)</f>
        <v>Ing. Michal Jendruščák</v>
      </c>
      <c r="AN90" s="306"/>
      <c r="AO90" s="306"/>
      <c r="AP90" s="306"/>
      <c r="AQ90" s="36"/>
      <c r="AR90" s="39"/>
      <c r="AS90" s="309"/>
      <c r="AT90" s="31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1"/>
      <c r="AT91" s="31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13" t="s">
        <v>57</v>
      </c>
      <c r="D92" s="314"/>
      <c r="E92" s="314"/>
      <c r="F92" s="314"/>
      <c r="G92" s="314"/>
      <c r="H92" s="73"/>
      <c r="I92" s="315" t="s">
        <v>58</v>
      </c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6" t="s">
        <v>59</v>
      </c>
      <c r="AH92" s="314"/>
      <c r="AI92" s="314"/>
      <c r="AJ92" s="314"/>
      <c r="AK92" s="314"/>
      <c r="AL92" s="314"/>
      <c r="AM92" s="314"/>
      <c r="AN92" s="315" t="s">
        <v>60</v>
      </c>
      <c r="AO92" s="314"/>
      <c r="AP92" s="31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21">
        <f>ROUND(SUM(AG95:AG97),2)</f>
        <v>0</v>
      </c>
      <c r="AH94" s="321"/>
      <c r="AI94" s="321"/>
      <c r="AJ94" s="321"/>
      <c r="AK94" s="321"/>
      <c r="AL94" s="321"/>
      <c r="AM94" s="321"/>
      <c r="AN94" s="322">
        <f>SUM(AG94,AT94)</f>
        <v>0</v>
      </c>
      <c r="AO94" s="322"/>
      <c r="AP94" s="322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320" t="s">
        <v>81</v>
      </c>
      <c r="E95" s="320"/>
      <c r="F95" s="320"/>
      <c r="G95" s="320"/>
      <c r="H95" s="320"/>
      <c r="I95" s="96"/>
      <c r="J95" s="320" t="s">
        <v>82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18">
        <f>OST!J32</f>
        <v>0</v>
      </c>
      <c r="AH95" s="319"/>
      <c r="AI95" s="319"/>
      <c r="AJ95" s="319"/>
      <c r="AK95" s="319"/>
      <c r="AL95" s="319"/>
      <c r="AM95" s="319"/>
      <c r="AN95" s="318">
        <f>SUM(AG95,AT95)</f>
        <v>0</v>
      </c>
      <c r="AO95" s="319"/>
      <c r="AP95" s="319"/>
      <c r="AQ95" s="97" t="s">
        <v>81</v>
      </c>
      <c r="AR95" s="98"/>
      <c r="AS95" s="99">
        <v>0</v>
      </c>
      <c r="AT95" s="100">
        <f>ROUND(SUM(AV95:AW95),2)</f>
        <v>0</v>
      </c>
      <c r="AU95" s="101">
        <f>OST!P132</f>
        <v>0</v>
      </c>
      <c r="AV95" s="100">
        <f>OST!J35</f>
        <v>0</v>
      </c>
      <c r="AW95" s="100">
        <f>OST!J36</f>
        <v>0</v>
      </c>
      <c r="AX95" s="100">
        <f>OST!J37</f>
        <v>0</v>
      </c>
      <c r="AY95" s="100">
        <f>OST!J38</f>
        <v>0</v>
      </c>
      <c r="AZ95" s="100">
        <f>OST!F35</f>
        <v>0</v>
      </c>
      <c r="BA95" s="100">
        <f>OST!F36</f>
        <v>0</v>
      </c>
      <c r="BB95" s="100">
        <f>OST!F37</f>
        <v>0</v>
      </c>
      <c r="BC95" s="100">
        <f>OST!F38</f>
        <v>0</v>
      </c>
      <c r="BD95" s="102">
        <f>OST!F39</f>
        <v>0</v>
      </c>
      <c r="BT95" s="103" t="s">
        <v>83</v>
      </c>
      <c r="BV95" s="103" t="s">
        <v>78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80</v>
      </c>
      <c r="B96" s="94"/>
      <c r="C96" s="95"/>
      <c r="D96" s="320" t="s">
        <v>86</v>
      </c>
      <c r="E96" s="320"/>
      <c r="F96" s="320"/>
      <c r="G96" s="320"/>
      <c r="H96" s="320"/>
      <c r="I96" s="96"/>
      <c r="J96" s="320" t="s">
        <v>87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18">
        <f>'SO 01'!J32</f>
        <v>0</v>
      </c>
      <c r="AH96" s="319"/>
      <c r="AI96" s="319"/>
      <c r="AJ96" s="319"/>
      <c r="AK96" s="319"/>
      <c r="AL96" s="319"/>
      <c r="AM96" s="319"/>
      <c r="AN96" s="318">
        <f>SUM(AG96,AT96)</f>
        <v>0</v>
      </c>
      <c r="AO96" s="319"/>
      <c r="AP96" s="319"/>
      <c r="AQ96" s="97" t="s">
        <v>88</v>
      </c>
      <c r="AR96" s="98"/>
      <c r="AS96" s="99">
        <v>0</v>
      </c>
      <c r="AT96" s="100">
        <f>ROUND(SUM(AV96:AW96),2)</f>
        <v>0</v>
      </c>
      <c r="AU96" s="101">
        <f>'SO 01'!P138</f>
        <v>0</v>
      </c>
      <c r="AV96" s="100">
        <f>'SO 01'!J35</f>
        <v>0</v>
      </c>
      <c r="AW96" s="100">
        <f>'SO 01'!J36</f>
        <v>0</v>
      </c>
      <c r="AX96" s="100">
        <f>'SO 01'!J37</f>
        <v>0</v>
      </c>
      <c r="AY96" s="100">
        <f>'SO 01'!J38</f>
        <v>0</v>
      </c>
      <c r="AZ96" s="100">
        <f>'SO 01'!F35</f>
        <v>0</v>
      </c>
      <c r="BA96" s="100">
        <f>'SO 01'!F36</f>
        <v>0</v>
      </c>
      <c r="BB96" s="100">
        <f>'SO 01'!F37</f>
        <v>0</v>
      </c>
      <c r="BC96" s="100">
        <f>'SO 01'!F38</f>
        <v>0</v>
      </c>
      <c r="BD96" s="102">
        <f>'SO 01'!F39</f>
        <v>0</v>
      </c>
      <c r="BT96" s="103" t="s">
        <v>83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80</v>
      </c>
      <c r="B97" s="94"/>
      <c r="C97" s="95"/>
      <c r="D97" s="320" t="s">
        <v>90</v>
      </c>
      <c r="E97" s="320"/>
      <c r="F97" s="320"/>
      <c r="G97" s="320"/>
      <c r="H97" s="320"/>
      <c r="I97" s="96"/>
      <c r="J97" s="320" t="s">
        <v>91</v>
      </c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18">
        <f>'SO 02'!J32</f>
        <v>0</v>
      </c>
      <c r="AH97" s="319"/>
      <c r="AI97" s="319"/>
      <c r="AJ97" s="319"/>
      <c r="AK97" s="319"/>
      <c r="AL97" s="319"/>
      <c r="AM97" s="319"/>
      <c r="AN97" s="318">
        <f>SUM(AG97,AT97)</f>
        <v>0</v>
      </c>
      <c r="AO97" s="319"/>
      <c r="AP97" s="319"/>
      <c r="AQ97" s="97" t="s">
        <v>88</v>
      </c>
      <c r="AR97" s="98"/>
      <c r="AS97" s="104">
        <v>0</v>
      </c>
      <c r="AT97" s="105">
        <f>ROUND(SUM(AV97:AW97),2)</f>
        <v>0</v>
      </c>
      <c r="AU97" s="106">
        <f>'SO 02'!P134</f>
        <v>0</v>
      </c>
      <c r="AV97" s="105">
        <f>'SO 02'!J35</f>
        <v>0</v>
      </c>
      <c r="AW97" s="105">
        <f>'SO 02'!J36</f>
        <v>0</v>
      </c>
      <c r="AX97" s="105">
        <f>'SO 02'!J37</f>
        <v>0</v>
      </c>
      <c r="AY97" s="105">
        <f>'SO 02'!J38</f>
        <v>0</v>
      </c>
      <c r="AZ97" s="105">
        <f>'SO 02'!F35</f>
        <v>0</v>
      </c>
      <c r="BA97" s="105">
        <f>'SO 02'!F36</f>
        <v>0</v>
      </c>
      <c r="BB97" s="105">
        <f>'SO 02'!F37</f>
        <v>0</v>
      </c>
      <c r="BC97" s="105">
        <f>'SO 02'!F38</f>
        <v>0</v>
      </c>
      <c r="BD97" s="107">
        <f>'SO 02'!F39</f>
        <v>0</v>
      </c>
      <c r="BT97" s="103" t="s">
        <v>83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85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Pnq7zkCTsxFKdudHRsc5Y4W9FH3M/O8vQEOWoKwnATxAIQsM+Zr/3cTKFN0nGvqs7iGLAP/Y3kMbGivQoYOEQw==" saltValue="SAI9JvCnLqvto00E1rPUE5SscfyK/5ZwiTHtmqX68Crb3D0MuHNVFErLDy5VUHbitG0B3b1e/2IrPECwmHFrsg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ST - Ostatní náklady'!C2" display="/"/>
    <hyperlink ref="A96" location="'SO 01 - Oprava jezové kon...'!C2" display="/"/>
    <hyperlink ref="A97" location="'SO 02 - Oprava rybochodu'!C2" display="/"/>
  </hyperlinks>
  <printOptions horizontalCentered="1"/>
  <pageMargins left="0.7086614173228347" right="0.7086614173228347" top="0.7874015748031497" bottom="0.7874015748031497" header="0.31496062992125984" footer="0.31496062992125984"/>
  <pageSetup blackAndWhite="1" fitToHeight="100" fitToWidth="1" horizontalDpi="600" verticalDpi="600" orientation="landscape" paperSize="9" r:id="rId2"/>
  <headerFooter>
    <oddFooter>&amp;CStrana 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84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24" t="str">
        <f>'Rekapitulace stavby'!K6</f>
        <v>Bělá - Bukovice jez, ř. km 21,710 - oprava PŠ 2021</v>
      </c>
      <c r="F7" s="325"/>
      <c r="G7" s="325"/>
      <c r="H7" s="325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6" t="s">
        <v>95</v>
      </c>
      <c r="F9" s="327"/>
      <c r="G9" s="327"/>
      <c r="H9" s="32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8" t="str">
        <f>'Rekapitulace stavby'!E14</f>
        <v>Vyplň údaj</v>
      </c>
      <c r="F18" s="329"/>
      <c r="G18" s="329"/>
      <c r="H18" s="32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30" t="s">
        <v>1</v>
      </c>
      <c r="F27" s="330"/>
      <c r="G27" s="330"/>
      <c r="H27" s="33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96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82</v>
      </c>
      <c r="E31" s="34"/>
      <c r="F31" s="34"/>
      <c r="G31" s="34"/>
      <c r="H31" s="34"/>
      <c r="I31" s="34"/>
      <c r="J31" s="119">
        <f>J105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36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38</v>
      </c>
      <c r="G34" s="34"/>
      <c r="H34" s="34"/>
      <c r="I34" s="123" t="s">
        <v>37</v>
      </c>
      <c r="J34" s="12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40</v>
      </c>
      <c r="E35" s="112" t="s">
        <v>41</v>
      </c>
      <c r="F35" s="125">
        <f>ROUND((SUM(BE105:BE112)+SUM(BE132:BE171)),2)</f>
        <v>0</v>
      </c>
      <c r="G35" s="34"/>
      <c r="H35" s="34"/>
      <c r="I35" s="126">
        <v>0.21</v>
      </c>
      <c r="J35" s="125">
        <f>ROUND(((SUM(BE105:BE112)+SUM(BE132:BE171))*I35),2)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42</v>
      </c>
      <c r="F36" s="125">
        <f>ROUND((SUM(BF105:BF112)+SUM(BF132:BF171)),2)</f>
        <v>0</v>
      </c>
      <c r="G36" s="34"/>
      <c r="H36" s="34"/>
      <c r="I36" s="126">
        <v>0.15</v>
      </c>
      <c r="J36" s="125">
        <f>ROUND(((SUM(BF105:BF112)+SUM(BF132:BF171))*I36),2)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5">
        <f>ROUND((SUM(BG105:BG112)+SUM(BG132:BG171)),2)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44</v>
      </c>
      <c r="F38" s="125">
        <f>ROUND((SUM(BH105:BH112)+SUM(BH132:BH171)),2)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45</v>
      </c>
      <c r="F39" s="125">
        <f>ROUND((SUM(BI105:BI112)+SUM(BI132:BI171)),2)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Bělá - Bukovice jez, ř. km 21,710 - oprava PŠ 2021</v>
      </c>
      <c r="F85" s="332"/>
      <c r="G85" s="332"/>
      <c r="H85" s="33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OST - Ostatní náklady</v>
      </c>
      <c r="F87" s="333"/>
      <c r="G87" s="333"/>
      <c r="H87" s="33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Olomoucký kraj</v>
      </c>
      <c r="G89" s="36"/>
      <c r="H89" s="36"/>
      <c r="I89" s="29" t="s">
        <v>22</v>
      </c>
      <c r="J89" s="66" t="str">
        <f>IF(J12="","",J12)</f>
        <v>31. 3. 2022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Povodí Odry, státní podnik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98</v>
      </c>
      <c r="D94" s="146"/>
      <c r="E94" s="146"/>
      <c r="F94" s="146"/>
      <c r="G94" s="146"/>
      <c r="H94" s="146"/>
      <c r="I94" s="146"/>
      <c r="J94" s="147" t="s">
        <v>99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100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2:12" s="9" customFormat="1" ht="24.95" customHeight="1">
      <c r="B97" s="149"/>
      <c r="C97" s="150"/>
      <c r="D97" s="151" t="s">
        <v>102</v>
      </c>
      <c r="E97" s="152"/>
      <c r="F97" s="152"/>
      <c r="G97" s="152"/>
      <c r="H97" s="152"/>
      <c r="I97" s="152"/>
      <c r="J97" s="153">
        <f>J133</f>
        <v>0</v>
      </c>
      <c r="K97" s="150"/>
      <c r="L97" s="154"/>
    </row>
    <row r="98" spans="2:12" s="10" customFormat="1" ht="19.9" customHeight="1">
      <c r="B98" s="155"/>
      <c r="C98" s="156"/>
      <c r="D98" s="157" t="s">
        <v>103</v>
      </c>
      <c r="E98" s="158"/>
      <c r="F98" s="158"/>
      <c r="G98" s="158"/>
      <c r="H98" s="158"/>
      <c r="I98" s="158"/>
      <c r="J98" s="159">
        <f>J134</f>
        <v>0</v>
      </c>
      <c r="K98" s="156"/>
      <c r="L98" s="160"/>
    </row>
    <row r="99" spans="2:12" s="10" customFormat="1" ht="19.9" customHeight="1">
      <c r="B99" s="155"/>
      <c r="C99" s="156"/>
      <c r="D99" s="157" t="s">
        <v>104</v>
      </c>
      <c r="E99" s="158"/>
      <c r="F99" s="158"/>
      <c r="G99" s="158"/>
      <c r="H99" s="158"/>
      <c r="I99" s="158"/>
      <c r="J99" s="159">
        <f>J146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105</v>
      </c>
      <c r="E100" s="158"/>
      <c r="F100" s="158"/>
      <c r="G100" s="158"/>
      <c r="H100" s="158"/>
      <c r="I100" s="158"/>
      <c r="J100" s="159">
        <f>J152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106</v>
      </c>
      <c r="E101" s="158"/>
      <c r="F101" s="158"/>
      <c r="G101" s="158"/>
      <c r="H101" s="158"/>
      <c r="I101" s="158"/>
      <c r="J101" s="159">
        <f>J161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107</v>
      </c>
      <c r="E102" s="158"/>
      <c r="F102" s="158"/>
      <c r="G102" s="158"/>
      <c r="H102" s="158"/>
      <c r="I102" s="158"/>
      <c r="J102" s="159">
        <f>J170</f>
        <v>0</v>
      </c>
      <c r="K102" s="156"/>
      <c r="L102" s="160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9.25" customHeight="1">
      <c r="A105" s="34"/>
      <c r="B105" s="35"/>
      <c r="C105" s="148" t="s">
        <v>108</v>
      </c>
      <c r="D105" s="36"/>
      <c r="E105" s="36"/>
      <c r="F105" s="36"/>
      <c r="G105" s="36"/>
      <c r="H105" s="36"/>
      <c r="I105" s="36"/>
      <c r="J105" s="161">
        <f>ROUND(J106+J107+J108+J109+J110+J111,2)</f>
        <v>0</v>
      </c>
      <c r="K105" s="36"/>
      <c r="L105" s="51"/>
      <c r="N105" s="162" t="s">
        <v>40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334" t="s">
        <v>109</v>
      </c>
      <c r="E106" s="335"/>
      <c r="F106" s="335"/>
      <c r="G106" s="36"/>
      <c r="H106" s="36"/>
      <c r="I106" s="36"/>
      <c r="J106" s="164">
        <v>0</v>
      </c>
      <c r="K106" s="36"/>
      <c r="L106" s="165"/>
      <c r="M106" s="166"/>
      <c r="N106" s="167" t="s">
        <v>41</v>
      </c>
      <c r="O106" s="166"/>
      <c r="P106" s="166"/>
      <c r="Q106" s="166"/>
      <c r="R106" s="166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9" t="s">
        <v>110</v>
      </c>
      <c r="AZ106" s="166"/>
      <c r="BA106" s="166"/>
      <c r="BB106" s="166"/>
      <c r="BC106" s="166"/>
      <c r="BD106" s="166"/>
      <c r="BE106" s="170">
        <f aca="true" t="shared" si="0" ref="BE106:BE111">IF(N106="základní",J106,0)</f>
        <v>0</v>
      </c>
      <c r="BF106" s="170">
        <f aca="true" t="shared" si="1" ref="BF106:BF111">IF(N106="snížená",J106,0)</f>
        <v>0</v>
      </c>
      <c r="BG106" s="170">
        <f aca="true" t="shared" si="2" ref="BG106:BG111">IF(N106="zákl. přenesená",J106,0)</f>
        <v>0</v>
      </c>
      <c r="BH106" s="170">
        <f aca="true" t="shared" si="3" ref="BH106:BH111">IF(N106="sníž. přenesená",J106,0)</f>
        <v>0</v>
      </c>
      <c r="BI106" s="170">
        <f aca="true" t="shared" si="4" ref="BI106:BI111">IF(N106="nulová",J106,0)</f>
        <v>0</v>
      </c>
      <c r="BJ106" s="169" t="s">
        <v>83</v>
      </c>
      <c r="BK106" s="166"/>
      <c r="BL106" s="166"/>
      <c r="BM106" s="166"/>
    </row>
    <row r="107" spans="1:65" s="2" customFormat="1" ht="18" customHeight="1">
      <c r="A107" s="34"/>
      <c r="B107" s="35"/>
      <c r="C107" s="36"/>
      <c r="D107" s="334" t="s">
        <v>111</v>
      </c>
      <c r="E107" s="335"/>
      <c r="F107" s="335"/>
      <c r="G107" s="36"/>
      <c r="H107" s="36"/>
      <c r="I107" s="36"/>
      <c r="J107" s="164">
        <v>0</v>
      </c>
      <c r="K107" s="36"/>
      <c r="L107" s="165"/>
      <c r="M107" s="166"/>
      <c r="N107" s="167" t="s">
        <v>41</v>
      </c>
      <c r="O107" s="166"/>
      <c r="P107" s="166"/>
      <c r="Q107" s="166"/>
      <c r="R107" s="166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9" t="s">
        <v>110</v>
      </c>
      <c r="AZ107" s="166"/>
      <c r="BA107" s="166"/>
      <c r="BB107" s="166"/>
      <c r="BC107" s="166"/>
      <c r="BD107" s="166"/>
      <c r="BE107" s="170">
        <f t="shared" si="0"/>
        <v>0</v>
      </c>
      <c r="BF107" s="170">
        <f t="shared" si="1"/>
        <v>0</v>
      </c>
      <c r="BG107" s="170">
        <f t="shared" si="2"/>
        <v>0</v>
      </c>
      <c r="BH107" s="170">
        <f t="shared" si="3"/>
        <v>0</v>
      </c>
      <c r="BI107" s="170">
        <f t="shared" si="4"/>
        <v>0</v>
      </c>
      <c r="BJ107" s="169" t="s">
        <v>83</v>
      </c>
      <c r="BK107" s="166"/>
      <c r="BL107" s="166"/>
      <c r="BM107" s="166"/>
    </row>
    <row r="108" spans="1:65" s="2" customFormat="1" ht="18" customHeight="1">
      <c r="A108" s="34"/>
      <c r="B108" s="35"/>
      <c r="C108" s="36"/>
      <c r="D108" s="334" t="s">
        <v>112</v>
      </c>
      <c r="E108" s="335"/>
      <c r="F108" s="335"/>
      <c r="G108" s="36"/>
      <c r="H108" s="36"/>
      <c r="I108" s="36"/>
      <c r="J108" s="164">
        <v>0</v>
      </c>
      <c r="K108" s="36"/>
      <c r="L108" s="165"/>
      <c r="M108" s="166"/>
      <c r="N108" s="167" t="s">
        <v>41</v>
      </c>
      <c r="O108" s="166"/>
      <c r="P108" s="166"/>
      <c r="Q108" s="166"/>
      <c r="R108" s="166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9" t="s">
        <v>110</v>
      </c>
      <c r="AZ108" s="166"/>
      <c r="BA108" s="166"/>
      <c r="BB108" s="166"/>
      <c r="BC108" s="166"/>
      <c r="BD108" s="166"/>
      <c r="BE108" s="170">
        <f t="shared" si="0"/>
        <v>0</v>
      </c>
      <c r="BF108" s="170">
        <f t="shared" si="1"/>
        <v>0</v>
      </c>
      <c r="BG108" s="170">
        <f t="shared" si="2"/>
        <v>0</v>
      </c>
      <c r="BH108" s="170">
        <f t="shared" si="3"/>
        <v>0</v>
      </c>
      <c r="BI108" s="170">
        <f t="shared" si="4"/>
        <v>0</v>
      </c>
      <c r="BJ108" s="169" t="s">
        <v>83</v>
      </c>
      <c r="BK108" s="166"/>
      <c r="BL108" s="166"/>
      <c r="BM108" s="166"/>
    </row>
    <row r="109" spans="1:65" s="2" customFormat="1" ht="18" customHeight="1">
      <c r="A109" s="34"/>
      <c r="B109" s="35"/>
      <c r="C109" s="36"/>
      <c r="D109" s="334" t="s">
        <v>113</v>
      </c>
      <c r="E109" s="335"/>
      <c r="F109" s="335"/>
      <c r="G109" s="36"/>
      <c r="H109" s="36"/>
      <c r="I109" s="36"/>
      <c r="J109" s="164">
        <v>0</v>
      </c>
      <c r="K109" s="36"/>
      <c r="L109" s="165"/>
      <c r="M109" s="166"/>
      <c r="N109" s="167" t="s">
        <v>41</v>
      </c>
      <c r="O109" s="166"/>
      <c r="P109" s="166"/>
      <c r="Q109" s="166"/>
      <c r="R109" s="166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9" t="s">
        <v>110</v>
      </c>
      <c r="AZ109" s="166"/>
      <c r="BA109" s="166"/>
      <c r="BB109" s="166"/>
      <c r="BC109" s="166"/>
      <c r="BD109" s="166"/>
      <c r="BE109" s="170">
        <f t="shared" si="0"/>
        <v>0</v>
      </c>
      <c r="BF109" s="170">
        <f t="shared" si="1"/>
        <v>0</v>
      </c>
      <c r="BG109" s="170">
        <f t="shared" si="2"/>
        <v>0</v>
      </c>
      <c r="BH109" s="170">
        <f t="shared" si="3"/>
        <v>0</v>
      </c>
      <c r="BI109" s="170">
        <f t="shared" si="4"/>
        <v>0</v>
      </c>
      <c r="BJ109" s="169" t="s">
        <v>83</v>
      </c>
      <c r="BK109" s="166"/>
      <c r="BL109" s="166"/>
      <c r="BM109" s="166"/>
    </row>
    <row r="110" spans="1:65" s="2" customFormat="1" ht="18" customHeight="1">
      <c r="A110" s="34"/>
      <c r="B110" s="35"/>
      <c r="C110" s="36"/>
      <c r="D110" s="334" t="s">
        <v>114</v>
      </c>
      <c r="E110" s="335"/>
      <c r="F110" s="335"/>
      <c r="G110" s="36"/>
      <c r="H110" s="36"/>
      <c r="I110" s="36"/>
      <c r="J110" s="164">
        <v>0</v>
      </c>
      <c r="K110" s="36"/>
      <c r="L110" s="165"/>
      <c r="M110" s="166"/>
      <c r="N110" s="167" t="s">
        <v>41</v>
      </c>
      <c r="O110" s="166"/>
      <c r="P110" s="166"/>
      <c r="Q110" s="166"/>
      <c r="R110" s="166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9" t="s">
        <v>110</v>
      </c>
      <c r="AZ110" s="166"/>
      <c r="BA110" s="166"/>
      <c r="BB110" s="166"/>
      <c r="BC110" s="166"/>
      <c r="BD110" s="166"/>
      <c r="BE110" s="170">
        <f t="shared" si="0"/>
        <v>0</v>
      </c>
      <c r="BF110" s="170">
        <f t="shared" si="1"/>
        <v>0</v>
      </c>
      <c r="BG110" s="170">
        <f t="shared" si="2"/>
        <v>0</v>
      </c>
      <c r="BH110" s="170">
        <f t="shared" si="3"/>
        <v>0</v>
      </c>
      <c r="BI110" s="170">
        <f t="shared" si="4"/>
        <v>0</v>
      </c>
      <c r="BJ110" s="169" t="s">
        <v>83</v>
      </c>
      <c r="BK110" s="166"/>
      <c r="BL110" s="166"/>
      <c r="BM110" s="166"/>
    </row>
    <row r="111" spans="1:65" s="2" customFormat="1" ht="18" customHeight="1">
      <c r="A111" s="34"/>
      <c r="B111" s="35"/>
      <c r="C111" s="36"/>
      <c r="D111" s="163" t="s">
        <v>115</v>
      </c>
      <c r="E111" s="36"/>
      <c r="F111" s="36"/>
      <c r="G111" s="36"/>
      <c r="H111" s="36"/>
      <c r="I111" s="36"/>
      <c r="J111" s="164">
        <f>ROUND(J30*T111,2)</f>
        <v>0</v>
      </c>
      <c r="K111" s="36"/>
      <c r="L111" s="165"/>
      <c r="M111" s="166"/>
      <c r="N111" s="167" t="s">
        <v>41</v>
      </c>
      <c r="O111" s="166"/>
      <c r="P111" s="166"/>
      <c r="Q111" s="166"/>
      <c r="R111" s="166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9" t="s">
        <v>116</v>
      </c>
      <c r="AZ111" s="166"/>
      <c r="BA111" s="166"/>
      <c r="BB111" s="166"/>
      <c r="BC111" s="166"/>
      <c r="BD111" s="166"/>
      <c r="BE111" s="170">
        <f t="shared" si="0"/>
        <v>0</v>
      </c>
      <c r="BF111" s="170">
        <f t="shared" si="1"/>
        <v>0</v>
      </c>
      <c r="BG111" s="170">
        <f t="shared" si="2"/>
        <v>0</v>
      </c>
      <c r="BH111" s="170">
        <f t="shared" si="3"/>
        <v>0</v>
      </c>
      <c r="BI111" s="170">
        <f t="shared" si="4"/>
        <v>0</v>
      </c>
      <c r="BJ111" s="169" t="s">
        <v>83</v>
      </c>
      <c r="BK111" s="166"/>
      <c r="BL111" s="166"/>
      <c r="BM111" s="166"/>
    </row>
    <row r="112" spans="1:31" s="2" customFormat="1" ht="11.25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71" t="s">
        <v>117</v>
      </c>
      <c r="D113" s="146"/>
      <c r="E113" s="146"/>
      <c r="F113" s="146"/>
      <c r="G113" s="146"/>
      <c r="H113" s="146"/>
      <c r="I113" s="146"/>
      <c r="J113" s="172">
        <f>ROUND(J96+J105,2)</f>
        <v>0</v>
      </c>
      <c r="K113" s="14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118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31" t="str">
        <f>E7</f>
        <v>Bělá - Bukovice jez, ř. km 21,710 - oprava PŠ 2021</v>
      </c>
      <c r="F122" s="332"/>
      <c r="G122" s="332"/>
      <c r="H122" s="332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94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302" t="str">
        <f>E9</f>
        <v>OST - Ostatní náklady</v>
      </c>
      <c r="F124" s="333"/>
      <c r="G124" s="333"/>
      <c r="H124" s="333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>Olomoucký kraj</v>
      </c>
      <c r="G126" s="36"/>
      <c r="H126" s="36"/>
      <c r="I126" s="29" t="s">
        <v>22</v>
      </c>
      <c r="J126" s="66" t="str">
        <f>IF(J12="","",J12)</f>
        <v>31. 3. 2022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E15</f>
        <v>Povodí Odry, státní podnik</v>
      </c>
      <c r="G128" s="36"/>
      <c r="H128" s="36"/>
      <c r="I128" s="29" t="s">
        <v>30</v>
      </c>
      <c r="J128" s="32" t="str">
        <f>E21</f>
        <v>AQUATIS, a.s.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25.7" customHeight="1">
      <c r="A129" s="34"/>
      <c r="B129" s="35"/>
      <c r="C129" s="29" t="s">
        <v>28</v>
      </c>
      <c r="D129" s="36"/>
      <c r="E129" s="36"/>
      <c r="F129" s="27" t="str">
        <f>IF(E18="","",E18)</f>
        <v>Vyplň údaj</v>
      </c>
      <c r="G129" s="36"/>
      <c r="H129" s="36"/>
      <c r="I129" s="29" t="s">
        <v>33</v>
      </c>
      <c r="J129" s="32" t="str">
        <f>E24</f>
        <v>Ing. Michal Jendruščák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73"/>
      <c r="B131" s="174"/>
      <c r="C131" s="175" t="s">
        <v>119</v>
      </c>
      <c r="D131" s="176" t="s">
        <v>61</v>
      </c>
      <c r="E131" s="176" t="s">
        <v>57</v>
      </c>
      <c r="F131" s="176" t="s">
        <v>58</v>
      </c>
      <c r="G131" s="176" t="s">
        <v>120</v>
      </c>
      <c r="H131" s="176" t="s">
        <v>121</v>
      </c>
      <c r="I131" s="176" t="s">
        <v>122</v>
      </c>
      <c r="J131" s="176" t="s">
        <v>99</v>
      </c>
      <c r="K131" s="177" t="s">
        <v>123</v>
      </c>
      <c r="L131" s="178"/>
      <c r="M131" s="75" t="s">
        <v>1</v>
      </c>
      <c r="N131" s="76" t="s">
        <v>40</v>
      </c>
      <c r="O131" s="76" t="s">
        <v>124</v>
      </c>
      <c r="P131" s="76" t="s">
        <v>125</v>
      </c>
      <c r="Q131" s="76" t="s">
        <v>126</v>
      </c>
      <c r="R131" s="76" t="s">
        <v>127</v>
      </c>
      <c r="S131" s="76" t="s">
        <v>128</v>
      </c>
      <c r="T131" s="77" t="s">
        <v>129</v>
      </c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</row>
    <row r="132" spans="1:63" s="2" customFormat="1" ht="22.9" customHeight="1">
      <c r="A132" s="34"/>
      <c r="B132" s="35"/>
      <c r="C132" s="82" t="s">
        <v>130</v>
      </c>
      <c r="D132" s="36"/>
      <c r="E132" s="36"/>
      <c r="F132" s="36"/>
      <c r="G132" s="36"/>
      <c r="H132" s="36"/>
      <c r="I132" s="36"/>
      <c r="J132" s="179">
        <f>BK132</f>
        <v>0</v>
      </c>
      <c r="K132" s="36"/>
      <c r="L132" s="39"/>
      <c r="M132" s="78"/>
      <c r="N132" s="180"/>
      <c r="O132" s="79"/>
      <c r="P132" s="181">
        <f>P133</f>
        <v>0</v>
      </c>
      <c r="Q132" s="79"/>
      <c r="R132" s="181">
        <f>R133</f>
        <v>0</v>
      </c>
      <c r="S132" s="79"/>
      <c r="T132" s="182">
        <f>T133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75</v>
      </c>
      <c r="AU132" s="17" t="s">
        <v>101</v>
      </c>
      <c r="BK132" s="183">
        <f>BK133</f>
        <v>0</v>
      </c>
    </row>
    <row r="133" spans="2:63" s="12" customFormat="1" ht="25.9" customHeight="1">
      <c r="B133" s="184"/>
      <c r="C133" s="185"/>
      <c r="D133" s="186" t="s">
        <v>75</v>
      </c>
      <c r="E133" s="187" t="s">
        <v>110</v>
      </c>
      <c r="F133" s="187" t="s">
        <v>131</v>
      </c>
      <c r="G133" s="185"/>
      <c r="H133" s="185"/>
      <c r="I133" s="188"/>
      <c r="J133" s="189">
        <f>BK133</f>
        <v>0</v>
      </c>
      <c r="K133" s="185"/>
      <c r="L133" s="190"/>
      <c r="M133" s="191"/>
      <c r="N133" s="192"/>
      <c r="O133" s="192"/>
      <c r="P133" s="193">
        <f>P134+P146+P152+P161+P170</f>
        <v>0</v>
      </c>
      <c r="Q133" s="192"/>
      <c r="R133" s="193">
        <f>R134+R146+R152+R161+R170</f>
        <v>0</v>
      </c>
      <c r="S133" s="192"/>
      <c r="T133" s="194">
        <f>T134+T146+T152+T161+T170</f>
        <v>0</v>
      </c>
      <c r="AR133" s="195" t="s">
        <v>132</v>
      </c>
      <c r="AT133" s="196" t="s">
        <v>75</v>
      </c>
      <c r="AU133" s="196" t="s">
        <v>76</v>
      </c>
      <c r="AY133" s="195" t="s">
        <v>133</v>
      </c>
      <c r="BK133" s="197">
        <f>BK134+BK146+BK152+BK161+BK170</f>
        <v>0</v>
      </c>
    </row>
    <row r="134" spans="2:63" s="12" customFormat="1" ht="22.9" customHeight="1">
      <c r="B134" s="184"/>
      <c r="C134" s="185"/>
      <c r="D134" s="186" t="s">
        <v>75</v>
      </c>
      <c r="E134" s="198" t="s">
        <v>134</v>
      </c>
      <c r="F134" s="198" t="s">
        <v>135</v>
      </c>
      <c r="G134" s="185"/>
      <c r="H134" s="185"/>
      <c r="I134" s="188"/>
      <c r="J134" s="199">
        <f>BK134</f>
        <v>0</v>
      </c>
      <c r="K134" s="185"/>
      <c r="L134" s="190"/>
      <c r="M134" s="191"/>
      <c r="N134" s="192"/>
      <c r="O134" s="192"/>
      <c r="P134" s="193">
        <f>SUM(P135:P145)</f>
        <v>0</v>
      </c>
      <c r="Q134" s="192"/>
      <c r="R134" s="193">
        <f>SUM(R135:R145)</f>
        <v>0</v>
      </c>
      <c r="S134" s="192"/>
      <c r="T134" s="194">
        <f>SUM(T135:T145)</f>
        <v>0</v>
      </c>
      <c r="AR134" s="195" t="s">
        <v>132</v>
      </c>
      <c r="AT134" s="196" t="s">
        <v>75</v>
      </c>
      <c r="AU134" s="196" t="s">
        <v>83</v>
      </c>
      <c r="AY134" s="195" t="s">
        <v>133</v>
      </c>
      <c r="BK134" s="197">
        <f>SUM(BK135:BK145)</f>
        <v>0</v>
      </c>
    </row>
    <row r="135" spans="1:65" s="2" customFormat="1" ht="16.5" customHeight="1">
      <c r="A135" s="34"/>
      <c r="B135" s="35"/>
      <c r="C135" s="200" t="s">
        <v>83</v>
      </c>
      <c r="D135" s="200" t="s">
        <v>136</v>
      </c>
      <c r="E135" s="201" t="s">
        <v>137</v>
      </c>
      <c r="F135" s="202" t="s">
        <v>138</v>
      </c>
      <c r="G135" s="203" t="s">
        <v>139</v>
      </c>
      <c r="H135" s="204">
        <v>1</v>
      </c>
      <c r="I135" s="205"/>
      <c r="J135" s="206">
        <f>ROUND(I135*H135,2)</f>
        <v>0</v>
      </c>
      <c r="K135" s="202" t="s">
        <v>1</v>
      </c>
      <c r="L135" s="39"/>
      <c r="M135" s="207" t="s">
        <v>1</v>
      </c>
      <c r="N135" s="208" t="s">
        <v>41</v>
      </c>
      <c r="O135" s="71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140</v>
      </c>
      <c r="AT135" s="211" t="s">
        <v>136</v>
      </c>
      <c r="AU135" s="211" t="s">
        <v>85</v>
      </c>
      <c r="AY135" s="17" t="s">
        <v>133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83</v>
      </c>
      <c r="BK135" s="212">
        <f>ROUND(I135*H135,2)</f>
        <v>0</v>
      </c>
      <c r="BL135" s="17" t="s">
        <v>140</v>
      </c>
      <c r="BM135" s="211" t="s">
        <v>141</v>
      </c>
    </row>
    <row r="136" spans="1:47" s="2" customFormat="1" ht="29.25">
      <c r="A136" s="34"/>
      <c r="B136" s="35"/>
      <c r="C136" s="36"/>
      <c r="D136" s="213" t="s">
        <v>142</v>
      </c>
      <c r="E136" s="36"/>
      <c r="F136" s="214" t="s">
        <v>143</v>
      </c>
      <c r="G136" s="36"/>
      <c r="H136" s="36"/>
      <c r="I136" s="168"/>
      <c r="J136" s="36"/>
      <c r="K136" s="36"/>
      <c r="L136" s="39"/>
      <c r="M136" s="215"/>
      <c r="N136" s="216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142</v>
      </c>
      <c r="AU136" s="17" t="s">
        <v>85</v>
      </c>
    </row>
    <row r="137" spans="1:65" s="2" customFormat="1" ht="16.5" customHeight="1">
      <c r="A137" s="34"/>
      <c r="B137" s="35"/>
      <c r="C137" s="200" t="s">
        <v>85</v>
      </c>
      <c r="D137" s="200" t="s">
        <v>136</v>
      </c>
      <c r="E137" s="201" t="s">
        <v>144</v>
      </c>
      <c r="F137" s="202" t="s">
        <v>145</v>
      </c>
      <c r="G137" s="203" t="s">
        <v>139</v>
      </c>
      <c r="H137" s="204">
        <v>1</v>
      </c>
      <c r="I137" s="205"/>
      <c r="J137" s="206">
        <f>ROUND(I137*H137,2)</f>
        <v>0</v>
      </c>
      <c r="K137" s="202" t="s">
        <v>1</v>
      </c>
      <c r="L137" s="39"/>
      <c r="M137" s="207" t="s">
        <v>1</v>
      </c>
      <c r="N137" s="208" t="s">
        <v>41</v>
      </c>
      <c r="O137" s="71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1" t="s">
        <v>140</v>
      </c>
      <c r="AT137" s="211" t="s">
        <v>136</v>
      </c>
      <c r="AU137" s="211" t="s">
        <v>85</v>
      </c>
      <c r="AY137" s="17" t="s">
        <v>133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83</v>
      </c>
      <c r="BK137" s="212">
        <f>ROUND(I137*H137,2)</f>
        <v>0</v>
      </c>
      <c r="BL137" s="17" t="s">
        <v>140</v>
      </c>
      <c r="BM137" s="211" t="s">
        <v>146</v>
      </c>
    </row>
    <row r="138" spans="1:47" s="2" customFormat="1" ht="29.25">
      <c r="A138" s="34"/>
      <c r="B138" s="35"/>
      <c r="C138" s="36"/>
      <c r="D138" s="213" t="s">
        <v>142</v>
      </c>
      <c r="E138" s="36"/>
      <c r="F138" s="214" t="s">
        <v>147</v>
      </c>
      <c r="G138" s="36"/>
      <c r="H138" s="36"/>
      <c r="I138" s="168"/>
      <c r="J138" s="36"/>
      <c r="K138" s="36"/>
      <c r="L138" s="39"/>
      <c r="M138" s="215"/>
      <c r="N138" s="216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142</v>
      </c>
      <c r="AU138" s="17" t="s">
        <v>85</v>
      </c>
    </row>
    <row r="139" spans="1:65" s="2" customFormat="1" ht="16.5" customHeight="1">
      <c r="A139" s="34"/>
      <c r="B139" s="35"/>
      <c r="C139" s="200" t="s">
        <v>148</v>
      </c>
      <c r="D139" s="200" t="s">
        <v>136</v>
      </c>
      <c r="E139" s="201" t="s">
        <v>149</v>
      </c>
      <c r="F139" s="202" t="s">
        <v>150</v>
      </c>
      <c r="G139" s="203" t="s">
        <v>139</v>
      </c>
      <c r="H139" s="204">
        <v>1</v>
      </c>
      <c r="I139" s="205"/>
      <c r="J139" s="206">
        <f>ROUND(I139*H139,2)</f>
        <v>0</v>
      </c>
      <c r="K139" s="202" t="s">
        <v>1</v>
      </c>
      <c r="L139" s="39"/>
      <c r="M139" s="207" t="s">
        <v>1</v>
      </c>
      <c r="N139" s="208" t="s">
        <v>41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140</v>
      </c>
      <c r="AT139" s="211" t="s">
        <v>136</v>
      </c>
      <c r="AU139" s="211" t="s">
        <v>85</v>
      </c>
      <c r="AY139" s="17" t="s">
        <v>133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83</v>
      </c>
      <c r="BK139" s="212">
        <f>ROUND(I139*H139,2)</f>
        <v>0</v>
      </c>
      <c r="BL139" s="17" t="s">
        <v>140</v>
      </c>
      <c r="BM139" s="211" t="s">
        <v>151</v>
      </c>
    </row>
    <row r="140" spans="1:47" s="2" customFormat="1" ht="29.25">
      <c r="A140" s="34"/>
      <c r="B140" s="35"/>
      <c r="C140" s="36"/>
      <c r="D140" s="213" t="s">
        <v>142</v>
      </c>
      <c r="E140" s="36"/>
      <c r="F140" s="214" t="s">
        <v>152</v>
      </c>
      <c r="G140" s="36"/>
      <c r="H140" s="36"/>
      <c r="I140" s="168"/>
      <c r="J140" s="36"/>
      <c r="K140" s="36"/>
      <c r="L140" s="39"/>
      <c r="M140" s="215"/>
      <c r="N140" s="216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142</v>
      </c>
      <c r="AU140" s="17" t="s">
        <v>85</v>
      </c>
    </row>
    <row r="141" spans="1:65" s="2" customFormat="1" ht="16.5" customHeight="1">
      <c r="A141" s="34"/>
      <c r="B141" s="35"/>
      <c r="C141" s="200" t="s">
        <v>140</v>
      </c>
      <c r="D141" s="200" t="s">
        <v>136</v>
      </c>
      <c r="E141" s="201" t="s">
        <v>153</v>
      </c>
      <c r="F141" s="202" t="s">
        <v>154</v>
      </c>
      <c r="G141" s="203" t="s">
        <v>139</v>
      </c>
      <c r="H141" s="204">
        <v>1</v>
      </c>
      <c r="I141" s="205"/>
      <c r="J141" s="206">
        <f>ROUND(I141*H141,2)</f>
        <v>0</v>
      </c>
      <c r="K141" s="202" t="s">
        <v>1</v>
      </c>
      <c r="L141" s="39"/>
      <c r="M141" s="207" t="s">
        <v>1</v>
      </c>
      <c r="N141" s="208" t="s">
        <v>41</v>
      </c>
      <c r="O141" s="71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1" t="s">
        <v>140</v>
      </c>
      <c r="AT141" s="211" t="s">
        <v>136</v>
      </c>
      <c r="AU141" s="211" t="s">
        <v>85</v>
      </c>
      <c r="AY141" s="17" t="s">
        <v>133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83</v>
      </c>
      <c r="BK141" s="212">
        <f>ROUND(I141*H141,2)</f>
        <v>0</v>
      </c>
      <c r="BL141" s="17" t="s">
        <v>140</v>
      </c>
      <c r="BM141" s="211" t="s">
        <v>155</v>
      </c>
    </row>
    <row r="142" spans="1:65" s="2" customFormat="1" ht="16.5" customHeight="1">
      <c r="A142" s="34"/>
      <c r="B142" s="35"/>
      <c r="C142" s="200" t="s">
        <v>132</v>
      </c>
      <c r="D142" s="200" t="s">
        <v>136</v>
      </c>
      <c r="E142" s="201" t="s">
        <v>156</v>
      </c>
      <c r="F142" s="202" t="s">
        <v>157</v>
      </c>
      <c r="G142" s="203" t="s">
        <v>139</v>
      </c>
      <c r="H142" s="204">
        <v>1</v>
      </c>
      <c r="I142" s="205"/>
      <c r="J142" s="206">
        <f>ROUND(I142*H142,2)</f>
        <v>0</v>
      </c>
      <c r="K142" s="202" t="s">
        <v>1</v>
      </c>
      <c r="L142" s="39"/>
      <c r="M142" s="207" t="s">
        <v>1</v>
      </c>
      <c r="N142" s="208" t="s">
        <v>41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140</v>
      </c>
      <c r="AT142" s="211" t="s">
        <v>136</v>
      </c>
      <c r="AU142" s="211" t="s">
        <v>85</v>
      </c>
      <c r="AY142" s="17" t="s">
        <v>133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83</v>
      </c>
      <c r="BK142" s="212">
        <f>ROUND(I142*H142,2)</f>
        <v>0</v>
      </c>
      <c r="BL142" s="17" t="s">
        <v>140</v>
      </c>
      <c r="BM142" s="211" t="s">
        <v>158</v>
      </c>
    </row>
    <row r="143" spans="1:47" s="2" customFormat="1" ht="39">
      <c r="A143" s="34"/>
      <c r="B143" s="35"/>
      <c r="C143" s="36"/>
      <c r="D143" s="213" t="s">
        <v>142</v>
      </c>
      <c r="E143" s="36"/>
      <c r="F143" s="214" t="s">
        <v>159</v>
      </c>
      <c r="G143" s="36"/>
      <c r="H143" s="36"/>
      <c r="I143" s="168"/>
      <c r="J143" s="36"/>
      <c r="K143" s="36"/>
      <c r="L143" s="39"/>
      <c r="M143" s="215"/>
      <c r="N143" s="216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142</v>
      </c>
      <c r="AU143" s="17" t="s">
        <v>85</v>
      </c>
    </row>
    <row r="144" spans="1:65" s="2" customFormat="1" ht="16.5" customHeight="1">
      <c r="A144" s="34"/>
      <c r="B144" s="35"/>
      <c r="C144" s="200" t="s">
        <v>160</v>
      </c>
      <c r="D144" s="200" t="s">
        <v>136</v>
      </c>
      <c r="E144" s="201" t="s">
        <v>161</v>
      </c>
      <c r="F144" s="202" t="s">
        <v>162</v>
      </c>
      <c r="G144" s="203" t="s">
        <v>139</v>
      </c>
      <c r="H144" s="204">
        <v>1</v>
      </c>
      <c r="I144" s="205"/>
      <c r="J144" s="206">
        <f>ROUND(I144*H144,2)</f>
        <v>0</v>
      </c>
      <c r="K144" s="202" t="s">
        <v>1</v>
      </c>
      <c r="L144" s="39"/>
      <c r="M144" s="207" t="s">
        <v>1</v>
      </c>
      <c r="N144" s="208" t="s">
        <v>41</v>
      </c>
      <c r="O144" s="71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1" t="s">
        <v>140</v>
      </c>
      <c r="AT144" s="211" t="s">
        <v>136</v>
      </c>
      <c r="AU144" s="211" t="s">
        <v>85</v>
      </c>
      <c r="AY144" s="17" t="s">
        <v>133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83</v>
      </c>
      <c r="BK144" s="212">
        <f>ROUND(I144*H144,2)</f>
        <v>0</v>
      </c>
      <c r="BL144" s="17" t="s">
        <v>140</v>
      </c>
      <c r="BM144" s="211" t="s">
        <v>163</v>
      </c>
    </row>
    <row r="145" spans="1:47" s="2" customFormat="1" ht="39">
      <c r="A145" s="34"/>
      <c r="B145" s="35"/>
      <c r="C145" s="36"/>
      <c r="D145" s="213" t="s">
        <v>142</v>
      </c>
      <c r="E145" s="36"/>
      <c r="F145" s="214" t="s">
        <v>164</v>
      </c>
      <c r="G145" s="36"/>
      <c r="H145" s="36"/>
      <c r="I145" s="168"/>
      <c r="J145" s="36"/>
      <c r="K145" s="36"/>
      <c r="L145" s="39"/>
      <c r="M145" s="215"/>
      <c r="N145" s="216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142</v>
      </c>
      <c r="AU145" s="17" t="s">
        <v>85</v>
      </c>
    </row>
    <row r="146" spans="2:63" s="12" customFormat="1" ht="22.9" customHeight="1">
      <c r="B146" s="184"/>
      <c r="C146" s="185"/>
      <c r="D146" s="186" t="s">
        <v>75</v>
      </c>
      <c r="E146" s="198" t="s">
        <v>165</v>
      </c>
      <c r="F146" s="198" t="s">
        <v>166</v>
      </c>
      <c r="G146" s="185"/>
      <c r="H146" s="185"/>
      <c r="I146" s="188"/>
      <c r="J146" s="199">
        <f>BK146</f>
        <v>0</v>
      </c>
      <c r="K146" s="185"/>
      <c r="L146" s="190"/>
      <c r="M146" s="191"/>
      <c r="N146" s="192"/>
      <c r="O146" s="192"/>
      <c r="P146" s="193">
        <f>SUM(P147:P151)</f>
        <v>0</v>
      </c>
      <c r="Q146" s="192"/>
      <c r="R146" s="193">
        <f>SUM(R147:R151)</f>
        <v>0</v>
      </c>
      <c r="S146" s="192"/>
      <c r="T146" s="194">
        <f>SUM(T147:T151)</f>
        <v>0</v>
      </c>
      <c r="AR146" s="195" t="s">
        <v>132</v>
      </c>
      <c r="AT146" s="196" t="s">
        <v>75</v>
      </c>
      <c r="AU146" s="196" t="s">
        <v>83</v>
      </c>
      <c r="AY146" s="195" t="s">
        <v>133</v>
      </c>
      <c r="BK146" s="197">
        <f>SUM(BK147:BK151)</f>
        <v>0</v>
      </c>
    </row>
    <row r="147" spans="1:65" s="2" customFormat="1" ht="16.5" customHeight="1">
      <c r="A147" s="34"/>
      <c r="B147" s="35"/>
      <c r="C147" s="200" t="s">
        <v>167</v>
      </c>
      <c r="D147" s="200" t="s">
        <v>136</v>
      </c>
      <c r="E147" s="201" t="s">
        <v>168</v>
      </c>
      <c r="F147" s="202" t="s">
        <v>169</v>
      </c>
      <c r="G147" s="203" t="s">
        <v>139</v>
      </c>
      <c r="H147" s="204">
        <v>1</v>
      </c>
      <c r="I147" s="205"/>
      <c r="J147" s="206">
        <f>ROUND(I147*H147,2)</f>
        <v>0</v>
      </c>
      <c r="K147" s="202" t="s">
        <v>1</v>
      </c>
      <c r="L147" s="39"/>
      <c r="M147" s="207" t="s">
        <v>1</v>
      </c>
      <c r="N147" s="208" t="s">
        <v>41</v>
      </c>
      <c r="O147" s="71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1" t="s">
        <v>140</v>
      </c>
      <c r="AT147" s="211" t="s">
        <v>136</v>
      </c>
      <c r="AU147" s="211" t="s">
        <v>85</v>
      </c>
      <c r="AY147" s="17" t="s">
        <v>133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" t="s">
        <v>83</v>
      </c>
      <c r="BK147" s="212">
        <f>ROUND(I147*H147,2)</f>
        <v>0</v>
      </c>
      <c r="BL147" s="17" t="s">
        <v>140</v>
      </c>
      <c r="BM147" s="211" t="s">
        <v>170</v>
      </c>
    </row>
    <row r="148" spans="1:47" s="2" customFormat="1" ht="39">
      <c r="A148" s="34"/>
      <c r="B148" s="35"/>
      <c r="C148" s="36"/>
      <c r="D148" s="213" t="s">
        <v>142</v>
      </c>
      <c r="E148" s="36"/>
      <c r="F148" s="214" t="s">
        <v>171</v>
      </c>
      <c r="G148" s="36"/>
      <c r="H148" s="36"/>
      <c r="I148" s="168"/>
      <c r="J148" s="36"/>
      <c r="K148" s="36"/>
      <c r="L148" s="39"/>
      <c r="M148" s="215"/>
      <c r="N148" s="216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142</v>
      </c>
      <c r="AU148" s="17" t="s">
        <v>85</v>
      </c>
    </row>
    <row r="149" spans="1:65" s="2" customFormat="1" ht="16.5" customHeight="1">
      <c r="A149" s="34"/>
      <c r="B149" s="35"/>
      <c r="C149" s="200" t="s">
        <v>172</v>
      </c>
      <c r="D149" s="200" t="s">
        <v>136</v>
      </c>
      <c r="E149" s="201" t="s">
        <v>173</v>
      </c>
      <c r="F149" s="202" t="s">
        <v>174</v>
      </c>
      <c r="G149" s="203" t="s">
        <v>139</v>
      </c>
      <c r="H149" s="204">
        <v>1</v>
      </c>
      <c r="I149" s="205"/>
      <c r="J149" s="206">
        <f>ROUND(I149*H149,2)</f>
        <v>0</v>
      </c>
      <c r="K149" s="202" t="s">
        <v>1</v>
      </c>
      <c r="L149" s="39"/>
      <c r="M149" s="207" t="s">
        <v>1</v>
      </c>
      <c r="N149" s="208" t="s">
        <v>41</v>
      </c>
      <c r="O149" s="71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1" t="s">
        <v>140</v>
      </c>
      <c r="AT149" s="211" t="s">
        <v>136</v>
      </c>
      <c r="AU149" s="211" t="s">
        <v>85</v>
      </c>
      <c r="AY149" s="17" t="s">
        <v>133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83</v>
      </c>
      <c r="BK149" s="212">
        <f>ROUND(I149*H149,2)</f>
        <v>0</v>
      </c>
      <c r="BL149" s="17" t="s">
        <v>140</v>
      </c>
      <c r="BM149" s="211" t="s">
        <v>175</v>
      </c>
    </row>
    <row r="150" spans="1:47" s="2" customFormat="1" ht="19.5">
      <c r="A150" s="34"/>
      <c r="B150" s="35"/>
      <c r="C150" s="36"/>
      <c r="D150" s="213" t="s">
        <v>142</v>
      </c>
      <c r="E150" s="36"/>
      <c r="F150" s="214" t="s">
        <v>176</v>
      </c>
      <c r="G150" s="36"/>
      <c r="H150" s="36"/>
      <c r="I150" s="168"/>
      <c r="J150" s="36"/>
      <c r="K150" s="36"/>
      <c r="L150" s="39"/>
      <c r="M150" s="215"/>
      <c r="N150" s="216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142</v>
      </c>
      <c r="AU150" s="17" t="s">
        <v>85</v>
      </c>
    </row>
    <row r="151" spans="1:65" s="2" customFormat="1" ht="16.5" customHeight="1">
      <c r="A151" s="34"/>
      <c r="B151" s="35"/>
      <c r="C151" s="200" t="s">
        <v>177</v>
      </c>
      <c r="D151" s="200" t="s">
        <v>136</v>
      </c>
      <c r="E151" s="201" t="s">
        <v>178</v>
      </c>
      <c r="F151" s="202" t="s">
        <v>179</v>
      </c>
      <c r="G151" s="203" t="s">
        <v>139</v>
      </c>
      <c r="H151" s="204">
        <v>4</v>
      </c>
      <c r="I151" s="205"/>
      <c r="J151" s="206">
        <f>ROUND(I151*H151,2)</f>
        <v>0</v>
      </c>
      <c r="K151" s="202" t="s">
        <v>1</v>
      </c>
      <c r="L151" s="39"/>
      <c r="M151" s="207" t="s">
        <v>1</v>
      </c>
      <c r="N151" s="208" t="s">
        <v>41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140</v>
      </c>
      <c r="AT151" s="211" t="s">
        <v>136</v>
      </c>
      <c r="AU151" s="211" t="s">
        <v>85</v>
      </c>
      <c r="AY151" s="17" t="s">
        <v>133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83</v>
      </c>
      <c r="BK151" s="212">
        <f>ROUND(I151*H151,2)</f>
        <v>0</v>
      </c>
      <c r="BL151" s="17" t="s">
        <v>140</v>
      </c>
      <c r="BM151" s="211" t="s">
        <v>180</v>
      </c>
    </row>
    <row r="152" spans="2:63" s="12" customFormat="1" ht="22.9" customHeight="1">
      <c r="B152" s="184"/>
      <c r="C152" s="185"/>
      <c r="D152" s="186" t="s">
        <v>75</v>
      </c>
      <c r="E152" s="198" t="s">
        <v>181</v>
      </c>
      <c r="F152" s="198" t="s">
        <v>182</v>
      </c>
      <c r="G152" s="185"/>
      <c r="H152" s="185"/>
      <c r="I152" s="188"/>
      <c r="J152" s="199">
        <f>BK152</f>
        <v>0</v>
      </c>
      <c r="K152" s="185"/>
      <c r="L152" s="190"/>
      <c r="M152" s="191"/>
      <c r="N152" s="192"/>
      <c r="O152" s="192"/>
      <c r="P152" s="193">
        <f>SUM(P153:P160)</f>
        <v>0</v>
      </c>
      <c r="Q152" s="192"/>
      <c r="R152" s="193">
        <f>SUM(R153:R160)</f>
        <v>0</v>
      </c>
      <c r="S152" s="192"/>
      <c r="T152" s="194">
        <f>SUM(T153:T160)</f>
        <v>0</v>
      </c>
      <c r="AR152" s="195" t="s">
        <v>132</v>
      </c>
      <c r="AT152" s="196" t="s">
        <v>75</v>
      </c>
      <c r="AU152" s="196" t="s">
        <v>83</v>
      </c>
      <c r="AY152" s="195" t="s">
        <v>133</v>
      </c>
      <c r="BK152" s="197">
        <f>SUM(BK153:BK160)</f>
        <v>0</v>
      </c>
    </row>
    <row r="153" spans="1:65" s="2" customFormat="1" ht="16.5" customHeight="1">
      <c r="A153" s="34"/>
      <c r="B153" s="35"/>
      <c r="C153" s="200" t="s">
        <v>183</v>
      </c>
      <c r="D153" s="200" t="s">
        <v>136</v>
      </c>
      <c r="E153" s="201" t="s">
        <v>184</v>
      </c>
      <c r="F153" s="202" t="s">
        <v>109</v>
      </c>
      <c r="G153" s="203" t="s">
        <v>139</v>
      </c>
      <c r="H153" s="204">
        <v>1</v>
      </c>
      <c r="I153" s="205"/>
      <c r="J153" s="206">
        <f>ROUND(I153*H153,2)</f>
        <v>0</v>
      </c>
      <c r="K153" s="202" t="s">
        <v>1</v>
      </c>
      <c r="L153" s="39"/>
      <c r="M153" s="207" t="s">
        <v>1</v>
      </c>
      <c r="N153" s="208" t="s">
        <v>41</v>
      </c>
      <c r="O153" s="71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1" t="s">
        <v>140</v>
      </c>
      <c r="AT153" s="211" t="s">
        <v>136</v>
      </c>
      <c r="AU153" s="211" t="s">
        <v>85</v>
      </c>
      <c r="AY153" s="17" t="s">
        <v>133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83</v>
      </c>
      <c r="BK153" s="212">
        <f>ROUND(I153*H153,2)</f>
        <v>0</v>
      </c>
      <c r="BL153" s="17" t="s">
        <v>140</v>
      </c>
      <c r="BM153" s="211" t="s">
        <v>185</v>
      </c>
    </row>
    <row r="154" spans="1:47" s="2" customFormat="1" ht="48.75">
      <c r="A154" s="34"/>
      <c r="B154" s="35"/>
      <c r="C154" s="36"/>
      <c r="D154" s="213" t="s">
        <v>142</v>
      </c>
      <c r="E154" s="36"/>
      <c r="F154" s="214" t="s">
        <v>186</v>
      </c>
      <c r="G154" s="36"/>
      <c r="H154" s="36"/>
      <c r="I154" s="168"/>
      <c r="J154" s="36"/>
      <c r="K154" s="36"/>
      <c r="L154" s="39"/>
      <c r="M154" s="215"/>
      <c r="N154" s="216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142</v>
      </c>
      <c r="AU154" s="17" t="s">
        <v>85</v>
      </c>
    </row>
    <row r="155" spans="1:65" s="2" customFormat="1" ht="16.5" customHeight="1">
      <c r="A155" s="34"/>
      <c r="B155" s="35"/>
      <c r="C155" s="200" t="s">
        <v>187</v>
      </c>
      <c r="D155" s="200" t="s">
        <v>136</v>
      </c>
      <c r="E155" s="201" t="s">
        <v>188</v>
      </c>
      <c r="F155" s="202" t="s">
        <v>189</v>
      </c>
      <c r="G155" s="203" t="s">
        <v>139</v>
      </c>
      <c r="H155" s="204">
        <v>1</v>
      </c>
      <c r="I155" s="205"/>
      <c r="J155" s="206">
        <f>ROUND(I155*H155,2)</f>
        <v>0</v>
      </c>
      <c r="K155" s="202" t="s">
        <v>1</v>
      </c>
      <c r="L155" s="39"/>
      <c r="M155" s="207" t="s">
        <v>1</v>
      </c>
      <c r="N155" s="208" t="s">
        <v>41</v>
      </c>
      <c r="O155" s="71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1" t="s">
        <v>140</v>
      </c>
      <c r="AT155" s="211" t="s">
        <v>136</v>
      </c>
      <c r="AU155" s="211" t="s">
        <v>85</v>
      </c>
      <c r="AY155" s="17" t="s">
        <v>133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83</v>
      </c>
      <c r="BK155" s="212">
        <f>ROUND(I155*H155,2)</f>
        <v>0</v>
      </c>
      <c r="BL155" s="17" t="s">
        <v>140</v>
      </c>
      <c r="BM155" s="211" t="s">
        <v>190</v>
      </c>
    </row>
    <row r="156" spans="1:47" s="2" customFormat="1" ht="39">
      <c r="A156" s="34"/>
      <c r="B156" s="35"/>
      <c r="C156" s="36"/>
      <c r="D156" s="213" t="s">
        <v>142</v>
      </c>
      <c r="E156" s="36"/>
      <c r="F156" s="214" t="s">
        <v>191</v>
      </c>
      <c r="G156" s="36"/>
      <c r="H156" s="36"/>
      <c r="I156" s="168"/>
      <c r="J156" s="36"/>
      <c r="K156" s="36"/>
      <c r="L156" s="39"/>
      <c r="M156" s="215"/>
      <c r="N156" s="216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142</v>
      </c>
      <c r="AU156" s="17" t="s">
        <v>85</v>
      </c>
    </row>
    <row r="157" spans="1:65" s="2" customFormat="1" ht="21.75" customHeight="1">
      <c r="A157" s="34"/>
      <c r="B157" s="35"/>
      <c r="C157" s="200" t="s">
        <v>192</v>
      </c>
      <c r="D157" s="200" t="s">
        <v>136</v>
      </c>
      <c r="E157" s="201" t="s">
        <v>193</v>
      </c>
      <c r="F157" s="202" t="s">
        <v>194</v>
      </c>
      <c r="G157" s="203" t="s">
        <v>139</v>
      </c>
      <c r="H157" s="204">
        <v>1</v>
      </c>
      <c r="I157" s="205"/>
      <c r="J157" s="206">
        <f>ROUND(I157*H157,2)</f>
        <v>0</v>
      </c>
      <c r="K157" s="202" t="s">
        <v>1</v>
      </c>
      <c r="L157" s="39"/>
      <c r="M157" s="207" t="s">
        <v>1</v>
      </c>
      <c r="N157" s="208" t="s">
        <v>41</v>
      </c>
      <c r="O157" s="71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1" t="s">
        <v>140</v>
      </c>
      <c r="AT157" s="211" t="s">
        <v>136</v>
      </c>
      <c r="AU157" s="211" t="s">
        <v>85</v>
      </c>
      <c r="AY157" s="17" t="s">
        <v>133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83</v>
      </c>
      <c r="BK157" s="212">
        <f>ROUND(I157*H157,2)</f>
        <v>0</v>
      </c>
      <c r="BL157" s="17" t="s">
        <v>140</v>
      </c>
      <c r="BM157" s="211" t="s">
        <v>195</v>
      </c>
    </row>
    <row r="158" spans="1:47" s="2" customFormat="1" ht="19.5">
      <c r="A158" s="34"/>
      <c r="B158" s="35"/>
      <c r="C158" s="36"/>
      <c r="D158" s="213" t="s">
        <v>142</v>
      </c>
      <c r="E158" s="36"/>
      <c r="F158" s="214" t="s">
        <v>196</v>
      </c>
      <c r="G158" s="36"/>
      <c r="H158" s="36"/>
      <c r="I158" s="168"/>
      <c r="J158" s="36"/>
      <c r="K158" s="36"/>
      <c r="L158" s="39"/>
      <c r="M158" s="215"/>
      <c r="N158" s="216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142</v>
      </c>
      <c r="AU158" s="17" t="s">
        <v>85</v>
      </c>
    </row>
    <row r="159" spans="1:65" s="2" customFormat="1" ht="16.5" customHeight="1">
      <c r="A159" s="34"/>
      <c r="B159" s="35"/>
      <c r="C159" s="200" t="s">
        <v>197</v>
      </c>
      <c r="D159" s="200" t="s">
        <v>136</v>
      </c>
      <c r="E159" s="201" t="s">
        <v>198</v>
      </c>
      <c r="F159" s="202" t="s">
        <v>199</v>
      </c>
      <c r="G159" s="203" t="s">
        <v>139</v>
      </c>
      <c r="H159" s="204">
        <v>1</v>
      </c>
      <c r="I159" s="205"/>
      <c r="J159" s="206">
        <f>ROUND(I159*H159,2)</f>
        <v>0</v>
      </c>
      <c r="K159" s="202" t="s">
        <v>1</v>
      </c>
      <c r="L159" s="39"/>
      <c r="M159" s="207" t="s">
        <v>1</v>
      </c>
      <c r="N159" s="208" t="s">
        <v>41</v>
      </c>
      <c r="O159" s="71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140</v>
      </c>
      <c r="AT159" s="211" t="s">
        <v>136</v>
      </c>
      <c r="AU159" s="211" t="s">
        <v>85</v>
      </c>
      <c r="AY159" s="17" t="s">
        <v>133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83</v>
      </c>
      <c r="BK159" s="212">
        <f>ROUND(I159*H159,2)</f>
        <v>0</v>
      </c>
      <c r="BL159" s="17" t="s">
        <v>140</v>
      </c>
      <c r="BM159" s="211" t="s">
        <v>200</v>
      </c>
    </row>
    <row r="160" spans="1:47" s="2" customFormat="1" ht="29.25">
      <c r="A160" s="34"/>
      <c r="B160" s="35"/>
      <c r="C160" s="36"/>
      <c r="D160" s="213" t="s">
        <v>142</v>
      </c>
      <c r="E160" s="36"/>
      <c r="F160" s="214" t="s">
        <v>201</v>
      </c>
      <c r="G160" s="36"/>
      <c r="H160" s="36"/>
      <c r="I160" s="168"/>
      <c r="J160" s="36"/>
      <c r="K160" s="36"/>
      <c r="L160" s="39"/>
      <c r="M160" s="215"/>
      <c r="N160" s="216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142</v>
      </c>
      <c r="AU160" s="17" t="s">
        <v>85</v>
      </c>
    </row>
    <row r="161" spans="2:63" s="12" customFormat="1" ht="22.9" customHeight="1">
      <c r="B161" s="184"/>
      <c r="C161" s="185"/>
      <c r="D161" s="186" t="s">
        <v>75</v>
      </c>
      <c r="E161" s="198" t="s">
        <v>202</v>
      </c>
      <c r="F161" s="198" t="s">
        <v>203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SUM(P162:P169)</f>
        <v>0</v>
      </c>
      <c r="Q161" s="192"/>
      <c r="R161" s="193">
        <f>SUM(R162:R169)</f>
        <v>0</v>
      </c>
      <c r="S161" s="192"/>
      <c r="T161" s="194">
        <f>SUM(T162:T169)</f>
        <v>0</v>
      </c>
      <c r="AR161" s="195" t="s">
        <v>132</v>
      </c>
      <c r="AT161" s="196" t="s">
        <v>75</v>
      </c>
      <c r="AU161" s="196" t="s">
        <v>83</v>
      </c>
      <c r="AY161" s="195" t="s">
        <v>133</v>
      </c>
      <c r="BK161" s="197">
        <f>SUM(BK162:BK169)</f>
        <v>0</v>
      </c>
    </row>
    <row r="162" spans="1:65" s="2" customFormat="1" ht="16.5" customHeight="1">
      <c r="A162" s="34"/>
      <c r="B162" s="35"/>
      <c r="C162" s="200" t="s">
        <v>204</v>
      </c>
      <c r="D162" s="200" t="s">
        <v>136</v>
      </c>
      <c r="E162" s="201" t="s">
        <v>205</v>
      </c>
      <c r="F162" s="202" t="s">
        <v>206</v>
      </c>
      <c r="G162" s="203" t="s">
        <v>139</v>
      </c>
      <c r="H162" s="204">
        <v>1</v>
      </c>
      <c r="I162" s="205"/>
      <c r="J162" s="206">
        <f>ROUND(I162*H162,2)</f>
        <v>0</v>
      </c>
      <c r="K162" s="202" t="s">
        <v>1</v>
      </c>
      <c r="L162" s="39"/>
      <c r="M162" s="207" t="s">
        <v>1</v>
      </c>
      <c r="N162" s="208" t="s">
        <v>41</v>
      </c>
      <c r="O162" s="71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140</v>
      </c>
      <c r="AT162" s="211" t="s">
        <v>136</v>
      </c>
      <c r="AU162" s="211" t="s">
        <v>85</v>
      </c>
      <c r="AY162" s="17" t="s">
        <v>133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83</v>
      </c>
      <c r="BK162" s="212">
        <f>ROUND(I162*H162,2)</f>
        <v>0</v>
      </c>
      <c r="BL162" s="17" t="s">
        <v>140</v>
      </c>
      <c r="BM162" s="211" t="s">
        <v>207</v>
      </c>
    </row>
    <row r="163" spans="1:47" s="2" customFormat="1" ht="29.25">
      <c r="A163" s="34"/>
      <c r="B163" s="35"/>
      <c r="C163" s="36"/>
      <c r="D163" s="213" t="s">
        <v>142</v>
      </c>
      <c r="E163" s="36"/>
      <c r="F163" s="214" t="s">
        <v>208</v>
      </c>
      <c r="G163" s="36"/>
      <c r="H163" s="36"/>
      <c r="I163" s="168"/>
      <c r="J163" s="36"/>
      <c r="K163" s="36"/>
      <c r="L163" s="39"/>
      <c r="M163" s="215"/>
      <c r="N163" s="216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142</v>
      </c>
      <c r="AU163" s="17" t="s">
        <v>85</v>
      </c>
    </row>
    <row r="164" spans="1:65" s="2" customFormat="1" ht="16.5" customHeight="1">
      <c r="A164" s="34"/>
      <c r="B164" s="35"/>
      <c r="C164" s="200" t="s">
        <v>8</v>
      </c>
      <c r="D164" s="200" t="s">
        <v>136</v>
      </c>
      <c r="E164" s="201" t="s">
        <v>209</v>
      </c>
      <c r="F164" s="202" t="s">
        <v>210</v>
      </c>
      <c r="G164" s="203" t="s">
        <v>139</v>
      </c>
      <c r="H164" s="204">
        <v>1</v>
      </c>
      <c r="I164" s="205"/>
      <c r="J164" s="206">
        <f>ROUND(I164*H164,2)</f>
        <v>0</v>
      </c>
      <c r="K164" s="202" t="s">
        <v>1</v>
      </c>
      <c r="L164" s="39"/>
      <c r="M164" s="207" t="s">
        <v>1</v>
      </c>
      <c r="N164" s="208" t="s">
        <v>41</v>
      </c>
      <c r="O164" s="71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1" t="s">
        <v>140</v>
      </c>
      <c r="AT164" s="211" t="s">
        <v>136</v>
      </c>
      <c r="AU164" s="211" t="s">
        <v>85</v>
      </c>
      <c r="AY164" s="17" t="s">
        <v>133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83</v>
      </c>
      <c r="BK164" s="212">
        <f>ROUND(I164*H164,2)</f>
        <v>0</v>
      </c>
      <c r="BL164" s="17" t="s">
        <v>140</v>
      </c>
      <c r="BM164" s="211" t="s">
        <v>211</v>
      </c>
    </row>
    <row r="165" spans="1:47" s="2" customFormat="1" ht="29.25">
      <c r="A165" s="34"/>
      <c r="B165" s="35"/>
      <c r="C165" s="36"/>
      <c r="D165" s="213" t="s">
        <v>142</v>
      </c>
      <c r="E165" s="36"/>
      <c r="F165" s="214" t="s">
        <v>212</v>
      </c>
      <c r="G165" s="36"/>
      <c r="H165" s="36"/>
      <c r="I165" s="168"/>
      <c r="J165" s="36"/>
      <c r="K165" s="36"/>
      <c r="L165" s="39"/>
      <c r="M165" s="215"/>
      <c r="N165" s="216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142</v>
      </c>
      <c r="AU165" s="17" t="s">
        <v>85</v>
      </c>
    </row>
    <row r="166" spans="1:65" s="2" customFormat="1" ht="16.5" customHeight="1">
      <c r="A166" s="34"/>
      <c r="B166" s="35"/>
      <c r="C166" s="200" t="s">
        <v>213</v>
      </c>
      <c r="D166" s="200" t="s">
        <v>136</v>
      </c>
      <c r="E166" s="201" t="s">
        <v>214</v>
      </c>
      <c r="F166" s="202" t="s">
        <v>215</v>
      </c>
      <c r="G166" s="203" t="s">
        <v>139</v>
      </c>
      <c r="H166" s="204">
        <v>1</v>
      </c>
      <c r="I166" s="205"/>
      <c r="J166" s="206">
        <f>ROUND(I166*H166,2)</f>
        <v>0</v>
      </c>
      <c r="K166" s="202" t="s">
        <v>1</v>
      </c>
      <c r="L166" s="39"/>
      <c r="M166" s="207" t="s">
        <v>1</v>
      </c>
      <c r="N166" s="208" t="s">
        <v>41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140</v>
      </c>
      <c r="AT166" s="211" t="s">
        <v>136</v>
      </c>
      <c r="AU166" s="211" t="s">
        <v>85</v>
      </c>
      <c r="AY166" s="17" t="s">
        <v>133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83</v>
      </c>
      <c r="BK166" s="212">
        <f>ROUND(I166*H166,2)</f>
        <v>0</v>
      </c>
      <c r="BL166" s="17" t="s">
        <v>140</v>
      </c>
      <c r="BM166" s="211" t="s">
        <v>216</v>
      </c>
    </row>
    <row r="167" spans="1:47" s="2" customFormat="1" ht="87.75">
      <c r="A167" s="34"/>
      <c r="B167" s="35"/>
      <c r="C167" s="36"/>
      <c r="D167" s="213" t="s">
        <v>142</v>
      </c>
      <c r="E167" s="36"/>
      <c r="F167" s="214" t="s">
        <v>217</v>
      </c>
      <c r="G167" s="36"/>
      <c r="H167" s="36"/>
      <c r="I167" s="168"/>
      <c r="J167" s="36"/>
      <c r="K167" s="36"/>
      <c r="L167" s="39"/>
      <c r="M167" s="215"/>
      <c r="N167" s="216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142</v>
      </c>
      <c r="AU167" s="17" t="s">
        <v>85</v>
      </c>
    </row>
    <row r="168" spans="1:65" s="2" customFormat="1" ht="16.5" customHeight="1">
      <c r="A168" s="34"/>
      <c r="B168" s="35"/>
      <c r="C168" s="200" t="s">
        <v>218</v>
      </c>
      <c r="D168" s="200" t="s">
        <v>136</v>
      </c>
      <c r="E168" s="201" t="s">
        <v>219</v>
      </c>
      <c r="F168" s="202" t="s">
        <v>220</v>
      </c>
      <c r="G168" s="203" t="s">
        <v>139</v>
      </c>
      <c r="H168" s="204">
        <v>1</v>
      </c>
      <c r="I168" s="205"/>
      <c r="J168" s="206">
        <f>ROUND(I168*H168,2)</f>
        <v>0</v>
      </c>
      <c r="K168" s="202" t="s">
        <v>1</v>
      </c>
      <c r="L168" s="39"/>
      <c r="M168" s="207" t="s">
        <v>1</v>
      </c>
      <c r="N168" s="208" t="s">
        <v>41</v>
      </c>
      <c r="O168" s="71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1" t="s">
        <v>140</v>
      </c>
      <c r="AT168" s="211" t="s">
        <v>136</v>
      </c>
      <c r="AU168" s="211" t="s">
        <v>85</v>
      </c>
      <c r="AY168" s="17" t="s">
        <v>133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83</v>
      </c>
      <c r="BK168" s="212">
        <f>ROUND(I168*H168,2)</f>
        <v>0</v>
      </c>
      <c r="BL168" s="17" t="s">
        <v>140</v>
      </c>
      <c r="BM168" s="211" t="s">
        <v>221</v>
      </c>
    </row>
    <row r="169" spans="1:65" s="2" customFormat="1" ht="16.5" customHeight="1">
      <c r="A169" s="34"/>
      <c r="B169" s="35"/>
      <c r="C169" s="200" t="s">
        <v>222</v>
      </c>
      <c r="D169" s="200" t="s">
        <v>136</v>
      </c>
      <c r="E169" s="201" t="s">
        <v>223</v>
      </c>
      <c r="F169" s="202" t="s">
        <v>224</v>
      </c>
      <c r="G169" s="203" t="s">
        <v>139</v>
      </c>
      <c r="H169" s="204">
        <v>1</v>
      </c>
      <c r="I169" s="205"/>
      <c r="J169" s="206">
        <f>ROUND(I169*H169,2)</f>
        <v>0</v>
      </c>
      <c r="K169" s="202" t="s">
        <v>1</v>
      </c>
      <c r="L169" s="39"/>
      <c r="M169" s="207" t="s">
        <v>1</v>
      </c>
      <c r="N169" s="208" t="s">
        <v>41</v>
      </c>
      <c r="O169" s="71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140</v>
      </c>
      <c r="AT169" s="211" t="s">
        <v>136</v>
      </c>
      <c r="AU169" s="211" t="s">
        <v>85</v>
      </c>
      <c r="AY169" s="17" t="s">
        <v>133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83</v>
      </c>
      <c r="BK169" s="212">
        <f>ROUND(I169*H169,2)</f>
        <v>0</v>
      </c>
      <c r="BL169" s="17" t="s">
        <v>140</v>
      </c>
      <c r="BM169" s="211" t="s">
        <v>225</v>
      </c>
    </row>
    <row r="170" spans="2:63" s="12" customFormat="1" ht="22.9" customHeight="1">
      <c r="B170" s="184"/>
      <c r="C170" s="185"/>
      <c r="D170" s="186" t="s">
        <v>75</v>
      </c>
      <c r="E170" s="198" t="s">
        <v>226</v>
      </c>
      <c r="F170" s="198" t="s">
        <v>227</v>
      </c>
      <c r="G170" s="185"/>
      <c r="H170" s="185"/>
      <c r="I170" s="188"/>
      <c r="J170" s="199">
        <f>BK170</f>
        <v>0</v>
      </c>
      <c r="K170" s="185"/>
      <c r="L170" s="190"/>
      <c r="M170" s="191"/>
      <c r="N170" s="192"/>
      <c r="O170" s="192"/>
      <c r="P170" s="193">
        <f>P171</f>
        <v>0</v>
      </c>
      <c r="Q170" s="192"/>
      <c r="R170" s="193">
        <f>R171</f>
        <v>0</v>
      </c>
      <c r="S170" s="192"/>
      <c r="T170" s="194">
        <f>T171</f>
        <v>0</v>
      </c>
      <c r="AR170" s="195" t="s">
        <v>132</v>
      </c>
      <c r="AT170" s="196" t="s">
        <v>75</v>
      </c>
      <c r="AU170" s="196" t="s">
        <v>83</v>
      </c>
      <c r="AY170" s="195" t="s">
        <v>133</v>
      </c>
      <c r="BK170" s="197">
        <f>BK171</f>
        <v>0</v>
      </c>
    </row>
    <row r="171" spans="1:65" s="2" customFormat="1" ht="24.2" customHeight="1">
      <c r="A171" s="34"/>
      <c r="B171" s="35"/>
      <c r="C171" s="200" t="s">
        <v>228</v>
      </c>
      <c r="D171" s="200" t="s">
        <v>136</v>
      </c>
      <c r="E171" s="201" t="s">
        <v>229</v>
      </c>
      <c r="F171" s="202" t="s">
        <v>230</v>
      </c>
      <c r="G171" s="203" t="s">
        <v>139</v>
      </c>
      <c r="H171" s="204">
        <v>1</v>
      </c>
      <c r="I171" s="205"/>
      <c r="J171" s="206">
        <f>ROUND(I171*H171,2)</f>
        <v>0</v>
      </c>
      <c r="K171" s="202" t="s">
        <v>1</v>
      </c>
      <c r="L171" s="39"/>
      <c r="M171" s="217" t="s">
        <v>1</v>
      </c>
      <c r="N171" s="218" t="s">
        <v>41</v>
      </c>
      <c r="O171" s="219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140</v>
      </c>
      <c r="AT171" s="211" t="s">
        <v>136</v>
      </c>
      <c r="AU171" s="211" t="s">
        <v>85</v>
      </c>
      <c r="AY171" s="17" t="s">
        <v>133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7" t="s">
        <v>83</v>
      </c>
      <c r="BK171" s="212">
        <f>ROUND(I171*H171,2)</f>
        <v>0</v>
      </c>
      <c r="BL171" s="17" t="s">
        <v>140</v>
      </c>
      <c r="BM171" s="211" t="s">
        <v>231</v>
      </c>
    </row>
    <row r="172" spans="1:31" s="2" customFormat="1" ht="6.95" customHeight="1">
      <c r="A172" s="34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jfSadhYGI1AvAx/ufEBady0T467W3qOLSXzw7zjQM0LEXvvIGpUp/akpm5TpegTjA4wnPHrAB0icqrhbUky6Nw==" saltValue="ZaQyXPf/R/Jmle7pvm8ygOig0GUT1L2wiN8OFZijFTpR1GWKDJWO1beJmqT5qurlkfxcT6tSVrz6i63VfVZaaw==" spinCount="100000" sheet="1" objects="1" scenarios="1" formatColumns="0" formatRows="0" autoFilter="0"/>
  <autoFilter ref="C131:K171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rintOptions horizontalCentered="1"/>
  <pageMargins left="0.7086614173228347" right="0.7086614173228347" top="0.7874015748031497" bottom="0.7874015748031497" header="0.31496062992125984" footer="0.31496062992125984"/>
  <pageSetup blackAndWhite="1" fitToHeight="100" fitToWidth="1" horizontalDpi="600" verticalDpi="600" orientation="landscape" paperSize="9" scale="79" r:id="rId2"/>
  <headerFooter>
    <oddFooter>&amp;CStrana 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89</v>
      </c>
      <c r="AZ2" s="222" t="s">
        <v>232</v>
      </c>
      <c r="BA2" s="222" t="s">
        <v>1</v>
      </c>
      <c r="BB2" s="222" t="s">
        <v>1</v>
      </c>
      <c r="BC2" s="222" t="s">
        <v>233</v>
      </c>
      <c r="BD2" s="222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24" t="str">
        <f>'Rekapitulace stavby'!K6</f>
        <v>Bělá - Bukovice jez, ř. km 21,710 - oprava PŠ 2021</v>
      </c>
      <c r="F7" s="325"/>
      <c r="G7" s="325"/>
      <c r="H7" s="325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6" t="s">
        <v>234</v>
      </c>
      <c r="F9" s="327"/>
      <c r="G9" s="327"/>
      <c r="H9" s="32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8" t="str">
        <f>'Rekapitulace stavby'!E14</f>
        <v>Vyplň údaj</v>
      </c>
      <c r="F18" s="329"/>
      <c r="G18" s="329"/>
      <c r="H18" s="32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30" t="s">
        <v>1</v>
      </c>
      <c r="F27" s="330"/>
      <c r="G27" s="330"/>
      <c r="H27" s="33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96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82</v>
      </c>
      <c r="E31" s="34"/>
      <c r="F31" s="34"/>
      <c r="G31" s="34"/>
      <c r="H31" s="34"/>
      <c r="I31" s="34"/>
      <c r="J31" s="119">
        <f>J111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36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38</v>
      </c>
      <c r="G34" s="34"/>
      <c r="H34" s="34"/>
      <c r="I34" s="123" t="s">
        <v>37</v>
      </c>
      <c r="J34" s="12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40</v>
      </c>
      <c r="E35" s="112" t="s">
        <v>41</v>
      </c>
      <c r="F35" s="125">
        <f>ROUND((SUM(BE111:BE118)+SUM(BE138:BE290)),2)</f>
        <v>0</v>
      </c>
      <c r="G35" s="34"/>
      <c r="H35" s="34"/>
      <c r="I35" s="126">
        <v>0.21</v>
      </c>
      <c r="J35" s="125">
        <f>ROUND(((SUM(BE111:BE118)+SUM(BE138:BE290))*I35),2)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42</v>
      </c>
      <c r="F36" s="125">
        <f>ROUND((SUM(BF111:BF118)+SUM(BF138:BF290)),2)</f>
        <v>0</v>
      </c>
      <c r="G36" s="34"/>
      <c r="H36" s="34"/>
      <c r="I36" s="126">
        <v>0.15</v>
      </c>
      <c r="J36" s="125">
        <f>ROUND(((SUM(BF111:BF118)+SUM(BF138:BF290))*I36),2)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5">
        <f>ROUND((SUM(BG111:BG118)+SUM(BG138:BG290)),2)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44</v>
      </c>
      <c r="F38" s="125">
        <f>ROUND((SUM(BH111:BH118)+SUM(BH138:BH290)),2)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45</v>
      </c>
      <c r="F39" s="125">
        <f>ROUND((SUM(BI111:BI118)+SUM(BI138:BI290)),2)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Bělá - Bukovice jez, ř. km 21,710 - oprava PŠ 2021</v>
      </c>
      <c r="F85" s="332"/>
      <c r="G85" s="332"/>
      <c r="H85" s="33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SO 01 - Oprava jezové konstrukce</v>
      </c>
      <c r="F87" s="333"/>
      <c r="G87" s="333"/>
      <c r="H87" s="33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Olomoucký kraj</v>
      </c>
      <c r="G89" s="36"/>
      <c r="H89" s="36"/>
      <c r="I89" s="29" t="s">
        <v>22</v>
      </c>
      <c r="J89" s="66" t="str">
        <f>IF(J12="","",J12)</f>
        <v>31. 3. 2022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Povodí Odry, státní podnik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98</v>
      </c>
      <c r="D94" s="146"/>
      <c r="E94" s="146"/>
      <c r="F94" s="146"/>
      <c r="G94" s="146"/>
      <c r="H94" s="146"/>
      <c r="I94" s="146"/>
      <c r="J94" s="147" t="s">
        <v>99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100</v>
      </c>
      <c r="D96" s="36"/>
      <c r="E96" s="36"/>
      <c r="F96" s="36"/>
      <c r="G96" s="36"/>
      <c r="H96" s="36"/>
      <c r="I96" s="36"/>
      <c r="J96" s="84">
        <f>J138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2:12" s="9" customFormat="1" ht="24.95" customHeight="1">
      <c r="B97" s="149"/>
      <c r="C97" s="150"/>
      <c r="D97" s="151" t="s">
        <v>235</v>
      </c>
      <c r="E97" s="152"/>
      <c r="F97" s="152"/>
      <c r="G97" s="152"/>
      <c r="H97" s="152"/>
      <c r="I97" s="152"/>
      <c r="J97" s="153">
        <f>J139</f>
        <v>0</v>
      </c>
      <c r="K97" s="150"/>
      <c r="L97" s="154"/>
    </row>
    <row r="98" spans="2:12" s="10" customFormat="1" ht="19.9" customHeight="1">
      <c r="B98" s="155"/>
      <c r="C98" s="156"/>
      <c r="D98" s="157" t="s">
        <v>236</v>
      </c>
      <c r="E98" s="158"/>
      <c r="F98" s="158"/>
      <c r="G98" s="158"/>
      <c r="H98" s="158"/>
      <c r="I98" s="158"/>
      <c r="J98" s="159">
        <f>J140</f>
        <v>0</v>
      </c>
      <c r="K98" s="156"/>
      <c r="L98" s="160"/>
    </row>
    <row r="99" spans="2:12" s="10" customFormat="1" ht="19.9" customHeight="1">
      <c r="B99" s="155"/>
      <c r="C99" s="156"/>
      <c r="D99" s="157" t="s">
        <v>237</v>
      </c>
      <c r="E99" s="158"/>
      <c r="F99" s="158"/>
      <c r="G99" s="158"/>
      <c r="H99" s="158"/>
      <c r="I99" s="158"/>
      <c r="J99" s="159">
        <f>J201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238</v>
      </c>
      <c r="E100" s="158"/>
      <c r="F100" s="158"/>
      <c r="G100" s="158"/>
      <c r="H100" s="158"/>
      <c r="I100" s="158"/>
      <c r="J100" s="159">
        <f>J221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239</v>
      </c>
      <c r="E101" s="158"/>
      <c r="F101" s="158"/>
      <c r="G101" s="158"/>
      <c r="H101" s="158"/>
      <c r="I101" s="158"/>
      <c r="J101" s="159">
        <f>J224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240</v>
      </c>
      <c r="E102" s="158"/>
      <c r="F102" s="158"/>
      <c r="G102" s="158"/>
      <c r="H102" s="158"/>
      <c r="I102" s="158"/>
      <c r="J102" s="159">
        <f>J227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241</v>
      </c>
      <c r="E103" s="158"/>
      <c r="F103" s="158"/>
      <c r="G103" s="158"/>
      <c r="H103" s="158"/>
      <c r="I103" s="158"/>
      <c r="J103" s="159">
        <f>J268</f>
        <v>0</v>
      </c>
      <c r="K103" s="156"/>
      <c r="L103" s="160"/>
    </row>
    <row r="104" spans="2:12" s="10" customFormat="1" ht="19.9" customHeight="1">
      <c r="B104" s="155"/>
      <c r="C104" s="156"/>
      <c r="D104" s="157" t="s">
        <v>242</v>
      </c>
      <c r="E104" s="158"/>
      <c r="F104" s="158"/>
      <c r="G104" s="158"/>
      <c r="H104" s="158"/>
      <c r="I104" s="158"/>
      <c r="J104" s="159">
        <f>J275</f>
        <v>0</v>
      </c>
      <c r="K104" s="156"/>
      <c r="L104" s="160"/>
    </row>
    <row r="105" spans="2:12" s="9" customFormat="1" ht="24.95" customHeight="1">
      <c r="B105" s="149"/>
      <c r="C105" s="150"/>
      <c r="D105" s="151" t="s">
        <v>243</v>
      </c>
      <c r="E105" s="152"/>
      <c r="F105" s="152"/>
      <c r="G105" s="152"/>
      <c r="H105" s="152"/>
      <c r="I105" s="152"/>
      <c r="J105" s="153">
        <f>J277</f>
        <v>0</v>
      </c>
      <c r="K105" s="150"/>
      <c r="L105" s="154"/>
    </row>
    <row r="106" spans="2:12" s="10" customFormat="1" ht="19.9" customHeight="1">
      <c r="B106" s="155"/>
      <c r="C106" s="156"/>
      <c r="D106" s="157" t="s">
        <v>244</v>
      </c>
      <c r="E106" s="158"/>
      <c r="F106" s="158"/>
      <c r="G106" s="158"/>
      <c r="H106" s="158"/>
      <c r="I106" s="158"/>
      <c r="J106" s="159">
        <f>J278</f>
        <v>0</v>
      </c>
      <c r="K106" s="156"/>
      <c r="L106" s="160"/>
    </row>
    <row r="107" spans="2:12" s="10" customFormat="1" ht="19.9" customHeight="1">
      <c r="B107" s="155"/>
      <c r="C107" s="156"/>
      <c r="D107" s="157" t="s">
        <v>245</v>
      </c>
      <c r="E107" s="158"/>
      <c r="F107" s="158"/>
      <c r="G107" s="158"/>
      <c r="H107" s="158"/>
      <c r="I107" s="158"/>
      <c r="J107" s="159">
        <f>J283</f>
        <v>0</v>
      </c>
      <c r="K107" s="156"/>
      <c r="L107" s="160"/>
    </row>
    <row r="108" spans="2:12" s="10" customFormat="1" ht="19.9" customHeight="1">
      <c r="B108" s="155"/>
      <c r="C108" s="156"/>
      <c r="D108" s="157" t="s">
        <v>246</v>
      </c>
      <c r="E108" s="158"/>
      <c r="F108" s="158"/>
      <c r="G108" s="158"/>
      <c r="H108" s="158"/>
      <c r="I108" s="158"/>
      <c r="J108" s="159">
        <f>J287</f>
        <v>0</v>
      </c>
      <c r="K108" s="156"/>
      <c r="L108" s="160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9.25" customHeight="1">
      <c r="A111" s="34"/>
      <c r="B111" s="35"/>
      <c r="C111" s="148" t="s">
        <v>108</v>
      </c>
      <c r="D111" s="36"/>
      <c r="E111" s="36"/>
      <c r="F111" s="36"/>
      <c r="G111" s="36"/>
      <c r="H111" s="36"/>
      <c r="I111" s="36"/>
      <c r="J111" s="161">
        <f>ROUND(J112+J113+J114+J115+J116+J117,2)</f>
        <v>0</v>
      </c>
      <c r="K111" s="36"/>
      <c r="L111" s="51"/>
      <c r="N111" s="162" t="s">
        <v>40</v>
      </c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65" s="2" customFormat="1" ht="18" customHeight="1">
      <c r="A112" s="34"/>
      <c r="B112" s="35"/>
      <c r="C112" s="36"/>
      <c r="D112" s="334" t="s">
        <v>109</v>
      </c>
      <c r="E112" s="335"/>
      <c r="F112" s="335"/>
      <c r="G112" s="36"/>
      <c r="H112" s="36"/>
      <c r="I112" s="36"/>
      <c r="J112" s="164">
        <v>0</v>
      </c>
      <c r="K112" s="36"/>
      <c r="L112" s="165"/>
      <c r="M112" s="166"/>
      <c r="N112" s="167" t="s">
        <v>41</v>
      </c>
      <c r="O112" s="166"/>
      <c r="P112" s="166"/>
      <c r="Q112" s="166"/>
      <c r="R112" s="166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9" t="s">
        <v>110</v>
      </c>
      <c r="AZ112" s="166"/>
      <c r="BA112" s="166"/>
      <c r="BB112" s="166"/>
      <c r="BC112" s="166"/>
      <c r="BD112" s="166"/>
      <c r="BE112" s="170">
        <f aca="true" t="shared" si="0" ref="BE112:BE117">IF(N112="základní",J112,0)</f>
        <v>0</v>
      </c>
      <c r="BF112" s="170">
        <f aca="true" t="shared" si="1" ref="BF112:BF117">IF(N112="snížená",J112,0)</f>
        <v>0</v>
      </c>
      <c r="BG112" s="170">
        <f aca="true" t="shared" si="2" ref="BG112:BG117">IF(N112="zákl. přenesená",J112,0)</f>
        <v>0</v>
      </c>
      <c r="BH112" s="170">
        <f aca="true" t="shared" si="3" ref="BH112:BH117">IF(N112="sníž. přenesená",J112,0)</f>
        <v>0</v>
      </c>
      <c r="BI112" s="170">
        <f aca="true" t="shared" si="4" ref="BI112:BI117">IF(N112="nulová",J112,0)</f>
        <v>0</v>
      </c>
      <c r="BJ112" s="169" t="s">
        <v>83</v>
      </c>
      <c r="BK112" s="166"/>
      <c r="BL112" s="166"/>
      <c r="BM112" s="166"/>
    </row>
    <row r="113" spans="1:65" s="2" customFormat="1" ht="18" customHeight="1">
      <c r="A113" s="34"/>
      <c r="B113" s="35"/>
      <c r="C113" s="36"/>
      <c r="D113" s="334" t="s">
        <v>111</v>
      </c>
      <c r="E113" s="335"/>
      <c r="F113" s="335"/>
      <c r="G113" s="36"/>
      <c r="H113" s="36"/>
      <c r="I113" s="36"/>
      <c r="J113" s="164">
        <v>0</v>
      </c>
      <c r="K113" s="36"/>
      <c r="L113" s="165"/>
      <c r="M113" s="166"/>
      <c r="N113" s="167" t="s">
        <v>41</v>
      </c>
      <c r="O113" s="166"/>
      <c r="P113" s="166"/>
      <c r="Q113" s="166"/>
      <c r="R113" s="166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9" t="s">
        <v>110</v>
      </c>
      <c r="AZ113" s="166"/>
      <c r="BA113" s="166"/>
      <c r="BB113" s="166"/>
      <c r="BC113" s="166"/>
      <c r="BD113" s="166"/>
      <c r="BE113" s="170">
        <f t="shared" si="0"/>
        <v>0</v>
      </c>
      <c r="BF113" s="170">
        <f t="shared" si="1"/>
        <v>0</v>
      </c>
      <c r="BG113" s="170">
        <f t="shared" si="2"/>
        <v>0</v>
      </c>
      <c r="BH113" s="170">
        <f t="shared" si="3"/>
        <v>0</v>
      </c>
      <c r="BI113" s="170">
        <f t="shared" si="4"/>
        <v>0</v>
      </c>
      <c r="BJ113" s="169" t="s">
        <v>83</v>
      </c>
      <c r="BK113" s="166"/>
      <c r="BL113" s="166"/>
      <c r="BM113" s="166"/>
    </row>
    <row r="114" spans="1:65" s="2" customFormat="1" ht="18" customHeight="1">
      <c r="A114" s="34"/>
      <c r="B114" s="35"/>
      <c r="C114" s="36"/>
      <c r="D114" s="334" t="s">
        <v>112</v>
      </c>
      <c r="E114" s="335"/>
      <c r="F114" s="335"/>
      <c r="G114" s="36"/>
      <c r="H114" s="36"/>
      <c r="I114" s="36"/>
      <c r="J114" s="164">
        <v>0</v>
      </c>
      <c r="K114" s="36"/>
      <c r="L114" s="165"/>
      <c r="M114" s="166"/>
      <c r="N114" s="167" t="s">
        <v>41</v>
      </c>
      <c r="O114" s="166"/>
      <c r="P114" s="166"/>
      <c r="Q114" s="166"/>
      <c r="R114" s="166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9" t="s">
        <v>110</v>
      </c>
      <c r="AZ114" s="166"/>
      <c r="BA114" s="166"/>
      <c r="BB114" s="166"/>
      <c r="BC114" s="166"/>
      <c r="BD114" s="166"/>
      <c r="BE114" s="170">
        <f t="shared" si="0"/>
        <v>0</v>
      </c>
      <c r="BF114" s="170">
        <f t="shared" si="1"/>
        <v>0</v>
      </c>
      <c r="BG114" s="170">
        <f t="shared" si="2"/>
        <v>0</v>
      </c>
      <c r="BH114" s="170">
        <f t="shared" si="3"/>
        <v>0</v>
      </c>
      <c r="BI114" s="170">
        <f t="shared" si="4"/>
        <v>0</v>
      </c>
      <c r="BJ114" s="169" t="s">
        <v>83</v>
      </c>
      <c r="BK114" s="166"/>
      <c r="BL114" s="166"/>
      <c r="BM114" s="166"/>
    </row>
    <row r="115" spans="1:65" s="2" customFormat="1" ht="18" customHeight="1">
      <c r="A115" s="34"/>
      <c r="B115" s="35"/>
      <c r="C115" s="36"/>
      <c r="D115" s="334" t="s">
        <v>113</v>
      </c>
      <c r="E115" s="335"/>
      <c r="F115" s="335"/>
      <c r="G115" s="36"/>
      <c r="H115" s="36"/>
      <c r="I115" s="36"/>
      <c r="J115" s="164">
        <v>0</v>
      </c>
      <c r="K115" s="36"/>
      <c r="L115" s="165"/>
      <c r="M115" s="166"/>
      <c r="N115" s="167" t="s">
        <v>41</v>
      </c>
      <c r="O115" s="166"/>
      <c r="P115" s="166"/>
      <c r="Q115" s="166"/>
      <c r="R115" s="166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9" t="s">
        <v>110</v>
      </c>
      <c r="AZ115" s="166"/>
      <c r="BA115" s="166"/>
      <c r="BB115" s="166"/>
      <c r="BC115" s="166"/>
      <c r="BD115" s="166"/>
      <c r="BE115" s="170">
        <f t="shared" si="0"/>
        <v>0</v>
      </c>
      <c r="BF115" s="170">
        <f t="shared" si="1"/>
        <v>0</v>
      </c>
      <c r="BG115" s="170">
        <f t="shared" si="2"/>
        <v>0</v>
      </c>
      <c r="BH115" s="170">
        <f t="shared" si="3"/>
        <v>0</v>
      </c>
      <c r="BI115" s="170">
        <f t="shared" si="4"/>
        <v>0</v>
      </c>
      <c r="BJ115" s="169" t="s">
        <v>83</v>
      </c>
      <c r="BK115" s="166"/>
      <c r="BL115" s="166"/>
      <c r="BM115" s="166"/>
    </row>
    <row r="116" spans="1:65" s="2" customFormat="1" ht="18" customHeight="1">
      <c r="A116" s="34"/>
      <c r="B116" s="35"/>
      <c r="C116" s="36"/>
      <c r="D116" s="334" t="s">
        <v>114</v>
      </c>
      <c r="E116" s="335"/>
      <c r="F116" s="335"/>
      <c r="G116" s="36"/>
      <c r="H116" s="36"/>
      <c r="I116" s="36"/>
      <c r="J116" s="164">
        <v>0</v>
      </c>
      <c r="K116" s="36"/>
      <c r="L116" s="165"/>
      <c r="M116" s="166"/>
      <c r="N116" s="167" t="s">
        <v>41</v>
      </c>
      <c r="O116" s="166"/>
      <c r="P116" s="166"/>
      <c r="Q116" s="166"/>
      <c r="R116" s="166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9" t="s">
        <v>110</v>
      </c>
      <c r="AZ116" s="166"/>
      <c r="BA116" s="166"/>
      <c r="BB116" s="166"/>
      <c r="BC116" s="166"/>
      <c r="BD116" s="166"/>
      <c r="BE116" s="170">
        <f t="shared" si="0"/>
        <v>0</v>
      </c>
      <c r="BF116" s="170">
        <f t="shared" si="1"/>
        <v>0</v>
      </c>
      <c r="BG116" s="170">
        <f t="shared" si="2"/>
        <v>0</v>
      </c>
      <c r="BH116" s="170">
        <f t="shared" si="3"/>
        <v>0</v>
      </c>
      <c r="BI116" s="170">
        <f t="shared" si="4"/>
        <v>0</v>
      </c>
      <c r="BJ116" s="169" t="s">
        <v>83</v>
      </c>
      <c r="BK116" s="166"/>
      <c r="BL116" s="166"/>
      <c r="BM116" s="166"/>
    </row>
    <row r="117" spans="1:65" s="2" customFormat="1" ht="18" customHeight="1">
      <c r="A117" s="34"/>
      <c r="B117" s="35"/>
      <c r="C117" s="36"/>
      <c r="D117" s="163" t="s">
        <v>115</v>
      </c>
      <c r="E117" s="36"/>
      <c r="F117" s="36"/>
      <c r="G117" s="36"/>
      <c r="H117" s="36"/>
      <c r="I117" s="36"/>
      <c r="J117" s="164">
        <f>ROUND(J30*T117,2)</f>
        <v>0</v>
      </c>
      <c r="K117" s="36"/>
      <c r="L117" s="165"/>
      <c r="M117" s="166"/>
      <c r="N117" s="167" t="s">
        <v>41</v>
      </c>
      <c r="O117" s="166"/>
      <c r="P117" s="166"/>
      <c r="Q117" s="166"/>
      <c r="R117" s="166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9" t="s">
        <v>116</v>
      </c>
      <c r="AZ117" s="166"/>
      <c r="BA117" s="166"/>
      <c r="BB117" s="166"/>
      <c r="BC117" s="166"/>
      <c r="BD117" s="166"/>
      <c r="BE117" s="170">
        <f t="shared" si="0"/>
        <v>0</v>
      </c>
      <c r="BF117" s="170">
        <f t="shared" si="1"/>
        <v>0</v>
      </c>
      <c r="BG117" s="170">
        <f t="shared" si="2"/>
        <v>0</v>
      </c>
      <c r="BH117" s="170">
        <f t="shared" si="3"/>
        <v>0</v>
      </c>
      <c r="BI117" s="170">
        <f t="shared" si="4"/>
        <v>0</v>
      </c>
      <c r="BJ117" s="169" t="s">
        <v>83</v>
      </c>
      <c r="BK117" s="166"/>
      <c r="BL117" s="166"/>
      <c r="BM117" s="166"/>
    </row>
    <row r="118" spans="1:31" s="2" customFormat="1" ht="11.25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9.25" customHeight="1">
      <c r="A119" s="34"/>
      <c r="B119" s="35"/>
      <c r="C119" s="171" t="s">
        <v>117</v>
      </c>
      <c r="D119" s="146"/>
      <c r="E119" s="146"/>
      <c r="F119" s="146"/>
      <c r="G119" s="146"/>
      <c r="H119" s="146"/>
      <c r="I119" s="146"/>
      <c r="J119" s="172">
        <f>ROUND(J96+J111,2)</f>
        <v>0</v>
      </c>
      <c r="K119" s="14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4" spans="1:31" s="2" customFormat="1" ht="6.95" customHeight="1">
      <c r="A124" s="3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4.95" customHeight="1">
      <c r="A125" s="34"/>
      <c r="B125" s="35"/>
      <c r="C125" s="23" t="s">
        <v>118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331" t="str">
        <f>E7</f>
        <v>Bělá - Bukovice jez, ř. km 21,710 - oprava PŠ 2021</v>
      </c>
      <c r="F128" s="332"/>
      <c r="G128" s="332"/>
      <c r="H128" s="332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94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6.5" customHeight="1">
      <c r="A130" s="34"/>
      <c r="B130" s="35"/>
      <c r="C130" s="36"/>
      <c r="D130" s="36"/>
      <c r="E130" s="302" t="str">
        <f>E9</f>
        <v>SO 01 - Oprava jezové konstrukce</v>
      </c>
      <c r="F130" s="333"/>
      <c r="G130" s="333"/>
      <c r="H130" s="333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20</v>
      </c>
      <c r="D132" s="36"/>
      <c r="E132" s="36"/>
      <c r="F132" s="27" t="str">
        <f>F12</f>
        <v>Olomoucký kraj</v>
      </c>
      <c r="G132" s="36"/>
      <c r="H132" s="36"/>
      <c r="I132" s="29" t="s">
        <v>22</v>
      </c>
      <c r="J132" s="66" t="str">
        <f>IF(J12="","",J12)</f>
        <v>31. 3. 2022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24</v>
      </c>
      <c r="D134" s="36"/>
      <c r="E134" s="36"/>
      <c r="F134" s="27" t="str">
        <f>E15</f>
        <v>Povodí Odry, státní podnik</v>
      </c>
      <c r="G134" s="36"/>
      <c r="H134" s="36"/>
      <c r="I134" s="29" t="s">
        <v>30</v>
      </c>
      <c r="J134" s="32" t="str">
        <f>E21</f>
        <v>AQUATIS, a.s.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25.7" customHeight="1">
      <c r="A135" s="34"/>
      <c r="B135" s="35"/>
      <c r="C135" s="29" t="s">
        <v>28</v>
      </c>
      <c r="D135" s="36"/>
      <c r="E135" s="36"/>
      <c r="F135" s="27" t="str">
        <f>IF(E18="","",E18)</f>
        <v>Vyplň údaj</v>
      </c>
      <c r="G135" s="36"/>
      <c r="H135" s="36"/>
      <c r="I135" s="29" t="s">
        <v>33</v>
      </c>
      <c r="J135" s="32" t="str">
        <f>E24</f>
        <v>Ing. Michal Jendruščák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11" customFormat="1" ht="29.25" customHeight="1">
      <c r="A137" s="173"/>
      <c r="B137" s="174"/>
      <c r="C137" s="175" t="s">
        <v>119</v>
      </c>
      <c r="D137" s="176" t="s">
        <v>61</v>
      </c>
      <c r="E137" s="176" t="s">
        <v>57</v>
      </c>
      <c r="F137" s="176" t="s">
        <v>58</v>
      </c>
      <c r="G137" s="176" t="s">
        <v>120</v>
      </c>
      <c r="H137" s="176" t="s">
        <v>121</v>
      </c>
      <c r="I137" s="176" t="s">
        <v>122</v>
      </c>
      <c r="J137" s="176" t="s">
        <v>99</v>
      </c>
      <c r="K137" s="177" t="s">
        <v>123</v>
      </c>
      <c r="L137" s="178"/>
      <c r="M137" s="75" t="s">
        <v>1</v>
      </c>
      <c r="N137" s="76" t="s">
        <v>40</v>
      </c>
      <c r="O137" s="76" t="s">
        <v>124</v>
      </c>
      <c r="P137" s="76" t="s">
        <v>125</v>
      </c>
      <c r="Q137" s="76" t="s">
        <v>126</v>
      </c>
      <c r="R137" s="76" t="s">
        <v>127</v>
      </c>
      <c r="S137" s="76" t="s">
        <v>128</v>
      </c>
      <c r="T137" s="77" t="s">
        <v>129</v>
      </c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</row>
    <row r="138" spans="1:63" s="2" customFormat="1" ht="22.9" customHeight="1">
      <c r="A138" s="34"/>
      <c r="B138" s="35"/>
      <c r="C138" s="82" t="s">
        <v>130</v>
      </c>
      <c r="D138" s="36"/>
      <c r="E138" s="36"/>
      <c r="F138" s="36"/>
      <c r="G138" s="36"/>
      <c r="H138" s="36"/>
      <c r="I138" s="36"/>
      <c r="J138" s="179">
        <f>BK138</f>
        <v>0</v>
      </c>
      <c r="K138" s="36"/>
      <c r="L138" s="39"/>
      <c r="M138" s="78"/>
      <c r="N138" s="180"/>
      <c r="O138" s="79"/>
      <c r="P138" s="181">
        <f>P139+P277</f>
        <v>0</v>
      </c>
      <c r="Q138" s="79"/>
      <c r="R138" s="181">
        <f>R139+R277</f>
        <v>77.1179464</v>
      </c>
      <c r="S138" s="79"/>
      <c r="T138" s="182">
        <f>T139+T277</f>
        <v>143.0358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75</v>
      </c>
      <c r="AU138" s="17" t="s">
        <v>101</v>
      </c>
      <c r="BK138" s="183">
        <f>BK139+BK277</f>
        <v>0</v>
      </c>
    </row>
    <row r="139" spans="2:63" s="12" customFormat="1" ht="25.9" customHeight="1">
      <c r="B139" s="184"/>
      <c r="C139" s="185"/>
      <c r="D139" s="186" t="s">
        <v>75</v>
      </c>
      <c r="E139" s="187" t="s">
        <v>247</v>
      </c>
      <c r="F139" s="187" t="s">
        <v>248</v>
      </c>
      <c r="G139" s="185"/>
      <c r="H139" s="185"/>
      <c r="I139" s="188"/>
      <c r="J139" s="189">
        <f>BK139</f>
        <v>0</v>
      </c>
      <c r="K139" s="185"/>
      <c r="L139" s="190"/>
      <c r="M139" s="191"/>
      <c r="N139" s="192"/>
      <c r="O139" s="192"/>
      <c r="P139" s="193">
        <f>P140+P201+P221+P224+P227+P268+P275</f>
        <v>0</v>
      </c>
      <c r="Q139" s="192"/>
      <c r="R139" s="193">
        <f>R140+R201+R221+R224+R227+R268+R275</f>
        <v>76.70449099999999</v>
      </c>
      <c r="S139" s="192"/>
      <c r="T139" s="194">
        <f>T140+T201+T221+T224+T227+T268+T275</f>
        <v>143.0358</v>
      </c>
      <c r="AR139" s="195" t="s">
        <v>83</v>
      </c>
      <c r="AT139" s="196" t="s">
        <v>75</v>
      </c>
      <c r="AU139" s="196" t="s">
        <v>76</v>
      </c>
      <c r="AY139" s="195" t="s">
        <v>133</v>
      </c>
      <c r="BK139" s="197">
        <f>BK140+BK201+BK221+BK224+BK227+BK268+BK275</f>
        <v>0</v>
      </c>
    </row>
    <row r="140" spans="2:63" s="12" customFormat="1" ht="22.9" customHeight="1">
      <c r="B140" s="184"/>
      <c r="C140" s="185"/>
      <c r="D140" s="186" t="s">
        <v>75</v>
      </c>
      <c r="E140" s="198" t="s">
        <v>83</v>
      </c>
      <c r="F140" s="198" t="s">
        <v>249</v>
      </c>
      <c r="G140" s="185"/>
      <c r="H140" s="185"/>
      <c r="I140" s="188"/>
      <c r="J140" s="199">
        <f>BK140</f>
        <v>0</v>
      </c>
      <c r="K140" s="185"/>
      <c r="L140" s="190"/>
      <c r="M140" s="191"/>
      <c r="N140" s="192"/>
      <c r="O140" s="192"/>
      <c r="P140" s="193">
        <f>SUM(P141:P200)</f>
        <v>0</v>
      </c>
      <c r="Q140" s="192"/>
      <c r="R140" s="193">
        <f>SUM(R141:R200)</f>
        <v>0.029320000000000002</v>
      </c>
      <c r="S140" s="192"/>
      <c r="T140" s="194">
        <f>SUM(T141:T200)</f>
        <v>77.553</v>
      </c>
      <c r="AR140" s="195" t="s">
        <v>83</v>
      </c>
      <c r="AT140" s="196" t="s">
        <v>75</v>
      </c>
      <c r="AU140" s="196" t="s">
        <v>83</v>
      </c>
      <c r="AY140" s="195" t="s">
        <v>133</v>
      </c>
      <c r="BK140" s="197">
        <f>SUM(BK141:BK200)</f>
        <v>0</v>
      </c>
    </row>
    <row r="141" spans="1:65" s="2" customFormat="1" ht="21.75" customHeight="1">
      <c r="A141" s="34"/>
      <c r="B141" s="35"/>
      <c r="C141" s="200" t="s">
        <v>83</v>
      </c>
      <c r="D141" s="200" t="s">
        <v>136</v>
      </c>
      <c r="E141" s="201" t="s">
        <v>250</v>
      </c>
      <c r="F141" s="202" t="s">
        <v>251</v>
      </c>
      <c r="G141" s="203" t="s">
        <v>252</v>
      </c>
      <c r="H141" s="204">
        <v>84.2</v>
      </c>
      <c r="I141" s="205"/>
      <c r="J141" s="206">
        <f>ROUND(I141*H141,2)</f>
        <v>0</v>
      </c>
      <c r="K141" s="202" t="s">
        <v>253</v>
      </c>
      <c r="L141" s="39"/>
      <c r="M141" s="207" t="s">
        <v>1</v>
      </c>
      <c r="N141" s="208" t="s">
        <v>41</v>
      </c>
      <c r="O141" s="71"/>
      <c r="P141" s="209">
        <f>O141*H141</f>
        <v>0</v>
      </c>
      <c r="Q141" s="209">
        <v>0</v>
      </c>
      <c r="R141" s="209">
        <f>Q141*H141</f>
        <v>0</v>
      </c>
      <c r="S141" s="209">
        <v>0.44</v>
      </c>
      <c r="T141" s="210">
        <f>S141*H141</f>
        <v>37.048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1" t="s">
        <v>140</v>
      </c>
      <c r="AT141" s="211" t="s">
        <v>136</v>
      </c>
      <c r="AU141" s="211" t="s">
        <v>85</v>
      </c>
      <c r="AY141" s="17" t="s">
        <v>133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83</v>
      </c>
      <c r="BK141" s="212">
        <f>ROUND(I141*H141,2)</f>
        <v>0</v>
      </c>
      <c r="BL141" s="17" t="s">
        <v>140</v>
      </c>
      <c r="BM141" s="211" t="s">
        <v>254</v>
      </c>
    </row>
    <row r="142" spans="1:65" s="2" customFormat="1" ht="16.5" customHeight="1">
      <c r="A142" s="34"/>
      <c r="B142" s="35"/>
      <c r="C142" s="200" t="s">
        <v>85</v>
      </c>
      <c r="D142" s="200" t="s">
        <v>136</v>
      </c>
      <c r="E142" s="201" t="s">
        <v>255</v>
      </c>
      <c r="F142" s="202" t="s">
        <v>256</v>
      </c>
      <c r="G142" s="203" t="s">
        <v>257</v>
      </c>
      <c r="H142" s="204">
        <v>15</v>
      </c>
      <c r="I142" s="205"/>
      <c r="J142" s="206">
        <f>ROUND(I142*H142,2)</f>
        <v>0</v>
      </c>
      <c r="K142" s="202" t="s">
        <v>253</v>
      </c>
      <c r="L142" s="39"/>
      <c r="M142" s="207" t="s">
        <v>1</v>
      </c>
      <c r="N142" s="208" t="s">
        <v>41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0.205</v>
      </c>
      <c r="T142" s="210">
        <f>S142*H142</f>
        <v>3.0749999999999997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140</v>
      </c>
      <c r="AT142" s="211" t="s">
        <v>136</v>
      </c>
      <c r="AU142" s="211" t="s">
        <v>85</v>
      </c>
      <c r="AY142" s="17" t="s">
        <v>133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83</v>
      </c>
      <c r="BK142" s="212">
        <f>ROUND(I142*H142,2)</f>
        <v>0</v>
      </c>
      <c r="BL142" s="17" t="s">
        <v>140</v>
      </c>
      <c r="BM142" s="211" t="s">
        <v>258</v>
      </c>
    </row>
    <row r="143" spans="2:51" s="13" customFormat="1" ht="11.25">
      <c r="B143" s="223"/>
      <c r="C143" s="224"/>
      <c r="D143" s="213" t="s">
        <v>259</v>
      </c>
      <c r="E143" s="225" t="s">
        <v>1</v>
      </c>
      <c r="F143" s="226" t="s">
        <v>260</v>
      </c>
      <c r="G143" s="224"/>
      <c r="H143" s="227">
        <v>15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259</v>
      </c>
      <c r="AU143" s="233" t="s">
        <v>85</v>
      </c>
      <c r="AV143" s="13" t="s">
        <v>85</v>
      </c>
      <c r="AW143" s="13" t="s">
        <v>32</v>
      </c>
      <c r="AX143" s="13" t="s">
        <v>83</v>
      </c>
      <c r="AY143" s="233" t="s">
        <v>133</v>
      </c>
    </row>
    <row r="144" spans="1:65" s="2" customFormat="1" ht="16.5" customHeight="1">
      <c r="A144" s="34"/>
      <c r="B144" s="35"/>
      <c r="C144" s="200" t="s">
        <v>148</v>
      </c>
      <c r="D144" s="200" t="s">
        <v>136</v>
      </c>
      <c r="E144" s="201" t="s">
        <v>261</v>
      </c>
      <c r="F144" s="202" t="s">
        <v>262</v>
      </c>
      <c r="G144" s="203" t="s">
        <v>263</v>
      </c>
      <c r="H144" s="204">
        <v>19.7</v>
      </c>
      <c r="I144" s="205"/>
      <c r="J144" s="206">
        <f>ROUND(I144*H144,2)</f>
        <v>0</v>
      </c>
      <c r="K144" s="202" t="s">
        <v>253</v>
      </c>
      <c r="L144" s="39"/>
      <c r="M144" s="207" t="s">
        <v>1</v>
      </c>
      <c r="N144" s="208" t="s">
        <v>41</v>
      </c>
      <c r="O144" s="71"/>
      <c r="P144" s="209">
        <f>O144*H144</f>
        <v>0</v>
      </c>
      <c r="Q144" s="209">
        <v>0</v>
      </c>
      <c r="R144" s="209">
        <f>Q144*H144</f>
        <v>0</v>
      </c>
      <c r="S144" s="209">
        <v>1.9</v>
      </c>
      <c r="T144" s="210">
        <f>S144*H144</f>
        <v>37.43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1" t="s">
        <v>140</v>
      </c>
      <c r="AT144" s="211" t="s">
        <v>136</v>
      </c>
      <c r="AU144" s="211" t="s">
        <v>85</v>
      </c>
      <c r="AY144" s="17" t="s">
        <v>133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83</v>
      </c>
      <c r="BK144" s="212">
        <f>ROUND(I144*H144,2)</f>
        <v>0</v>
      </c>
      <c r="BL144" s="17" t="s">
        <v>140</v>
      </c>
      <c r="BM144" s="211" t="s">
        <v>264</v>
      </c>
    </row>
    <row r="145" spans="2:51" s="13" customFormat="1" ht="11.25">
      <c r="B145" s="223"/>
      <c r="C145" s="224"/>
      <c r="D145" s="213" t="s">
        <v>259</v>
      </c>
      <c r="E145" s="225" t="s">
        <v>1</v>
      </c>
      <c r="F145" s="226" t="s">
        <v>265</v>
      </c>
      <c r="G145" s="224"/>
      <c r="H145" s="227">
        <v>19.7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259</v>
      </c>
      <c r="AU145" s="233" t="s">
        <v>85</v>
      </c>
      <c r="AV145" s="13" t="s">
        <v>85</v>
      </c>
      <c r="AW145" s="13" t="s">
        <v>32</v>
      </c>
      <c r="AX145" s="13" t="s">
        <v>83</v>
      </c>
      <c r="AY145" s="233" t="s">
        <v>133</v>
      </c>
    </row>
    <row r="146" spans="1:65" s="2" customFormat="1" ht="16.5" customHeight="1">
      <c r="A146" s="34"/>
      <c r="B146" s="35"/>
      <c r="C146" s="200" t="s">
        <v>140</v>
      </c>
      <c r="D146" s="200" t="s">
        <v>136</v>
      </c>
      <c r="E146" s="201" t="s">
        <v>266</v>
      </c>
      <c r="F146" s="202" t="s">
        <v>267</v>
      </c>
      <c r="G146" s="203" t="s">
        <v>252</v>
      </c>
      <c r="H146" s="204">
        <v>1466</v>
      </c>
      <c r="I146" s="205"/>
      <c r="J146" s="206">
        <f>ROUND(I146*H146,2)</f>
        <v>0</v>
      </c>
      <c r="K146" s="202" t="s">
        <v>253</v>
      </c>
      <c r="L146" s="39"/>
      <c r="M146" s="207" t="s">
        <v>1</v>
      </c>
      <c r="N146" s="208" t="s">
        <v>41</v>
      </c>
      <c r="O146" s="71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1" t="s">
        <v>140</v>
      </c>
      <c r="AT146" s="211" t="s">
        <v>136</v>
      </c>
      <c r="AU146" s="211" t="s">
        <v>85</v>
      </c>
      <c r="AY146" s="17" t="s">
        <v>133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83</v>
      </c>
      <c r="BK146" s="212">
        <f>ROUND(I146*H146,2)</f>
        <v>0</v>
      </c>
      <c r="BL146" s="17" t="s">
        <v>140</v>
      </c>
      <c r="BM146" s="211" t="s">
        <v>268</v>
      </c>
    </row>
    <row r="147" spans="2:51" s="13" customFormat="1" ht="11.25">
      <c r="B147" s="223"/>
      <c r="C147" s="224"/>
      <c r="D147" s="213" t="s">
        <v>259</v>
      </c>
      <c r="E147" s="225" t="s">
        <v>1</v>
      </c>
      <c r="F147" s="226" t="s">
        <v>269</v>
      </c>
      <c r="G147" s="224"/>
      <c r="H147" s="227">
        <v>1466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259</v>
      </c>
      <c r="AU147" s="233" t="s">
        <v>85</v>
      </c>
      <c r="AV147" s="13" t="s">
        <v>85</v>
      </c>
      <c r="AW147" s="13" t="s">
        <v>32</v>
      </c>
      <c r="AX147" s="13" t="s">
        <v>83</v>
      </c>
      <c r="AY147" s="233" t="s">
        <v>133</v>
      </c>
    </row>
    <row r="148" spans="1:65" s="2" customFormat="1" ht="21.75" customHeight="1">
      <c r="A148" s="34"/>
      <c r="B148" s="35"/>
      <c r="C148" s="200" t="s">
        <v>132</v>
      </c>
      <c r="D148" s="200" t="s">
        <v>136</v>
      </c>
      <c r="E148" s="201" t="s">
        <v>270</v>
      </c>
      <c r="F148" s="202" t="s">
        <v>271</v>
      </c>
      <c r="G148" s="203" t="s">
        <v>263</v>
      </c>
      <c r="H148" s="204">
        <v>72</v>
      </c>
      <c r="I148" s="205"/>
      <c r="J148" s="206">
        <f>ROUND(I148*H148,2)</f>
        <v>0</v>
      </c>
      <c r="K148" s="202" t="s">
        <v>253</v>
      </c>
      <c r="L148" s="39"/>
      <c r="M148" s="207" t="s">
        <v>1</v>
      </c>
      <c r="N148" s="208" t="s">
        <v>41</v>
      </c>
      <c r="O148" s="71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140</v>
      </c>
      <c r="AT148" s="211" t="s">
        <v>136</v>
      </c>
      <c r="AU148" s="211" t="s">
        <v>85</v>
      </c>
      <c r="AY148" s="17" t="s">
        <v>133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83</v>
      </c>
      <c r="BK148" s="212">
        <f>ROUND(I148*H148,2)</f>
        <v>0</v>
      </c>
      <c r="BL148" s="17" t="s">
        <v>140</v>
      </c>
      <c r="BM148" s="211" t="s">
        <v>272</v>
      </c>
    </row>
    <row r="149" spans="2:51" s="13" customFormat="1" ht="11.25">
      <c r="B149" s="223"/>
      <c r="C149" s="224"/>
      <c r="D149" s="213" t="s">
        <v>259</v>
      </c>
      <c r="E149" s="225" t="s">
        <v>1</v>
      </c>
      <c r="F149" s="226" t="s">
        <v>273</v>
      </c>
      <c r="G149" s="224"/>
      <c r="H149" s="227">
        <v>72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259</v>
      </c>
      <c r="AU149" s="233" t="s">
        <v>85</v>
      </c>
      <c r="AV149" s="13" t="s">
        <v>85</v>
      </c>
      <c r="AW149" s="13" t="s">
        <v>32</v>
      </c>
      <c r="AX149" s="13" t="s">
        <v>83</v>
      </c>
      <c r="AY149" s="233" t="s">
        <v>133</v>
      </c>
    </row>
    <row r="150" spans="1:65" s="2" customFormat="1" ht="16.5" customHeight="1">
      <c r="A150" s="34"/>
      <c r="B150" s="35"/>
      <c r="C150" s="200" t="s">
        <v>160</v>
      </c>
      <c r="D150" s="200" t="s">
        <v>136</v>
      </c>
      <c r="E150" s="201" t="s">
        <v>274</v>
      </c>
      <c r="F150" s="202" t="s">
        <v>275</v>
      </c>
      <c r="G150" s="203" t="s">
        <v>263</v>
      </c>
      <c r="H150" s="204">
        <v>29.5</v>
      </c>
      <c r="I150" s="205"/>
      <c r="J150" s="206">
        <f>ROUND(I150*H150,2)</f>
        <v>0</v>
      </c>
      <c r="K150" s="202" t="s">
        <v>253</v>
      </c>
      <c r="L150" s="39"/>
      <c r="M150" s="207" t="s">
        <v>1</v>
      </c>
      <c r="N150" s="208" t="s">
        <v>41</v>
      </c>
      <c r="O150" s="71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1" t="s">
        <v>140</v>
      </c>
      <c r="AT150" s="211" t="s">
        <v>136</v>
      </c>
      <c r="AU150" s="211" t="s">
        <v>85</v>
      </c>
      <c r="AY150" s="17" t="s">
        <v>133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83</v>
      </c>
      <c r="BK150" s="212">
        <f>ROUND(I150*H150,2)</f>
        <v>0</v>
      </c>
      <c r="BL150" s="17" t="s">
        <v>140</v>
      </c>
      <c r="BM150" s="211" t="s">
        <v>276</v>
      </c>
    </row>
    <row r="151" spans="2:51" s="13" customFormat="1" ht="11.25">
      <c r="B151" s="223"/>
      <c r="C151" s="224"/>
      <c r="D151" s="213" t="s">
        <v>259</v>
      </c>
      <c r="E151" s="225" t="s">
        <v>1</v>
      </c>
      <c r="F151" s="226" t="s">
        <v>277</v>
      </c>
      <c r="G151" s="224"/>
      <c r="H151" s="227">
        <v>29.5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259</v>
      </c>
      <c r="AU151" s="233" t="s">
        <v>85</v>
      </c>
      <c r="AV151" s="13" t="s">
        <v>85</v>
      </c>
      <c r="AW151" s="13" t="s">
        <v>32</v>
      </c>
      <c r="AX151" s="13" t="s">
        <v>83</v>
      </c>
      <c r="AY151" s="233" t="s">
        <v>133</v>
      </c>
    </row>
    <row r="152" spans="1:65" s="2" customFormat="1" ht="21.75" customHeight="1">
      <c r="A152" s="34"/>
      <c r="B152" s="35"/>
      <c r="C152" s="200" t="s">
        <v>167</v>
      </c>
      <c r="D152" s="200" t="s">
        <v>136</v>
      </c>
      <c r="E152" s="201" t="s">
        <v>278</v>
      </c>
      <c r="F152" s="202" t="s">
        <v>279</v>
      </c>
      <c r="G152" s="203" t="s">
        <v>263</v>
      </c>
      <c r="H152" s="204">
        <v>323.3</v>
      </c>
      <c r="I152" s="205"/>
      <c r="J152" s="206">
        <f>ROUND(I152*H152,2)</f>
        <v>0</v>
      </c>
      <c r="K152" s="202" t="s">
        <v>253</v>
      </c>
      <c r="L152" s="39"/>
      <c r="M152" s="207" t="s">
        <v>1</v>
      </c>
      <c r="N152" s="208" t="s">
        <v>41</v>
      </c>
      <c r="O152" s="71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1" t="s">
        <v>140</v>
      </c>
      <c r="AT152" s="211" t="s">
        <v>136</v>
      </c>
      <c r="AU152" s="211" t="s">
        <v>85</v>
      </c>
      <c r="AY152" s="17" t="s">
        <v>133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7" t="s">
        <v>83</v>
      </c>
      <c r="BK152" s="212">
        <f>ROUND(I152*H152,2)</f>
        <v>0</v>
      </c>
      <c r="BL152" s="17" t="s">
        <v>140</v>
      </c>
      <c r="BM152" s="211" t="s">
        <v>280</v>
      </c>
    </row>
    <row r="153" spans="2:51" s="13" customFormat="1" ht="11.25">
      <c r="B153" s="223"/>
      <c r="C153" s="224"/>
      <c r="D153" s="213" t="s">
        <v>259</v>
      </c>
      <c r="E153" s="225" t="s">
        <v>1</v>
      </c>
      <c r="F153" s="226" t="s">
        <v>281</v>
      </c>
      <c r="G153" s="224"/>
      <c r="H153" s="227">
        <v>218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259</v>
      </c>
      <c r="AU153" s="233" t="s">
        <v>85</v>
      </c>
      <c r="AV153" s="13" t="s">
        <v>85</v>
      </c>
      <c r="AW153" s="13" t="s">
        <v>32</v>
      </c>
      <c r="AX153" s="13" t="s">
        <v>76</v>
      </c>
      <c r="AY153" s="233" t="s">
        <v>133</v>
      </c>
    </row>
    <row r="154" spans="2:51" s="13" customFormat="1" ht="11.25">
      <c r="B154" s="223"/>
      <c r="C154" s="224"/>
      <c r="D154" s="213" t="s">
        <v>259</v>
      </c>
      <c r="E154" s="225" t="s">
        <v>1</v>
      </c>
      <c r="F154" s="226" t="s">
        <v>277</v>
      </c>
      <c r="G154" s="224"/>
      <c r="H154" s="227">
        <v>29.5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259</v>
      </c>
      <c r="AU154" s="233" t="s">
        <v>85</v>
      </c>
      <c r="AV154" s="13" t="s">
        <v>85</v>
      </c>
      <c r="AW154" s="13" t="s">
        <v>32</v>
      </c>
      <c r="AX154" s="13" t="s">
        <v>76</v>
      </c>
      <c r="AY154" s="233" t="s">
        <v>133</v>
      </c>
    </row>
    <row r="155" spans="2:51" s="13" customFormat="1" ht="11.25">
      <c r="B155" s="223"/>
      <c r="C155" s="224"/>
      <c r="D155" s="213" t="s">
        <v>259</v>
      </c>
      <c r="E155" s="225" t="s">
        <v>1</v>
      </c>
      <c r="F155" s="226" t="s">
        <v>282</v>
      </c>
      <c r="G155" s="224"/>
      <c r="H155" s="227">
        <v>21.3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259</v>
      </c>
      <c r="AU155" s="233" t="s">
        <v>85</v>
      </c>
      <c r="AV155" s="13" t="s">
        <v>85</v>
      </c>
      <c r="AW155" s="13" t="s">
        <v>32</v>
      </c>
      <c r="AX155" s="13" t="s">
        <v>76</v>
      </c>
      <c r="AY155" s="233" t="s">
        <v>133</v>
      </c>
    </row>
    <row r="156" spans="2:51" s="13" customFormat="1" ht="11.25">
      <c r="B156" s="223"/>
      <c r="C156" s="224"/>
      <c r="D156" s="213" t="s">
        <v>259</v>
      </c>
      <c r="E156" s="225" t="s">
        <v>1</v>
      </c>
      <c r="F156" s="226" t="s">
        <v>283</v>
      </c>
      <c r="G156" s="224"/>
      <c r="H156" s="227">
        <v>54.5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259</v>
      </c>
      <c r="AU156" s="233" t="s">
        <v>85</v>
      </c>
      <c r="AV156" s="13" t="s">
        <v>85</v>
      </c>
      <c r="AW156" s="13" t="s">
        <v>32</v>
      </c>
      <c r="AX156" s="13" t="s">
        <v>76</v>
      </c>
      <c r="AY156" s="233" t="s">
        <v>133</v>
      </c>
    </row>
    <row r="157" spans="2:51" s="14" customFormat="1" ht="11.25">
      <c r="B157" s="234"/>
      <c r="C157" s="235"/>
      <c r="D157" s="213" t="s">
        <v>259</v>
      </c>
      <c r="E157" s="236" t="s">
        <v>1</v>
      </c>
      <c r="F157" s="237" t="s">
        <v>284</v>
      </c>
      <c r="G157" s="235"/>
      <c r="H157" s="238">
        <v>323.3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259</v>
      </c>
      <c r="AU157" s="244" t="s">
        <v>85</v>
      </c>
      <c r="AV157" s="14" t="s">
        <v>140</v>
      </c>
      <c r="AW157" s="14" t="s">
        <v>32</v>
      </c>
      <c r="AX157" s="14" t="s">
        <v>83</v>
      </c>
      <c r="AY157" s="244" t="s">
        <v>133</v>
      </c>
    </row>
    <row r="158" spans="1:65" s="2" customFormat="1" ht="16.5" customHeight="1">
      <c r="A158" s="34"/>
      <c r="B158" s="35"/>
      <c r="C158" s="200" t="s">
        <v>172</v>
      </c>
      <c r="D158" s="200" t="s">
        <v>136</v>
      </c>
      <c r="E158" s="201" t="s">
        <v>285</v>
      </c>
      <c r="F158" s="202" t="s">
        <v>286</v>
      </c>
      <c r="G158" s="203" t="s">
        <v>263</v>
      </c>
      <c r="H158" s="204">
        <v>56.2</v>
      </c>
      <c r="I158" s="205"/>
      <c r="J158" s="206">
        <f>ROUND(I158*H158,2)</f>
        <v>0</v>
      </c>
      <c r="K158" s="202" t="s">
        <v>253</v>
      </c>
      <c r="L158" s="39"/>
      <c r="M158" s="207" t="s">
        <v>1</v>
      </c>
      <c r="N158" s="208" t="s">
        <v>41</v>
      </c>
      <c r="O158" s="71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140</v>
      </c>
      <c r="AT158" s="211" t="s">
        <v>136</v>
      </c>
      <c r="AU158" s="211" t="s">
        <v>85</v>
      </c>
      <c r="AY158" s="17" t="s">
        <v>133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83</v>
      </c>
      <c r="BK158" s="212">
        <f>ROUND(I158*H158,2)</f>
        <v>0</v>
      </c>
      <c r="BL158" s="17" t="s">
        <v>140</v>
      </c>
      <c r="BM158" s="211" t="s">
        <v>287</v>
      </c>
    </row>
    <row r="159" spans="2:51" s="13" customFormat="1" ht="11.25">
      <c r="B159" s="223"/>
      <c r="C159" s="224"/>
      <c r="D159" s="213" t="s">
        <v>259</v>
      </c>
      <c r="E159" s="225" t="s">
        <v>1</v>
      </c>
      <c r="F159" s="226" t="s">
        <v>288</v>
      </c>
      <c r="G159" s="224"/>
      <c r="H159" s="227">
        <v>56.2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259</v>
      </c>
      <c r="AU159" s="233" t="s">
        <v>85</v>
      </c>
      <c r="AV159" s="13" t="s">
        <v>85</v>
      </c>
      <c r="AW159" s="13" t="s">
        <v>32</v>
      </c>
      <c r="AX159" s="13" t="s">
        <v>83</v>
      </c>
      <c r="AY159" s="233" t="s">
        <v>133</v>
      </c>
    </row>
    <row r="160" spans="1:65" s="2" customFormat="1" ht="21.75" customHeight="1">
      <c r="A160" s="34"/>
      <c r="B160" s="35"/>
      <c r="C160" s="200" t="s">
        <v>177</v>
      </c>
      <c r="D160" s="200" t="s">
        <v>136</v>
      </c>
      <c r="E160" s="201" t="s">
        <v>289</v>
      </c>
      <c r="F160" s="202" t="s">
        <v>290</v>
      </c>
      <c r="G160" s="203" t="s">
        <v>263</v>
      </c>
      <c r="H160" s="204">
        <v>720.8</v>
      </c>
      <c r="I160" s="205"/>
      <c r="J160" s="206">
        <f>ROUND(I160*H160,2)</f>
        <v>0</v>
      </c>
      <c r="K160" s="202" t="s">
        <v>253</v>
      </c>
      <c r="L160" s="39"/>
      <c r="M160" s="207" t="s">
        <v>1</v>
      </c>
      <c r="N160" s="208" t="s">
        <v>41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140</v>
      </c>
      <c r="AT160" s="211" t="s">
        <v>136</v>
      </c>
      <c r="AU160" s="211" t="s">
        <v>85</v>
      </c>
      <c r="AY160" s="17" t="s">
        <v>133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83</v>
      </c>
      <c r="BK160" s="212">
        <f>ROUND(I160*H160,2)</f>
        <v>0</v>
      </c>
      <c r="BL160" s="17" t="s">
        <v>140</v>
      </c>
      <c r="BM160" s="211" t="s">
        <v>291</v>
      </c>
    </row>
    <row r="161" spans="2:51" s="13" customFormat="1" ht="11.25">
      <c r="B161" s="223"/>
      <c r="C161" s="224"/>
      <c r="D161" s="213" t="s">
        <v>259</v>
      </c>
      <c r="E161" s="225" t="s">
        <v>1</v>
      </c>
      <c r="F161" s="226" t="s">
        <v>292</v>
      </c>
      <c r="G161" s="224"/>
      <c r="H161" s="227">
        <v>293.2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259</v>
      </c>
      <c r="AU161" s="233" t="s">
        <v>85</v>
      </c>
      <c r="AV161" s="13" t="s">
        <v>85</v>
      </c>
      <c r="AW161" s="13" t="s">
        <v>32</v>
      </c>
      <c r="AX161" s="13" t="s">
        <v>76</v>
      </c>
      <c r="AY161" s="233" t="s">
        <v>133</v>
      </c>
    </row>
    <row r="162" spans="2:51" s="13" customFormat="1" ht="11.25">
      <c r="B162" s="223"/>
      <c r="C162" s="224"/>
      <c r="D162" s="213" t="s">
        <v>259</v>
      </c>
      <c r="E162" s="225" t="s">
        <v>1</v>
      </c>
      <c r="F162" s="226" t="s">
        <v>288</v>
      </c>
      <c r="G162" s="224"/>
      <c r="H162" s="227">
        <v>56.2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259</v>
      </c>
      <c r="AU162" s="233" t="s">
        <v>85</v>
      </c>
      <c r="AV162" s="13" t="s">
        <v>85</v>
      </c>
      <c r="AW162" s="13" t="s">
        <v>32</v>
      </c>
      <c r="AX162" s="13" t="s">
        <v>76</v>
      </c>
      <c r="AY162" s="233" t="s">
        <v>133</v>
      </c>
    </row>
    <row r="163" spans="2:51" s="15" customFormat="1" ht="11.25">
      <c r="B163" s="245"/>
      <c r="C163" s="246"/>
      <c r="D163" s="213" t="s">
        <v>259</v>
      </c>
      <c r="E163" s="247" t="s">
        <v>1</v>
      </c>
      <c r="F163" s="248" t="s">
        <v>293</v>
      </c>
      <c r="G163" s="246"/>
      <c r="H163" s="249">
        <v>349.4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259</v>
      </c>
      <c r="AU163" s="255" t="s">
        <v>85</v>
      </c>
      <c r="AV163" s="15" t="s">
        <v>148</v>
      </c>
      <c r="AW163" s="15" t="s">
        <v>32</v>
      </c>
      <c r="AX163" s="15" t="s">
        <v>76</v>
      </c>
      <c r="AY163" s="255" t="s">
        <v>133</v>
      </c>
    </row>
    <row r="164" spans="2:51" s="13" customFormat="1" ht="11.25">
      <c r="B164" s="223"/>
      <c r="C164" s="224"/>
      <c r="D164" s="213" t="s">
        <v>259</v>
      </c>
      <c r="E164" s="225" t="s">
        <v>1</v>
      </c>
      <c r="F164" s="226" t="s">
        <v>294</v>
      </c>
      <c r="G164" s="224"/>
      <c r="H164" s="227">
        <v>293.2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259</v>
      </c>
      <c r="AU164" s="233" t="s">
        <v>85</v>
      </c>
      <c r="AV164" s="13" t="s">
        <v>85</v>
      </c>
      <c r="AW164" s="13" t="s">
        <v>32</v>
      </c>
      <c r="AX164" s="13" t="s">
        <v>76</v>
      </c>
      <c r="AY164" s="233" t="s">
        <v>133</v>
      </c>
    </row>
    <row r="165" spans="2:51" s="13" customFormat="1" ht="11.25">
      <c r="B165" s="223"/>
      <c r="C165" s="224"/>
      <c r="D165" s="213" t="s">
        <v>259</v>
      </c>
      <c r="E165" s="225" t="s">
        <v>1</v>
      </c>
      <c r="F165" s="226" t="s">
        <v>295</v>
      </c>
      <c r="G165" s="224"/>
      <c r="H165" s="227">
        <v>72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259</v>
      </c>
      <c r="AU165" s="233" t="s">
        <v>85</v>
      </c>
      <c r="AV165" s="13" t="s">
        <v>85</v>
      </c>
      <c r="AW165" s="13" t="s">
        <v>32</v>
      </c>
      <c r="AX165" s="13" t="s">
        <v>76</v>
      </c>
      <c r="AY165" s="233" t="s">
        <v>133</v>
      </c>
    </row>
    <row r="166" spans="2:51" s="13" customFormat="1" ht="11.25">
      <c r="B166" s="223"/>
      <c r="C166" s="224"/>
      <c r="D166" s="213" t="s">
        <v>259</v>
      </c>
      <c r="E166" s="225" t="s">
        <v>1</v>
      </c>
      <c r="F166" s="226" t="s">
        <v>296</v>
      </c>
      <c r="G166" s="224"/>
      <c r="H166" s="227">
        <v>6.2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259</v>
      </c>
      <c r="AU166" s="233" t="s">
        <v>85</v>
      </c>
      <c r="AV166" s="13" t="s">
        <v>85</v>
      </c>
      <c r="AW166" s="13" t="s">
        <v>32</v>
      </c>
      <c r="AX166" s="13" t="s">
        <v>76</v>
      </c>
      <c r="AY166" s="233" t="s">
        <v>133</v>
      </c>
    </row>
    <row r="167" spans="2:51" s="15" customFormat="1" ht="11.25">
      <c r="B167" s="245"/>
      <c r="C167" s="246"/>
      <c r="D167" s="213" t="s">
        <v>259</v>
      </c>
      <c r="E167" s="247" t="s">
        <v>232</v>
      </c>
      <c r="F167" s="248" t="s">
        <v>293</v>
      </c>
      <c r="G167" s="246"/>
      <c r="H167" s="249">
        <v>371.4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259</v>
      </c>
      <c r="AU167" s="255" t="s">
        <v>85</v>
      </c>
      <c r="AV167" s="15" t="s">
        <v>148</v>
      </c>
      <c r="AW167" s="15" t="s">
        <v>32</v>
      </c>
      <c r="AX167" s="15" t="s">
        <v>76</v>
      </c>
      <c r="AY167" s="255" t="s">
        <v>133</v>
      </c>
    </row>
    <row r="168" spans="2:51" s="14" customFormat="1" ht="11.25">
      <c r="B168" s="234"/>
      <c r="C168" s="235"/>
      <c r="D168" s="213" t="s">
        <v>259</v>
      </c>
      <c r="E168" s="236" t="s">
        <v>1</v>
      </c>
      <c r="F168" s="237" t="s">
        <v>284</v>
      </c>
      <c r="G168" s="235"/>
      <c r="H168" s="238">
        <v>720.8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259</v>
      </c>
      <c r="AU168" s="244" t="s">
        <v>85</v>
      </c>
      <c r="AV168" s="14" t="s">
        <v>140</v>
      </c>
      <c r="AW168" s="14" t="s">
        <v>32</v>
      </c>
      <c r="AX168" s="14" t="s">
        <v>83</v>
      </c>
      <c r="AY168" s="244" t="s">
        <v>133</v>
      </c>
    </row>
    <row r="169" spans="1:65" s="2" customFormat="1" ht="21.75" customHeight="1">
      <c r="A169" s="34"/>
      <c r="B169" s="35"/>
      <c r="C169" s="200" t="s">
        <v>183</v>
      </c>
      <c r="D169" s="200" t="s">
        <v>136</v>
      </c>
      <c r="E169" s="201" t="s">
        <v>297</v>
      </c>
      <c r="F169" s="202" t="s">
        <v>298</v>
      </c>
      <c r="G169" s="203" t="s">
        <v>263</v>
      </c>
      <c r="H169" s="204">
        <v>241.3</v>
      </c>
      <c r="I169" s="205"/>
      <c r="J169" s="206">
        <f>ROUND(I169*H169,2)</f>
        <v>0</v>
      </c>
      <c r="K169" s="202" t="s">
        <v>253</v>
      </c>
      <c r="L169" s="39"/>
      <c r="M169" s="207" t="s">
        <v>1</v>
      </c>
      <c r="N169" s="208" t="s">
        <v>41</v>
      </c>
      <c r="O169" s="71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140</v>
      </c>
      <c r="AT169" s="211" t="s">
        <v>136</v>
      </c>
      <c r="AU169" s="211" t="s">
        <v>85</v>
      </c>
      <c r="AY169" s="17" t="s">
        <v>133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83</v>
      </c>
      <c r="BK169" s="212">
        <f>ROUND(I169*H169,2)</f>
        <v>0</v>
      </c>
      <c r="BL169" s="17" t="s">
        <v>140</v>
      </c>
      <c r="BM169" s="211" t="s">
        <v>299</v>
      </c>
    </row>
    <row r="170" spans="2:51" s="13" customFormat="1" ht="11.25">
      <c r="B170" s="223"/>
      <c r="C170" s="224"/>
      <c r="D170" s="213" t="s">
        <v>259</v>
      </c>
      <c r="E170" s="225" t="s">
        <v>1</v>
      </c>
      <c r="F170" s="226" t="s">
        <v>300</v>
      </c>
      <c r="G170" s="224"/>
      <c r="H170" s="227">
        <v>211.8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259</v>
      </c>
      <c r="AU170" s="233" t="s">
        <v>85</v>
      </c>
      <c r="AV170" s="13" t="s">
        <v>85</v>
      </c>
      <c r="AW170" s="13" t="s">
        <v>32</v>
      </c>
      <c r="AX170" s="13" t="s">
        <v>76</v>
      </c>
      <c r="AY170" s="233" t="s">
        <v>133</v>
      </c>
    </row>
    <row r="171" spans="2:51" s="13" customFormat="1" ht="11.25">
      <c r="B171" s="223"/>
      <c r="C171" s="224"/>
      <c r="D171" s="213" t="s">
        <v>259</v>
      </c>
      <c r="E171" s="225" t="s">
        <v>1</v>
      </c>
      <c r="F171" s="226" t="s">
        <v>277</v>
      </c>
      <c r="G171" s="224"/>
      <c r="H171" s="227">
        <v>29.5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259</v>
      </c>
      <c r="AU171" s="233" t="s">
        <v>85</v>
      </c>
      <c r="AV171" s="13" t="s">
        <v>85</v>
      </c>
      <c r="AW171" s="13" t="s">
        <v>32</v>
      </c>
      <c r="AX171" s="13" t="s">
        <v>76</v>
      </c>
      <c r="AY171" s="233" t="s">
        <v>133</v>
      </c>
    </row>
    <row r="172" spans="2:51" s="14" customFormat="1" ht="11.25">
      <c r="B172" s="234"/>
      <c r="C172" s="235"/>
      <c r="D172" s="213" t="s">
        <v>259</v>
      </c>
      <c r="E172" s="236" t="s">
        <v>1</v>
      </c>
      <c r="F172" s="237" t="s">
        <v>284</v>
      </c>
      <c r="G172" s="235"/>
      <c r="H172" s="238">
        <v>241.3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259</v>
      </c>
      <c r="AU172" s="244" t="s">
        <v>85</v>
      </c>
      <c r="AV172" s="14" t="s">
        <v>140</v>
      </c>
      <c r="AW172" s="14" t="s">
        <v>32</v>
      </c>
      <c r="AX172" s="14" t="s">
        <v>83</v>
      </c>
      <c r="AY172" s="244" t="s">
        <v>133</v>
      </c>
    </row>
    <row r="173" spans="1:65" s="2" customFormat="1" ht="24.2" customHeight="1">
      <c r="A173" s="34"/>
      <c r="B173" s="35"/>
      <c r="C173" s="200" t="s">
        <v>187</v>
      </c>
      <c r="D173" s="200" t="s">
        <v>136</v>
      </c>
      <c r="E173" s="201" t="s">
        <v>301</v>
      </c>
      <c r="F173" s="202" t="s">
        <v>302</v>
      </c>
      <c r="G173" s="203" t="s">
        <v>263</v>
      </c>
      <c r="H173" s="204">
        <v>3619.5</v>
      </c>
      <c r="I173" s="205"/>
      <c r="J173" s="206">
        <f>ROUND(I173*H173,2)</f>
        <v>0</v>
      </c>
      <c r="K173" s="202" t="s">
        <v>253</v>
      </c>
      <c r="L173" s="39"/>
      <c r="M173" s="207" t="s">
        <v>1</v>
      </c>
      <c r="N173" s="208" t="s">
        <v>41</v>
      </c>
      <c r="O173" s="71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1" t="s">
        <v>140</v>
      </c>
      <c r="AT173" s="211" t="s">
        <v>136</v>
      </c>
      <c r="AU173" s="211" t="s">
        <v>85</v>
      </c>
      <c r="AY173" s="17" t="s">
        <v>133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83</v>
      </c>
      <c r="BK173" s="212">
        <f>ROUND(I173*H173,2)</f>
        <v>0</v>
      </c>
      <c r="BL173" s="17" t="s">
        <v>140</v>
      </c>
      <c r="BM173" s="211" t="s">
        <v>303</v>
      </c>
    </row>
    <row r="174" spans="2:51" s="13" customFormat="1" ht="11.25">
      <c r="B174" s="223"/>
      <c r="C174" s="224"/>
      <c r="D174" s="213" t="s">
        <v>259</v>
      </c>
      <c r="E174" s="225" t="s">
        <v>1</v>
      </c>
      <c r="F174" s="226" t="s">
        <v>304</v>
      </c>
      <c r="G174" s="224"/>
      <c r="H174" s="227">
        <v>3619.5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259</v>
      </c>
      <c r="AU174" s="233" t="s">
        <v>85</v>
      </c>
      <c r="AV174" s="13" t="s">
        <v>85</v>
      </c>
      <c r="AW174" s="13" t="s">
        <v>32</v>
      </c>
      <c r="AX174" s="13" t="s">
        <v>83</v>
      </c>
      <c r="AY174" s="233" t="s">
        <v>133</v>
      </c>
    </row>
    <row r="175" spans="1:65" s="2" customFormat="1" ht="16.5" customHeight="1">
      <c r="A175" s="34"/>
      <c r="B175" s="35"/>
      <c r="C175" s="200" t="s">
        <v>192</v>
      </c>
      <c r="D175" s="200" t="s">
        <v>136</v>
      </c>
      <c r="E175" s="201" t="s">
        <v>305</v>
      </c>
      <c r="F175" s="202" t="s">
        <v>306</v>
      </c>
      <c r="G175" s="203" t="s">
        <v>263</v>
      </c>
      <c r="H175" s="204">
        <v>371.4</v>
      </c>
      <c r="I175" s="205"/>
      <c r="J175" s="206">
        <f>ROUND(I175*H175,2)</f>
        <v>0</v>
      </c>
      <c r="K175" s="202" t="s">
        <v>253</v>
      </c>
      <c r="L175" s="39"/>
      <c r="M175" s="207" t="s">
        <v>1</v>
      </c>
      <c r="N175" s="208" t="s">
        <v>41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140</v>
      </c>
      <c r="AT175" s="211" t="s">
        <v>136</v>
      </c>
      <c r="AU175" s="211" t="s">
        <v>85</v>
      </c>
      <c r="AY175" s="17" t="s">
        <v>133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83</v>
      </c>
      <c r="BK175" s="212">
        <f>ROUND(I175*H175,2)</f>
        <v>0</v>
      </c>
      <c r="BL175" s="17" t="s">
        <v>140</v>
      </c>
      <c r="BM175" s="211" t="s">
        <v>307</v>
      </c>
    </row>
    <row r="176" spans="2:51" s="13" customFormat="1" ht="11.25">
      <c r="B176" s="223"/>
      <c r="C176" s="224"/>
      <c r="D176" s="213" t="s">
        <v>259</v>
      </c>
      <c r="E176" s="225" t="s">
        <v>1</v>
      </c>
      <c r="F176" s="226" t="s">
        <v>232</v>
      </c>
      <c r="G176" s="224"/>
      <c r="H176" s="227">
        <v>371.4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259</v>
      </c>
      <c r="AU176" s="233" t="s">
        <v>85</v>
      </c>
      <c r="AV176" s="13" t="s">
        <v>85</v>
      </c>
      <c r="AW176" s="13" t="s">
        <v>32</v>
      </c>
      <c r="AX176" s="13" t="s">
        <v>83</v>
      </c>
      <c r="AY176" s="233" t="s">
        <v>133</v>
      </c>
    </row>
    <row r="177" spans="1:65" s="2" customFormat="1" ht="16.5" customHeight="1">
      <c r="A177" s="34"/>
      <c r="B177" s="35"/>
      <c r="C177" s="200" t="s">
        <v>197</v>
      </c>
      <c r="D177" s="200" t="s">
        <v>136</v>
      </c>
      <c r="E177" s="201" t="s">
        <v>308</v>
      </c>
      <c r="F177" s="202" t="s">
        <v>309</v>
      </c>
      <c r="G177" s="203" t="s">
        <v>263</v>
      </c>
      <c r="H177" s="204">
        <v>122.7</v>
      </c>
      <c r="I177" s="205"/>
      <c r="J177" s="206">
        <f>ROUND(I177*H177,2)</f>
        <v>0</v>
      </c>
      <c r="K177" s="202" t="s">
        <v>253</v>
      </c>
      <c r="L177" s="39"/>
      <c r="M177" s="207" t="s">
        <v>1</v>
      </c>
      <c r="N177" s="208" t="s">
        <v>41</v>
      </c>
      <c r="O177" s="71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140</v>
      </c>
      <c r="AT177" s="211" t="s">
        <v>136</v>
      </c>
      <c r="AU177" s="211" t="s">
        <v>85</v>
      </c>
      <c r="AY177" s="17" t="s">
        <v>133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83</v>
      </c>
      <c r="BK177" s="212">
        <f>ROUND(I177*H177,2)</f>
        <v>0</v>
      </c>
      <c r="BL177" s="17" t="s">
        <v>140</v>
      </c>
      <c r="BM177" s="211" t="s">
        <v>310</v>
      </c>
    </row>
    <row r="178" spans="2:51" s="13" customFormat="1" ht="11.25">
      <c r="B178" s="223"/>
      <c r="C178" s="224"/>
      <c r="D178" s="213" t="s">
        <v>259</v>
      </c>
      <c r="E178" s="225" t="s">
        <v>1</v>
      </c>
      <c r="F178" s="226" t="s">
        <v>295</v>
      </c>
      <c r="G178" s="224"/>
      <c r="H178" s="227">
        <v>72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259</v>
      </c>
      <c r="AU178" s="233" t="s">
        <v>85</v>
      </c>
      <c r="AV178" s="13" t="s">
        <v>85</v>
      </c>
      <c r="AW178" s="13" t="s">
        <v>32</v>
      </c>
      <c r="AX178" s="13" t="s">
        <v>76</v>
      </c>
      <c r="AY178" s="233" t="s">
        <v>133</v>
      </c>
    </row>
    <row r="179" spans="2:51" s="13" customFormat="1" ht="11.25">
      <c r="B179" s="223"/>
      <c r="C179" s="224"/>
      <c r="D179" s="213" t="s">
        <v>259</v>
      </c>
      <c r="E179" s="225" t="s">
        <v>1</v>
      </c>
      <c r="F179" s="226" t="s">
        <v>282</v>
      </c>
      <c r="G179" s="224"/>
      <c r="H179" s="227">
        <v>21.3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259</v>
      </c>
      <c r="AU179" s="233" t="s">
        <v>85</v>
      </c>
      <c r="AV179" s="13" t="s">
        <v>85</v>
      </c>
      <c r="AW179" s="13" t="s">
        <v>32</v>
      </c>
      <c r="AX179" s="13" t="s">
        <v>76</v>
      </c>
      <c r="AY179" s="233" t="s">
        <v>133</v>
      </c>
    </row>
    <row r="180" spans="2:51" s="13" customFormat="1" ht="11.25">
      <c r="B180" s="223"/>
      <c r="C180" s="224"/>
      <c r="D180" s="213" t="s">
        <v>259</v>
      </c>
      <c r="E180" s="225" t="s">
        <v>1</v>
      </c>
      <c r="F180" s="226" t="s">
        <v>311</v>
      </c>
      <c r="G180" s="224"/>
      <c r="H180" s="227">
        <v>29.4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259</v>
      </c>
      <c r="AU180" s="233" t="s">
        <v>85</v>
      </c>
      <c r="AV180" s="13" t="s">
        <v>85</v>
      </c>
      <c r="AW180" s="13" t="s">
        <v>32</v>
      </c>
      <c r="AX180" s="13" t="s">
        <v>76</v>
      </c>
      <c r="AY180" s="233" t="s">
        <v>133</v>
      </c>
    </row>
    <row r="181" spans="2:51" s="14" customFormat="1" ht="11.25">
      <c r="B181" s="234"/>
      <c r="C181" s="235"/>
      <c r="D181" s="213" t="s">
        <v>259</v>
      </c>
      <c r="E181" s="236" t="s">
        <v>1</v>
      </c>
      <c r="F181" s="237" t="s">
        <v>284</v>
      </c>
      <c r="G181" s="235"/>
      <c r="H181" s="238">
        <v>122.7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259</v>
      </c>
      <c r="AU181" s="244" t="s">
        <v>85</v>
      </c>
      <c r="AV181" s="14" t="s">
        <v>140</v>
      </c>
      <c r="AW181" s="14" t="s">
        <v>32</v>
      </c>
      <c r="AX181" s="14" t="s">
        <v>83</v>
      </c>
      <c r="AY181" s="244" t="s">
        <v>133</v>
      </c>
    </row>
    <row r="182" spans="1:65" s="2" customFormat="1" ht="16.5" customHeight="1">
      <c r="A182" s="34"/>
      <c r="B182" s="35"/>
      <c r="C182" s="200" t="s">
        <v>204</v>
      </c>
      <c r="D182" s="200" t="s">
        <v>136</v>
      </c>
      <c r="E182" s="201" t="s">
        <v>312</v>
      </c>
      <c r="F182" s="202" t="s">
        <v>313</v>
      </c>
      <c r="G182" s="203" t="s">
        <v>314</v>
      </c>
      <c r="H182" s="204">
        <v>482.6</v>
      </c>
      <c r="I182" s="205"/>
      <c r="J182" s="206">
        <f>ROUND(I182*H182,2)</f>
        <v>0</v>
      </c>
      <c r="K182" s="202" t="s">
        <v>253</v>
      </c>
      <c r="L182" s="39"/>
      <c r="M182" s="207" t="s">
        <v>1</v>
      </c>
      <c r="N182" s="208" t="s">
        <v>41</v>
      </c>
      <c r="O182" s="71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1" t="s">
        <v>140</v>
      </c>
      <c r="AT182" s="211" t="s">
        <v>136</v>
      </c>
      <c r="AU182" s="211" t="s">
        <v>85</v>
      </c>
      <c r="AY182" s="17" t="s">
        <v>133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83</v>
      </c>
      <c r="BK182" s="212">
        <f>ROUND(I182*H182,2)</f>
        <v>0</v>
      </c>
      <c r="BL182" s="17" t="s">
        <v>140</v>
      </c>
      <c r="BM182" s="211" t="s">
        <v>315</v>
      </c>
    </row>
    <row r="183" spans="2:51" s="13" customFormat="1" ht="11.25">
      <c r="B183" s="223"/>
      <c r="C183" s="224"/>
      <c r="D183" s="213" t="s">
        <v>259</v>
      </c>
      <c r="E183" s="225" t="s">
        <v>1</v>
      </c>
      <c r="F183" s="226" t="s">
        <v>316</v>
      </c>
      <c r="G183" s="224"/>
      <c r="H183" s="227">
        <v>482.6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259</v>
      </c>
      <c r="AU183" s="233" t="s">
        <v>85</v>
      </c>
      <c r="AV183" s="13" t="s">
        <v>85</v>
      </c>
      <c r="AW183" s="13" t="s">
        <v>32</v>
      </c>
      <c r="AX183" s="13" t="s">
        <v>83</v>
      </c>
      <c r="AY183" s="233" t="s">
        <v>133</v>
      </c>
    </row>
    <row r="184" spans="1:65" s="2" customFormat="1" ht="16.5" customHeight="1">
      <c r="A184" s="34"/>
      <c r="B184" s="35"/>
      <c r="C184" s="200" t="s">
        <v>8</v>
      </c>
      <c r="D184" s="200" t="s">
        <v>136</v>
      </c>
      <c r="E184" s="201" t="s">
        <v>317</v>
      </c>
      <c r="F184" s="202" t="s">
        <v>318</v>
      </c>
      <c r="G184" s="203" t="s">
        <v>263</v>
      </c>
      <c r="H184" s="204">
        <v>241.3</v>
      </c>
      <c r="I184" s="205"/>
      <c r="J184" s="206">
        <f>ROUND(I184*H184,2)</f>
        <v>0</v>
      </c>
      <c r="K184" s="202" t="s">
        <v>253</v>
      </c>
      <c r="L184" s="39"/>
      <c r="M184" s="207" t="s">
        <v>1</v>
      </c>
      <c r="N184" s="208" t="s">
        <v>41</v>
      </c>
      <c r="O184" s="71"/>
      <c r="P184" s="209">
        <f>O184*H184</f>
        <v>0</v>
      </c>
      <c r="Q184" s="209">
        <v>0</v>
      </c>
      <c r="R184" s="209">
        <f>Q184*H184</f>
        <v>0</v>
      </c>
      <c r="S184" s="209">
        <v>0</v>
      </c>
      <c r="T184" s="21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1" t="s">
        <v>140</v>
      </c>
      <c r="AT184" s="211" t="s">
        <v>136</v>
      </c>
      <c r="AU184" s="211" t="s">
        <v>85</v>
      </c>
      <c r="AY184" s="17" t="s">
        <v>133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7" t="s">
        <v>83</v>
      </c>
      <c r="BK184" s="212">
        <f>ROUND(I184*H184,2)</f>
        <v>0</v>
      </c>
      <c r="BL184" s="17" t="s">
        <v>140</v>
      </c>
      <c r="BM184" s="211" t="s">
        <v>319</v>
      </c>
    </row>
    <row r="185" spans="1:65" s="2" customFormat="1" ht="16.5" customHeight="1">
      <c r="A185" s="34"/>
      <c r="B185" s="35"/>
      <c r="C185" s="200" t="s">
        <v>213</v>
      </c>
      <c r="D185" s="200" t="s">
        <v>136</v>
      </c>
      <c r="E185" s="201" t="s">
        <v>320</v>
      </c>
      <c r="F185" s="202" t="s">
        <v>321</v>
      </c>
      <c r="G185" s="203" t="s">
        <v>263</v>
      </c>
      <c r="H185" s="204">
        <v>6.2</v>
      </c>
      <c r="I185" s="205"/>
      <c r="J185" s="206">
        <f>ROUND(I185*H185,2)</f>
        <v>0</v>
      </c>
      <c r="K185" s="202" t="s">
        <v>253</v>
      </c>
      <c r="L185" s="39"/>
      <c r="M185" s="207" t="s">
        <v>1</v>
      </c>
      <c r="N185" s="208" t="s">
        <v>41</v>
      </c>
      <c r="O185" s="71"/>
      <c r="P185" s="209">
        <f>O185*H185</f>
        <v>0</v>
      </c>
      <c r="Q185" s="209">
        <v>0</v>
      </c>
      <c r="R185" s="209">
        <f>Q185*H185</f>
        <v>0</v>
      </c>
      <c r="S185" s="209">
        <v>0</v>
      </c>
      <c r="T185" s="21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1" t="s">
        <v>140</v>
      </c>
      <c r="AT185" s="211" t="s">
        <v>136</v>
      </c>
      <c r="AU185" s="211" t="s">
        <v>85</v>
      </c>
      <c r="AY185" s="17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7" t="s">
        <v>83</v>
      </c>
      <c r="BK185" s="212">
        <f>ROUND(I185*H185,2)</f>
        <v>0</v>
      </c>
      <c r="BL185" s="17" t="s">
        <v>140</v>
      </c>
      <c r="BM185" s="211" t="s">
        <v>322</v>
      </c>
    </row>
    <row r="186" spans="2:51" s="13" customFormat="1" ht="11.25">
      <c r="B186" s="223"/>
      <c r="C186" s="224"/>
      <c r="D186" s="213" t="s">
        <v>259</v>
      </c>
      <c r="E186" s="225" t="s">
        <v>1</v>
      </c>
      <c r="F186" s="226" t="s">
        <v>296</v>
      </c>
      <c r="G186" s="224"/>
      <c r="H186" s="227">
        <v>6.2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259</v>
      </c>
      <c r="AU186" s="233" t="s">
        <v>85</v>
      </c>
      <c r="AV186" s="13" t="s">
        <v>85</v>
      </c>
      <c r="AW186" s="13" t="s">
        <v>32</v>
      </c>
      <c r="AX186" s="13" t="s">
        <v>83</v>
      </c>
      <c r="AY186" s="233" t="s">
        <v>133</v>
      </c>
    </row>
    <row r="187" spans="1:65" s="2" customFormat="1" ht="21.75" customHeight="1">
      <c r="A187" s="34"/>
      <c r="B187" s="35"/>
      <c r="C187" s="200" t="s">
        <v>218</v>
      </c>
      <c r="D187" s="200" t="s">
        <v>136</v>
      </c>
      <c r="E187" s="201" t="s">
        <v>323</v>
      </c>
      <c r="F187" s="202" t="s">
        <v>324</v>
      </c>
      <c r="G187" s="203" t="s">
        <v>252</v>
      </c>
      <c r="H187" s="204">
        <v>1466</v>
      </c>
      <c r="I187" s="205"/>
      <c r="J187" s="206">
        <f>ROUND(I187*H187,2)</f>
        <v>0</v>
      </c>
      <c r="K187" s="202" t="s">
        <v>253</v>
      </c>
      <c r="L187" s="39"/>
      <c r="M187" s="207" t="s">
        <v>1</v>
      </c>
      <c r="N187" s="208" t="s">
        <v>41</v>
      </c>
      <c r="O187" s="71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140</v>
      </c>
      <c r="AT187" s="211" t="s">
        <v>136</v>
      </c>
      <c r="AU187" s="211" t="s">
        <v>85</v>
      </c>
      <c r="AY187" s="17" t="s">
        <v>133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83</v>
      </c>
      <c r="BK187" s="212">
        <f>ROUND(I187*H187,2)</f>
        <v>0</v>
      </c>
      <c r="BL187" s="17" t="s">
        <v>140</v>
      </c>
      <c r="BM187" s="211" t="s">
        <v>325</v>
      </c>
    </row>
    <row r="188" spans="2:51" s="13" customFormat="1" ht="11.25">
      <c r="B188" s="223"/>
      <c r="C188" s="224"/>
      <c r="D188" s="213" t="s">
        <v>259</v>
      </c>
      <c r="E188" s="225" t="s">
        <v>1</v>
      </c>
      <c r="F188" s="226" t="s">
        <v>326</v>
      </c>
      <c r="G188" s="224"/>
      <c r="H188" s="227">
        <v>1466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259</v>
      </c>
      <c r="AU188" s="233" t="s">
        <v>85</v>
      </c>
      <c r="AV188" s="13" t="s">
        <v>85</v>
      </c>
      <c r="AW188" s="13" t="s">
        <v>32</v>
      </c>
      <c r="AX188" s="13" t="s">
        <v>83</v>
      </c>
      <c r="AY188" s="233" t="s">
        <v>133</v>
      </c>
    </row>
    <row r="189" spans="1:65" s="2" customFormat="1" ht="16.5" customHeight="1">
      <c r="A189" s="34"/>
      <c r="B189" s="35"/>
      <c r="C189" s="200" t="s">
        <v>222</v>
      </c>
      <c r="D189" s="200" t="s">
        <v>136</v>
      </c>
      <c r="E189" s="201" t="s">
        <v>327</v>
      </c>
      <c r="F189" s="202" t="s">
        <v>328</v>
      </c>
      <c r="G189" s="203" t="s">
        <v>252</v>
      </c>
      <c r="H189" s="204">
        <v>1466</v>
      </c>
      <c r="I189" s="205"/>
      <c r="J189" s="206">
        <f>ROUND(I189*H189,2)</f>
        <v>0</v>
      </c>
      <c r="K189" s="202" t="s">
        <v>253</v>
      </c>
      <c r="L189" s="39"/>
      <c r="M189" s="207" t="s">
        <v>1</v>
      </c>
      <c r="N189" s="208" t="s">
        <v>41</v>
      </c>
      <c r="O189" s="71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1" t="s">
        <v>140</v>
      </c>
      <c r="AT189" s="211" t="s">
        <v>136</v>
      </c>
      <c r="AU189" s="211" t="s">
        <v>85</v>
      </c>
      <c r="AY189" s="17" t="s">
        <v>133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83</v>
      </c>
      <c r="BK189" s="212">
        <f>ROUND(I189*H189,2)</f>
        <v>0</v>
      </c>
      <c r="BL189" s="17" t="s">
        <v>140</v>
      </c>
      <c r="BM189" s="211" t="s">
        <v>329</v>
      </c>
    </row>
    <row r="190" spans="1:65" s="2" customFormat="1" ht="16.5" customHeight="1">
      <c r="A190" s="34"/>
      <c r="B190" s="35"/>
      <c r="C190" s="256" t="s">
        <v>228</v>
      </c>
      <c r="D190" s="256" t="s">
        <v>330</v>
      </c>
      <c r="E190" s="257" t="s">
        <v>331</v>
      </c>
      <c r="F190" s="258" t="s">
        <v>332</v>
      </c>
      <c r="G190" s="259" t="s">
        <v>333</v>
      </c>
      <c r="H190" s="260">
        <v>29.32</v>
      </c>
      <c r="I190" s="261"/>
      <c r="J190" s="262">
        <f>ROUND(I190*H190,2)</f>
        <v>0</v>
      </c>
      <c r="K190" s="258" t="s">
        <v>253</v>
      </c>
      <c r="L190" s="263"/>
      <c r="M190" s="264" t="s">
        <v>1</v>
      </c>
      <c r="N190" s="265" t="s">
        <v>41</v>
      </c>
      <c r="O190" s="71"/>
      <c r="P190" s="209">
        <f>O190*H190</f>
        <v>0</v>
      </c>
      <c r="Q190" s="209">
        <v>0.001</v>
      </c>
      <c r="R190" s="209">
        <f>Q190*H190</f>
        <v>0.029320000000000002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172</v>
      </c>
      <c r="AT190" s="211" t="s">
        <v>330</v>
      </c>
      <c r="AU190" s="211" t="s">
        <v>85</v>
      </c>
      <c r="AY190" s="17" t="s">
        <v>133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83</v>
      </c>
      <c r="BK190" s="212">
        <f>ROUND(I190*H190,2)</f>
        <v>0</v>
      </c>
      <c r="BL190" s="17" t="s">
        <v>140</v>
      </c>
      <c r="BM190" s="211" t="s">
        <v>334</v>
      </c>
    </row>
    <row r="191" spans="2:51" s="13" customFormat="1" ht="11.25">
      <c r="B191" s="223"/>
      <c r="C191" s="224"/>
      <c r="D191" s="213" t="s">
        <v>259</v>
      </c>
      <c r="E191" s="224"/>
      <c r="F191" s="226" t="s">
        <v>335</v>
      </c>
      <c r="G191" s="224"/>
      <c r="H191" s="227">
        <v>29.32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259</v>
      </c>
      <c r="AU191" s="233" t="s">
        <v>85</v>
      </c>
      <c r="AV191" s="13" t="s">
        <v>85</v>
      </c>
      <c r="AW191" s="13" t="s">
        <v>4</v>
      </c>
      <c r="AX191" s="13" t="s">
        <v>83</v>
      </c>
      <c r="AY191" s="233" t="s">
        <v>133</v>
      </c>
    </row>
    <row r="192" spans="1:65" s="2" customFormat="1" ht="16.5" customHeight="1">
      <c r="A192" s="34"/>
      <c r="B192" s="35"/>
      <c r="C192" s="200" t="s">
        <v>336</v>
      </c>
      <c r="D192" s="200" t="s">
        <v>136</v>
      </c>
      <c r="E192" s="201" t="s">
        <v>337</v>
      </c>
      <c r="F192" s="202" t="s">
        <v>338</v>
      </c>
      <c r="G192" s="203" t="s">
        <v>252</v>
      </c>
      <c r="H192" s="204">
        <v>157</v>
      </c>
      <c r="I192" s="205"/>
      <c r="J192" s="206">
        <f>ROUND(I192*H192,2)</f>
        <v>0</v>
      </c>
      <c r="K192" s="202" t="s">
        <v>253</v>
      </c>
      <c r="L192" s="39"/>
      <c r="M192" s="207" t="s">
        <v>1</v>
      </c>
      <c r="N192" s="208" t="s">
        <v>41</v>
      </c>
      <c r="O192" s="71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1" t="s">
        <v>140</v>
      </c>
      <c r="AT192" s="211" t="s">
        <v>136</v>
      </c>
      <c r="AU192" s="211" t="s">
        <v>85</v>
      </c>
      <c r="AY192" s="17" t="s">
        <v>133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83</v>
      </c>
      <c r="BK192" s="212">
        <f>ROUND(I192*H192,2)</f>
        <v>0</v>
      </c>
      <c r="BL192" s="17" t="s">
        <v>140</v>
      </c>
      <c r="BM192" s="211" t="s">
        <v>339</v>
      </c>
    </row>
    <row r="193" spans="2:51" s="13" customFormat="1" ht="11.25">
      <c r="B193" s="223"/>
      <c r="C193" s="224"/>
      <c r="D193" s="213" t="s">
        <v>259</v>
      </c>
      <c r="E193" s="225" t="s">
        <v>1</v>
      </c>
      <c r="F193" s="226" t="s">
        <v>340</v>
      </c>
      <c r="G193" s="224"/>
      <c r="H193" s="227">
        <v>157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259</v>
      </c>
      <c r="AU193" s="233" t="s">
        <v>85</v>
      </c>
      <c r="AV193" s="13" t="s">
        <v>85</v>
      </c>
      <c r="AW193" s="13" t="s">
        <v>32</v>
      </c>
      <c r="AX193" s="13" t="s">
        <v>83</v>
      </c>
      <c r="AY193" s="233" t="s">
        <v>133</v>
      </c>
    </row>
    <row r="194" spans="1:65" s="2" customFormat="1" ht="16.5" customHeight="1">
      <c r="A194" s="34"/>
      <c r="B194" s="35"/>
      <c r="C194" s="200" t="s">
        <v>7</v>
      </c>
      <c r="D194" s="200" t="s">
        <v>136</v>
      </c>
      <c r="E194" s="201" t="s">
        <v>341</v>
      </c>
      <c r="F194" s="202" t="s">
        <v>342</v>
      </c>
      <c r="G194" s="203" t="s">
        <v>252</v>
      </c>
      <c r="H194" s="204">
        <v>289</v>
      </c>
      <c r="I194" s="205"/>
      <c r="J194" s="206">
        <f>ROUND(I194*H194,2)</f>
        <v>0</v>
      </c>
      <c r="K194" s="202" t="s">
        <v>253</v>
      </c>
      <c r="L194" s="39"/>
      <c r="M194" s="207" t="s">
        <v>1</v>
      </c>
      <c r="N194" s="208" t="s">
        <v>41</v>
      </c>
      <c r="O194" s="71"/>
      <c r="P194" s="209">
        <f>O194*H194</f>
        <v>0</v>
      </c>
      <c r="Q194" s="209">
        <v>0</v>
      </c>
      <c r="R194" s="209">
        <f>Q194*H194</f>
        <v>0</v>
      </c>
      <c r="S194" s="209">
        <v>0</v>
      </c>
      <c r="T194" s="21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1" t="s">
        <v>140</v>
      </c>
      <c r="AT194" s="211" t="s">
        <v>136</v>
      </c>
      <c r="AU194" s="211" t="s">
        <v>85</v>
      </c>
      <c r="AY194" s="17" t="s">
        <v>133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7" t="s">
        <v>83</v>
      </c>
      <c r="BK194" s="212">
        <f>ROUND(I194*H194,2)</f>
        <v>0</v>
      </c>
      <c r="BL194" s="17" t="s">
        <v>140</v>
      </c>
      <c r="BM194" s="211" t="s">
        <v>343</v>
      </c>
    </row>
    <row r="195" spans="1:65" s="2" customFormat="1" ht="16.5" customHeight="1">
      <c r="A195" s="34"/>
      <c r="B195" s="35"/>
      <c r="C195" s="200" t="s">
        <v>344</v>
      </c>
      <c r="D195" s="200" t="s">
        <v>136</v>
      </c>
      <c r="E195" s="201" t="s">
        <v>345</v>
      </c>
      <c r="F195" s="202" t="s">
        <v>346</v>
      </c>
      <c r="G195" s="203" t="s">
        <v>263</v>
      </c>
      <c r="H195" s="204">
        <v>29.32</v>
      </c>
      <c r="I195" s="205"/>
      <c r="J195" s="206">
        <f>ROUND(I195*H195,2)</f>
        <v>0</v>
      </c>
      <c r="K195" s="202" t="s">
        <v>253</v>
      </c>
      <c r="L195" s="39"/>
      <c r="M195" s="207" t="s">
        <v>1</v>
      </c>
      <c r="N195" s="208" t="s">
        <v>41</v>
      </c>
      <c r="O195" s="71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1" t="s">
        <v>140</v>
      </c>
      <c r="AT195" s="211" t="s">
        <v>136</v>
      </c>
      <c r="AU195" s="211" t="s">
        <v>85</v>
      </c>
      <c r="AY195" s="17" t="s">
        <v>133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7" t="s">
        <v>83</v>
      </c>
      <c r="BK195" s="212">
        <f>ROUND(I195*H195,2)</f>
        <v>0</v>
      </c>
      <c r="BL195" s="17" t="s">
        <v>140</v>
      </c>
      <c r="BM195" s="211" t="s">
        <v>347</v>
      </c>
    </row>
    <row r="196" spans="1:65" s="2" customFormat="1" ht="16.5" customHeight="1">
      <c r="A196" s="34"/>
      <c r="B196" s="35"/>
      <c r="C196" s="200" t="s">
        <v>348</v>
      </c>
      <c r="D196" s="200" t="s">
        <v>136</v>
      </c>
      <c r="E196" s="201" t="s">
        <v>349</v>
      </c>
      <c r="F196" s="202" t="s">
        <v>350</v>
      </c>
      <c r="G196" s="203" t="s">
        <v>139</v>
      </c>
      <c r="H196" s="204">
        <v>1</v>
      </c>
      <c r="I196" s="205"/>
      <c r="J196" s="206">
        <f>ROUND(I196*H196,2)</f>
        <v>0</v>
      </c>
      <c r="K196" s="202" t="s">
        <v>1</v>
      </c>
      <c r="L196" s="39"/>
      <c r="M196" s="207" t="s">
        <v>1</v>
      </c>
      <c r="N196" s="208" t="s">
        <v>41</v>
      </c>
      <c r="O196" s="71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1" t="s">
        <v>140</v>
      </c>
      <c r="AT196" s="211" t="s">
        <v>136</v>
      </c>
      <c r="AU196" s="211" t="s">
        <v>85</v>
      </c>
      <c r="AY196" s="17" t="s">
        <v>133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83</v>
      </c>
      <c r="BK196" s="212">
        <f>ROUND(I196*H196,2)</f>
        <v>0</v>
      </c>
      <c r="BL196" s="17" t="s">
        <v>140</v>
      </c>
      <c r="BM196" s="211" t="s">
        <v>351</v>
      </c>
    </row>
    <row r="197" spans="1:47" s="2" customFormat="1" ht="19.5">
      <c r="A197" s="34"/>
      <c r="B197" s="35"/>
      <c r="C197" s="36"/>
      <c r="D197" s="213" t="s">
        <v>142</v>
      </c>
      <c r="E197" s="36"/>
      <c r="F197" s="214" t="s">
        <v>352</v>
      </c>
      <c r="G197" s="36"/>
      <c r="H197" s="36"/>
      <c r="I197" s="168"/>
      <c r="J197" s="36"/>
      <c r="K197" s="36"/>
      <c r="L197" s="39"/>
      <c r="M197" s="215"/>
      <c r="N197" s="216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142</v>
      </c>
      <c r="AU197" s="17" t="s">
        <v>85</v>
      </c>
    </row>
    <row r="198" spans="1:65" s="2" customFormat="1" ht="16.5" customHeight="1">
      <c r="A198" s="34"/>
      <c r="B198" s="35"/>
      <c r="C198" s="200" t="s">
        <v>353</v>
      </c>
      <c r="D198" s="200" t="s">
        <v>136</v>
      </c>
      <c r="E198" s="201" t="s">
        <v>354</v>
      </c>
      <c r="F198" s="202" t="s">
        <v>355</v>
      </c>
      <c r="G198" s="203" t="s">
        <v>139</v>
      </c>
      <c r="H198" s="204">
        <v>1</v>
      </c>
      <c r="I198" s="205"/>
      <c r="J198" s="206">
        <f>ROUND(I198*H198,2)</f>
        <v>0</v>
      </c>
      <c r="K198" s="202" t="s">
        <v>1</v>
      </c>
      <c r="L198" s="39"/>
      <c r="M198" s="207" t="s">
        <v>1</v>
      </c>
      <c r="N198" s="208" t="s">
        <v>41</v>
      </c>
      <c r="O198" s="71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1" t="s">
        <v>140</v>
      </c>
      <c r="AT198" s="211" t="s">
        <v>136</v>
      </c>
      <c r="AU198" s="211" t="s">
        <v>85</v>
      </c>
      <c r="AY198" s="17" t="s">
        <v>133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7" t="s">
        <v>83</v>
      </c>
      <c r="BK198" s="212">
        <f>ROUND(I198*H198,2)</f>
        <v>0</v>
      </c>
      <c r="BL198" s="17" t="s">
        <v>140</v>
      </c>
      <c r="BM198" s="211" t="s">
        <v>356</v>
      </c>
    </row>
    <row r="199" spans="1:47" s="2" customFormat="1" ht="68.25">
      <c r="A199" s="34"/>
      <c r="B199" s="35"/>
      <c r="C199" s="36"/>
      <c r="D199" s="213" t="s">
        <v>142</v>
      </c>
      <c r="E199" s="36"/>
      <c r="F199" s="214" t="s">
        <v>357</v>
      </c>
      <c r="G199" s="36"/>
      <c r="H199" s="36"/>
      <c r="I199" s="168"/>
      <c r="J199" s="36"/>
      <c r="K199" s="36"/>
      <c r="L199" s="39"/>
      <c r="M199" s="215"/>
      <c r="N199" s="216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142</v>
      </c>
      <c r="AU199" s="17" t="s">
        <v>85</v>
      </c>
    </row>
    <row r="200" spans="2:51" s="13" customFormat="1" ht="11.25">
      <c r="B200" s="223"/>
      <c r="C200" s="224"/>
      <c r="D200" s="213" t="s">
        <v>259</v>
      </c>
      <c r="E200" s="225" t="s">
        <v>1</v>
      </c>
      <c r="F200" s="226" t="s">
        <v>358</v>
      </c>
      <c r="G200" s="224"/>
      <c r="H200" s="227">
        <v>1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259</v>
      </c>
      <c r="AU200" s="233" t="s">
        <v>85</v>
      </c>
      <c r="AV200" s="13" t="s">
        <v>85</v>
      </c>
      <c r="AW200" s="13" t="s">
        <v>32</v>
      </c>
      <c r="AX200" s="13" t="s">
        <v>83</v>
      </c>
      <c r="AY200" s="233" t="s">
        <v>133</v>
      </c>
    </row>
    <row r="201" spans="2:63" s="12" customFormat="1" ht="22.9" customHeight="1">
      <c r="B201" s="184"/>
      <c r="C201" s="185"/>
      <c r="D201" s="186" t="s">
        <v>75</v>
      </c>
      <c r="E201" s="198" t="s">
        <v>148</v>
      </c>
      <c r="F201" s="198" t="s">
        <v>359</v>
      </c>
      <c r="G201" s="185"/>
      <c r="H201" s="185"/>
      <c r="I201" s="188"/>
      <c r="J201" s="199">
        <f>BK201</f>
        <v>0</v>
      </c>
      <c r="K201" s="185"/>
      <c r="L201" s="190"/>
      <c r="M201" s="191"/>
      <c r="N201" s="192"/>
      <c r="O201" s="192"/>
      <c r="P201" s="193">
        <f>SUM(P202:P220)</f>
        <v>0</v>
      </c>
      <c r="Q201" s="192"/>
      <c r="R201" s="193">
        <f>SUM(R202:R220)</f>
        <v>23.4680348</v>
      </c>
      <c r="S201" s="192"/>
      <c r="T201" s="194">
        <f>SUM(T202:T220)</f>
        <v>0</v>
      </c>
      <c r="AR201" s="195" t="s">
        <v>83</v>
      </c>
      <c r="AT201" s="196" t="s">
        <v>75</v>
      </c>
      <c r="AU201" s="196" t="s">
        <v>83</v>
      </c>
      <c r="AY201" s="195" t="s">
        <v>133</v>
      </c>
      <c r="BK201" s="197">
        <f>SUM(BK202:BK220)</f>
        <v>0</v>
      </c>
    </row>
    <row r="202" spans="1:65" s="2" customFormat="1" ht="16.5" customHeight="1">
      <c r="A202" s="34"/>
      <c r="B202" s="35"/>
      <c r="C202" s="200" t="s">
        <v>360</v>
      </c>
      <c r="D202" s="200" t="s">
        <v>136</v>
      </c>
      <c r="E202" s="201" t="s">
        <v>361</v>
      </c>
      <c r="F202" s="202" t="s">
        <v>362</v>
      </c>
      <c r="G202" s="203" t="s">
        <v>263</v>
      </c>
      <c r="H202" s="204">
        <v>1</v>
      </c>
      <c r="I202" s="205"/>
      <c r="J202" s="206">
        <f>ROUND(I202*H202,2)</f>
        <v>0</v>
      </c>
      <c r="K202" s="202" t="s">
        <v>253</v>
      </c>
      <c r="L202" s="39"/>
      <c r="M202" s="207" t="s">
        <v>1</v>
      </c>
      <c r="N202" s="208" t="s">
        <v>41</v>
      </c>
      <c r="O202" s="71"/>
      <c r="P202" s="209">
        <f>O202*H202</f>
        <v>0</v>
      </c>
      <c r="Q202" s="209">
        <v>3.05924</v>
      </c>
      <c r="R202" s="209">
        <f>Q202*H202</f>
        <v>3.05924</v>
      </c>
      <c r="S202" s="209">
        <v>0</v>
      </c>
      <c r="T202" s="21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1" t="s">
        <v>140</v>
      </c>
      <c r="AT202" s="211" t="s">
        <v>136</v>
      </c>
      <c r="AU202" s="211" t="s">
        <v>85</v>
      </c>
      <c r="AY202" s="17" t="s">
        <v>133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83</v>
      </c>
      <c r="BK202" s="212">
        <f>ROUND(I202*H202,2)</f>
        <v>0</v>
      </c>
      <c r="BL202" s="17" t="s">
        <v>140</v>
      </c>
      <c r="BM202" s="211" t="s">
        <v>363</v>
      </c>
    </row>
    <row r="203" spans="1:47" s="2" customFormat="1" ht="19.5">
      <c r="A203" s="34"/>
      <c r="B203" s="35"/>
      <c r="C203" s="36"/>
      <c r="D203" s="213" t="s">
        <v>142</v>
      </c>
      <c r="E203" s="36"/>
      <c r="F203" s="214" t="s">
        <v>364</v>
      </c>
      <c r="G203" s="36"/>
      <c r="H203" s="36"/>
      <c r="I203" s="168"/>
      <c r="J203" s="36"/>
      <c r="K203" s="36"/>
      <c r="L203" s="39"/>
      <c r="M203" s="215"/>
      <c r="N203" s="216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142</v>
      </c>
      <c r="AU203" s="17" t="s">
        <v>85</v>
      </c>
    </row>
    <row r="204" spans="2:51" s="13" customFormat="1" ht="11.25">
      <c r="B204" s="223"/>
      <c r="C204" s="224"/>
      <c r="D204" s="213" t="s">
        <v>259</v>
      </c>
      <c r="E204" s="225" t="s">
        <v>1</v>
      </c>
      <c r="F204" s="226" t="s">
        <v>365</v>
      </c>
      <c r="G204" s="224"/>
      <c r="H204" s="227">
        <v>1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259</v>
      </c>
      <c r="AU204" s="233" t="s">
        <v>85</v>
      </c>
      <c r="AV204" s="13" t="s">
        <v>85</v>
      </c>
      <c r="AW204" s="13" t="s">
        <v>32</v>
      </c>
      <c r="AX204" s="13" t="s">
        <v>83</v>
      </c>
      <c r="AY204" s="233" t="s">
        <v>133</v>
      </c>
    </row>
    <row r="205" spans="1:65" s="2" customFormat="1" ht="16.5" customHeight="1">
      <c r="A205" s="34"/>
      <c r="B205" s="35"/>
      <c r="C205" s="200" t="s">
        <v>366</v>
      </c>
      <c r="D205" s="200" t="s">
        <v>136</v>
      </c>
      <c r="E205" s="201" t="s">
        <v>367</v>
      </c>
      <c r="F205" s="202" t="s">
        <v>368</v>
      </c>
      <c r="G205" s="203" t="s">
        <v>263</v>
      </c>
      <c r="H205" s="204">
        <v>2.76</v>
      </c>
      <c r="I205" s="205"/>
      <c r="J205" s="206">
        <f>ROUND(I205*H205,2)</f>
        <v>0</v>
      </c>
      <c r="K205" s="202" t="s">
        <v>253</v>
      </c>
      <c r="L205" s="39"/>
      <c r="M205" s="207" t="s">
        <v>1</v>
      </c>
      <c r="N205" s="208" t="s">
        <v>41</v>
      </c>
      <c r="O205" s="71"/>
      <c r="P205" s="209">
        <f>O205*H205</f>
        <v>0</v>
      </c>
      <c r="Q205" s="209">
        <v>0.18293</v>
      </c>
      <c r="R205" s="209">
        <f>Q205*H205</f>
        <v>0.5048868</v>
      </c>
      <c r="S205" s="209">
        <v>0</v>
      </c>
      <c r="T205" s="21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1" t="s">
        <v>140</v>
      </c>
      <c r="AT205" s="211" t="s">
        <v>136</v>
      </c>
      <c r="AU205" s="211" t="s">
        <v>85</v>
      </c>
      <c r="AY205" s="17" t="s">
        <v>133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83</v>
      </c>
      <c r="BK205" s="212">
        <f>ROUND(I205*H205,2)</f>
        <v>0</v>
      </c>
      <c r="BL205" s="17" t="s">
        <v>140</v>
      </c>
      <c r="BM205" s="211" t="s">
        <v>369</v>
      </c>
    </row>
    <row r="206" spans="2:51" s="13" customFormat="1" ht="11.25">
      <c r="B206" s="223"/>
      <c r="C206" s="224"/>
      <c r="D206" s="213" t="s">
        <v>259</v>
      </c>
      <c r="E206" s="225" t="s">
        <v>1</v>
      </c>
      <c r="F206" s="226" t="s">
        <v>370</v>
      </c>
      <c r="G206" s="224"/>
      <c r="H206" s="227">
        <v>2.76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259</v>
      </c>
      <c r="AU206" s="233" t="s">
        <v>85</v>
      </c>
      <c r="AV206" s="13" t="s">
        <v>85</v>
      </c>
      <c r="AW206" s="13" t="s">
        <v>32</v>
      </c>
      <c r="AX206" s="13" t="s">
        <v>83</v>
      </c>
      <c r="AY206" s="233" t="s">
        <v>133</v>
      </c>
    </row>
    <row r="207" spans="1:65" s="2" customFormat="1" ht="16.5" customHeight="1">
      <c r="A207" s="34"/>
      <c r="B207" s="35"/>
      <c r="C207" s="256" t="s">
        <v>371</v>
      </c>
      <c r="D207" s="256" t="s">
        <v>330</v>
      </c>
      <c r="E207" s="257" t="s">
        <v>372</v>
      </c>
      <c r="F207" s="258" t="s">
        <v>373</v>
      </c>
      <c r="G207" s="259" t="s">
        <v>252</v>
      </c>
      <c r="H207" s="260">
        <v>23</v>
      </c>
      <c r="I207" s="261"/>
      <c r="J207" s="262">
        <f>ROUND(I207*H207,2)</f>
        <v>0</v>
      </c>
      <c r="K207" s="258" t="s">
        <v>253</v>
      </c>
      <c r="L207" s="263"/>
      <c r="M207" s="264" t="s">
        <v>1</v>
      </c>
      <c r="N207" s="265" t="s">
        <v>41</v>
      </c>
      <c r="O207" s="71"/>
      <c r="P207" s="209">
        <f>O207*H207</f>
        <v>0</v>
      </c>
      <c r="Q207" s="209">
        <v>0.77</v>
      </c>
      <c r="R207" s="209">
        <f>Q207*H207</f>
        <v>17.71</v>
      </c>
      <c r="S207" s="209">
        <v>0</v>
      </c>
      <c r="T207" s="21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1" t="s">
        <v>172</v>
      </c>
      <c r="AT207" s="211" t="s">
        <v>330</v>
      </c>
      <c r="AU207" s="211" t="s">
        <v>85</v>
      </c>
      <c r="AY207" s="17" t="s">
        <v>133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7" t="s">
        <v>83</v>
      </c>
      <c r="BK207" s="212">
        <f>ROUND(I207*H207,2)</f>
        <v>0</v>
      </c>
      <c r="BL207" s="17" t="s">
        <v>140</v>
      </c>
      <c r="BM207" s="211" t="s">
        <v>374</v>
      </c>
    </row>
    <row r="208" spans="2:51" s="13" customFormat="1" ht="11.25">
      <c r="B208" s="223"/>
      <c r="C208" s="224"/>
      <c r="D208" s="213" t="s">
        <v>259</v>
      </c>
      <c r="E208" s="225" t="s">
        <v>1</v>
      </c>
      <c r="F208" s="226" t="s">
        <v>375</v>
      </c>
      <c r="G208" s="224"/>
      <c r="H208" s="227">
        <v>9.2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259</v>
      </c>
      <c r="AU208" s="233" t="s">
        <v>85</v>
      </c>
      <c r="AV208" s="13" t="s">
        <v>85</v>
      </c>
      <c r="AW208" s="13" t="s">
        <v>32</v>
      </c>
      <c r="AX208" s="13" t="s">
        <v>83</v>
      </c>
      <c r="AY208" s="233" t="s">
        <v>133</v>
      </c>
    </row>
    <row r="209" spans="2:51" s="13" customFormat="1" ht="11.25">
      <c r="B209" s="223"/>
      <c r="C209" s="224"/>
      <c r="D209" s="213" t="s">
        <v>259</v>
      </c>
      <c r="E209" s="224"/>
      <c r="F209" s="226" t="s">
        <v>376</v>
      </c>
      <c r="G209" s="224"/>
      <c r="H209" s="227">
        <v>23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259</v>
      </c>
      <c r="AU209" s="233" t="s">
        <v>85</v>
      </c>
      <c r="AV209" s="13" t="s">
        <v>85</v>
      </c>
      <c r="AW209" s="13" t="s">
        <v>4</v>
      </c>
      <c r="AX209" s="13" t="s">
        <v>83</v>
      </c>
      <c r="AY209" s="233" t="s">
        <v>133</v>
      </c>
    </row>
    <row r="210" spans="1:65" s="2" customFormat="1" ht="16.5" customHeight="1">
      <c r="A210" s="34"/>
      <c r="B210" s="35"/>
      <c r="C210" s="200" t="s">
        <v>377</v>
      </c>
      <c r="D210" s="200" t="s">
        <v>136</v>
      </c>
      <c r="E210" s="201" t="s">
        <v>378</v>
      </c>
      <c r="F210" s="202" t="s">
        <v>379</v>
      </c>
      <c r="G210" s="203" t="s">
        <v>263</v>
      </c>
      <c r="H210" s="204">
        <v>18.6</v>
      </c>
      <c r="I210" s="205"/>
      <c r="J210" s="206">
        <f>ROUND(I210*H210,2)</f>
        <v>0</v>
      </c>
      <c r="K210" s="202" t="s">
        <v>253</v>
      </c>
      <c r="L210" s="39"/>
      <c r="M210" s="207" t="s">
        <v>1</v>
      </c>
      <c r="N210" s="208" t="s">
        <v>41</v>
      </c>
      <c r="O210" s="71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1" t="s">
        <v>140</v>
      </c>
      <c r="AT210" s="211" t="s">
        <v>136</v>
      </c>
      <c r="AU210" s="211" t="s">
        <v>85</v>
      </c>
      <c r="AY210" s="17" t="s">
        <v>133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7" t="s">
        <v>83</v>
      </c>
      <c r="BK210" s="212">
        <f>ROUND(I210*H210,2)</f>
        <v>0</v>
      </c>
      <c r="BL210" s="17" t="s">
        <v>140</v>
      </c>
      <c r="BM210" s="211" t="s">
        <v>380</v>
      </c>
    </row>
    <row r="211" spans="2:51" s="13" customFormat="1" ht="11.25">
      <c r="B211" s="223"/>
      <c r="C211" s="224"/>
      <c r="D211" s="213" t="s">
        <v>259</v>
      </c>
      <c r="E211" s="225" t="s">
        <v>1</v>
      </c>
      <c r="F211" s="226" t="s">
        <v>381</v>
      </c>
      <c r="G211" s="224"/>
      <c r="H211" s="227">
        <v>18.6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259</v>
      </c>
      <c r="AU211" s="233" t="s">
        <v>85</v>
      </c>
      <c r="AV211" s="13" t="s">
        <v>85</v>
      </c>
      <c r="AW211" s="13" t="s">
        <v>32</v>
      </c>
      <c r="AX211" s="13" t="s">
        <v>83</v>
      </c>
      <c r="AY211" s="233" t="s">
        <v>133</v>
      </c>
    </row>
    <row r="212" spans="1:65" s="2" customFormat="1" ht="16.5" customHeight="1">
      <c r="A212" s="34"/>
      <c r="B212" s="35"/>
      <c r="C212" s="200" t="s">
        <v>382</v>
      </c>
      <c r="D212" s="200" t="s">
        <v>136</v>
      </c>
      <c r="E212" s="201" t="s">
        <v>383</v>
      </c>
      <c r="F212" s="202" t="s">
        <v>384</v>
      </c>
      <c r="G212" s="203" t="s">
        <v>252</v>
      </c>
      <c r="H212" s="204">
        <v>55.1</v>
      </c>
      <c r="I212" s="205"/>
      <c r="J212" s="206">
        <f>ROUND(I212*H212,2)</f>
        <v>0</v>
      </c>
      <c r="K212" s="202" t="s">
        <v>253</v>
      </c>
      <c r="L212" s="39"/>
      <c r="M212" s="207" t="s">
        <v>1</v>
      </c>
      <c r="N212" s="208" t="s">
        <v>41</v>
      </c>
      <c r="O212" s="71"/>
      <c r="P212" s="209">
        <f>O212*H212</f>
        <v>0</v>
      </c>
      <c r="Q212" s="209">
        <v>0.00726</v>
      </c>
      <c r="R212" s="209">
        <f>Q212*H212</f>
        <v>0.400026</v>
      </c>
      <c r="S212" s="209">
        <v>0</v>
      </c>
      <c r="T212" s="21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1" t="s">
        <v>140</v>
      </c>
      <c r="AT212" s="211" t="s">
        <v>136</v>
      </c>
      <c r="AU212" s="211" t="s">
        <v>85</v>
      </c>
      <c r="AY212" s="17" t="s">
        <v>133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7" t="s">
        <v>83</v>
      </c>
      <c r="BK212" s="212">
        <f>ROUND(I212*H212,2)</f>
        <v>0</v>
      </c>
      <c r="BL212" s="17" t="s">
        <v>140</v>
      </c>
      <c r="BM212" s="211" t="s">
        <v>385</v>
      </c>
    </row>
    <row r="213" spans="2:51" s="13" customFormat="1" ht="11.25">
      <c r="B213" s="223"/>
      <c r="C213" s="224"/>
      <c r="D213" s="213" t="s">
        <v>259</v>
      </c>
      <c r="E213" s="225" t="s">
        <v>1</v>
      </c>
      <c r="F213" s="226" t="s">
        <v>386</v>
      </c>
      <c r="G213" s="224"/>
      <c r="H213" s="227">
        <v>53.6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259</v>
      </c>
      <c r="AU213" s="233" t="s">
        <v>85</v>
      </c>
      <c r="AV213" s="13" t="s">
        <v>85</v>
      </c>
      <c r="AW213" s="13" t="s">
        <v>32</v>
      </c>
      <c r="AX213" s="13" t="s">
        <v>76</v>
      </c>
      <c r="AY213" s="233" t="s">
        <v>133</v>
      </c>
    </row>
    <row r="214" spans="2:51" s="13" customFormat="1" ht="11.25">
      <c r="B214" s="223"/>
      <c r="C214" s="224"/>
      <c r="D214" s="213" t="s">
        <v>259</v>
      </c>
      <c r="E214" s="225" t="s">
        <v>1</v>
      </c>
      <c r="F214" s="226" t="s">
        <v>387</v>
      </c>
      <c r="G214" s="224"/>
      <c r="H214" s="227">
        <v>1.5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259</v>
      </c>
      <c r="AU214" s="233" t="s">
        <v>85</v>
      </c>
      <c r="AV214" s="13" t="s">
        <v>85</v>
      </c>
      <c r="AW214" s="13" t="s">
        <v>32</v>
      </c>
      <c r="AX214" s="13" t="s">
        <v>76</v>
      </c>
      <c r="AY214" s="233" t="s">
        <v>133</v>
      </c>
    </row>
    <row r="215" spans="2:51" s="14" customFormat="1" ht="11.25">
      <c r="B215" s="234"/>
      <c r="C215" s="235"/>
      <c r="D215" s="213" t="s">
        <v>259</v>
      </c>
      <c r="E215" s="236" t="s">
        <v>1</v>
      </c>
      <c r="F215" s="237" t="s">
        <v>284</v>
      </c>
      <c r="G215" s="235"/>
      <c r="H215" s="238">
        <v>55.1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259</v>
      </c>
      <c r="AU215" s="244" t="s">
        <v>85</v>
      </c>
      <c r="AV215" s="14" t="s">
        <v>140</v>
      </c>
      <c r="AW215" s="14" t="s">
        <v>32</v>
      </c>
      <c r="AX215" s="14" t="s">
        <v>83</v>
      </c>
      <c r="AY215" s="244" t="s">
        <v>133</v>
      </c>
    </row>
    <row r="216" spans="1:65" s="2" customFormat="1" ht="16.5" customHeight="1">
      <c r="A216" s="34"/>
      <c r="B216" s="35"/>
      <c r="C216" s="200" t="s">
        <v>388</v>
      </c>
      <c r="D216" s="200" t="s">
        <v>136</v>
      </c>
      <c r="E216" s="201" t="s">
        <v>389</v>
      </c>
      <c r="F216" s="202" t="s">
        <v>390</v>
      </c>
      <c r="G216" s="203" t="s">
        <v>252</v>
      </c>
      <c r="H216" s="204">
        <v>55.1</v>
      </c>
      <c r="I216" s="205"/>
      <c r="J216" s="206">
        <f>ROUND(I216*H216,2)</f>
        <v>0</v>
      </c>
      <c r="K216" s="202" t="s">
        <v>253</v>
      </c>
      <c r="L216" s="39"/>
      <c r="M216" s="207" t="s">
        <v>1</v>
      </c>
      <c r="N216" s="208" t="s">
        <v>41</v>
      </c>
      <c r="O216" s="71"/>
      <c r="P216" s="209">
        <f>O216*H216</f>
        <v>0</v>
      </c>
      <c r="Q216" s="209">
        <v>0.00086</v>
      </c>
      <c r="R216" s="209">
        <f>Q216*H216</f>
        <v>0.047386</v>
      </c>
      <c r="S216" s="209">
        <v>0</v>
      </c>
      <c r="T216" s="21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1" t="s">
        <v>140</v>
      </c>
      <c r="AT216" s="211" t="s">
        <v>136</v>
      </c>
      <c r="AU216" s="211" t="s">
        <v>85</v>
      </c>
      <c r="AY216" s="17" t="s">
        <v>133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7" t="s">
        <v>83</v>
      </c>
      <c r="BK216" s="212">
        <f>ROUND(I216*H216,2)</f>
        <v>0</v>
      </c>
      <c r="BL216" s="17" t="s">
        <v>140</v>
      </c>
      <c r="BM216" s="211" t="s">
        <v>391</v>
      </c>
    </row>
    <row r="217" spans="1:65" s="2" customFormat="1" ht="16.5" customHeight="1">
      <c r="A217" s="34"/>
      <c r="B217" s="35"/>
      <c r="C217" s="200" t="s">
        <v>392</v>
      </c>
      <c r="D217" s="200" t="s">
        <v>136</v>
      </c>
      <c r="E217" s="201" t="s">
        <v>393</v>
      </c>
      <c r="F217" s="202" t="s">
        <v>394</v>
      </c>
      <c r="G217" s="203" t="s">
        <v>314</v>
      </c>
      <c r="H217" s="204">
        <v>1.45</v>
      </c>
      <c r="I217" s="205"/>
      <c r="J217" s="206">
        <f>ROUND(I217*H217,2)</f>
        <v>0</v>
      </c>
      <c r="K217" s="202" t="s">
        <v>253</v>
      </c>
      <c r="L217" s="39"/>
      <c r="M217" s="207" t="s">
        <v>1</v>
      </c>
      <c r="N217" s="208" t="s">
        <v>41</v>
      </c>
      <c r="O217" s="71"/>
      <c r="P217" s="209">
        <f>O217*H217</f>
        <v>0</v>
      </c>
      <c r="Q217" s="209">
        <v>1.09528</v>
      </c>
      <c r="R217" s="209">
        <f>Q217*H217</f>
        <v>1.588156</v>
      </c>
      <c r="S217" s="209">
        <v>0</v>
      </c>
      <c r="T217" s="21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1" t="s">
        <v>140</v>
      </c>
      <c r="AT217" s="211" t="s">
        <v>136</v>
      </c>
      <c r="AU217" s="211" t="s">
        <v>85</v>
      </c>
      <c r="AY217" s="17" t="s">
        <v>133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7" t="s">
        <v>83</v>
      </c>
      <c r="BK217" s="212">
        <f>ROUND(I217*H217,2)</f>
        <v>0</v>
      </c>
      <c r="BL217" s="17" t="s">
        <v>140</v>
      </c>
      <c r="BM217" s="211" t="s">
        <v>395</v>
      </c>
    </row>
    <row r="218" spans="2:51" s="13" customFormat="1" ht="11.25">
      <c r="B218" s="223"/>
      <c r="C218" s="224"/>
      <c r="D218" s="213" t="s">
        <v>259</v>
      </c>
      <c r="E218" s="225" t="s">
        <v>1</v>
      </c>
      <c r="F218" s="226" t="s">
        <v>396</v>
      </c>
      <c r="G218" s="224"/>
      <c r="H218" s="227">
        <v>1.45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259</v>
      </c>
      <c r="AU218" s="233" t="s">
        <v>85</v>
      </c>
      <c r="AV218" s="13" t="s">
        <v>85</v>
      </c>
      <c r="AW218" s="13" t="s">
        <v>32</v>
      </c>
      <c r="AX218" s="13" t="s">
        <v>83</v>
      </c>
      <c r="AY218" s="233" t="s">
        <v>133</v>
      </c>
    </row>
    <row r="219" spans="1:65" s="2" customFormat="1" ht="16.5" customHeight="1">
      <c r="A219" s="34"/>
      <c r="B219" s="35"/>
      <c r="C219" s="200" t="s">
        <v>397</v>
      </c>
      <c r="D219" s="200" t="s">
        <v>136</v>
      </c>
      <c r="E219" s="201" t="s">
        <v>398</v>
      </c>
      <c r="F219" s="202" t="s">
        <v>399</v>
      </c>
      <c r="G219" s="203" t="s">
        <v>314</v>
      </c>
      <c r="H219" s="204">
        <v>0.15</v>
      </c>
      <c r="I219" s="205"/>
      <c r="J219" s="206">
        <f>ROUND(I219*H219,2)</f>
        <v>0</v>
      </c>
      <c r="K219" s="202" t="s">
        <v>253</v>
      </c>
      <c r="L219" s="39"/>
      <c r="M219" s="207" t="s">
        <v>1</v>
      </c>
      <c r="N219" s="208" t="s">
        <v>41</v>
      </c>
      <c r="O219" s="71"/>
      <c r="P219" s="209">
        <f>O219*H219</f>
        <v>0</v>
      </c>
      <c r="Q219" s="209">
        <v>1.0556</v>
      </c>
      <c r="R219" s="209">
        <f>Q219*H219</f>
        <v>0.15834</v>
      </c>
      <c r="S219" s="209">
        <v>0</v>
      </c>
      <c r="T219" s="21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1" t="s">
        <v>140</v>
      </c>
      <c r="AT219" s="211" t="s">
        <v>136</v>
      </c>
      <c r="AU219" s="211" t="s">
        <v>85</v>
      </c>
      <c r="AY219" s="17" t="s">
        <v>133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7" t="s">
        <v>83</v>
      </c>
      <c r="BK219" s="212">
        <f>ROUND(I219*H219,2)</f>
        <v>0</v>
      </c>
      <c r="BL219" s="17" t="s">
        <v>140</v>
      </c>
      <c r="BM219" s="211" t="s">
        <v>400</v>
      </c>
    </row>
    <row r="220" spans="2:51" s="13" customFormat="1" ht="11.25">
      <c r="B220" s="223"/>
      <c r="C220" s="224"/>
      <c r="D220" s="213" t="s">
        <v>259</v>
      </c>
      <c r="E220" s="225" t="s">
        <v>1</v>
      </c>
      <c r="F220" s="226" t="s">
        <v>401</v>
      </c>
      <c r="G220" s="224"/>
      <c r="H220" s="227">
        <v>0.15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259</v>
      </c>
      <c r="AU220" s="233" t="s">
        <v>85</v>
      </c>
      <c r="AV220" s="13" t="s">
        <v>85</v>
      </c>
      <c r="AW220" s="13" t="s">
        <v>32</v>
      </c>
      <c r="AX220" s="13" t="s">
        <v>83</v>
      </c>
      <c r="AY220" s="233" t="s">
        <v>133</v>
      </c>
    </row>
    <row r="221" spans="2:63" s="12" customFormat="1" ht="22.9" customHeight="1">
      <c r="B221" s="184"/>
      <c r="C221" s="185"/>
      <c r="D221" s="186" t="s">
        <v>75</v>
      </c>
      <c r="E221" s="198" t="s">
        <v>140</v>
      </c>
      <c r="F221" s="198" t="s">
        <v>402</v>
      </c>
      <c r="G221" s="185"/>
      <c r="H221" s="185"/>
      <c r="I221" s="188"/>
      <c r="J221" s="199">
        <f>BK221</f>
        <v>0</v>
      </c>
      <c r="K221" s="185"/>
      <c r="L221" s="190"/>
      <c r="M221" s="191"/>
      <c r="N221" s="192"/>
      <c r="O221" s="192"/>
      <c r="P221" s="193">
        <f>SUM(P222:P223)</f>
        <v>0</v>
      </c>
      <c r="Q221" s="192"/>
      <c r="R221" s="193">
        <f>SUM(R222:R223)</f>
        <v>27.58</v>
      </c>
      <c r="S221" s="192"/>
      <c r="T221" s="194">
        <f>SUM(T222:T223)</f>
        <v>0</v>
      </c>
      <c r="AR221" s="195" t="s">
        <v>83</v>
      </c>
      <c r="AT221" s="196" t="s">
        <v>75</v>
      </c>
      <c r="AU221" s="196" t="s">
        <v>83</v>
      </c>
      <c r="AY221" s="195" t="s">
        <v>133</v>
      </c>
      <c r="BK221" s="197">
        <f>SUM(BK222:BK223)</f>
        <v>0</v>
      </c>
    </row>
    <row r="222" spans="1:65" s="2" customFormat="1" ht="16.5" customHeight="1">
      <c r="A222" s="34"/>
      <c r="B222" s="35"/>
      <c r="C222" s="200" t="s">
        <v>403</v>
      </c>
      <c r="D222" s="200" t="s">
        <v>136</v>
      </c>
      <c r="E222" s="201" t="s">
        <v>404</v>
      </c>
      <c r="F222" s="202" t="s">
        <v>405</v>
      </c>
      <c r="G222" s="203" t="s">
        <v>252</v>
      </c>
      <c r="H222" s="204">
        <v>19.7</v>
      </c>
      <c r="I222" s="205"/>
      <c r="J222" s="206">
        <f>ROUND(I222*H222,2)</f>
        <v>0</v>
      </c>
      <c r="K222" s="202" t="s">
        <v>1</v>
      </c>
      <c r="L222" s="39"/>
      <c r="M222" s="207" t="s">
        <v>1</v>
      </c>
      <c r="N222" s="208" t="s">
        <v>41</v>
      </c>
      <c r="O222" s="71"/>
      <c r="P222" s="209">
        <f>O222*H222</f>
        <v>0</v>
      </c>
      <c r="Q222" s="209">
        <v>1.4</v>
      </c>
      <c r="R222" s="209">
        <f>Q222*H222</f>
        <v>27.58</v>
      </c>
      <c r="S222" s="209">
        <v>0</v>
      </c>
      <c r="T222" s="21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1" t="s">
        <v>140</v>
      </c>
      <c r="AT222" s="211" t="s">
        <v>136</v>
      </c>
      <c r="AU222" s="211" t="s">
        <v>85</v>
      </c>
      <c r="AY222" s="17" t="s">
        <v>133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7" t="s">
        <v>83</v>
      </c>
      <c r="BK222" s="212">
        <f>ROUND(I222*H222,2)</f>
        <v>0</v>
      </c>
      <c r="BL222" s="17" t="s">
        <v>140</v>
      </c>
      <c r="BM222" s="211" t="s">
        <v>406</v>
      </c>
    </row>
    <row r="223" spans="1:47" s="2" customFormat="1" ht="19.5">
      <c r="A223" s="34"/>
      <c r="B223" s="35"/>
      <c r="C223" s="36"/>
      <c r="D223" s="213" t="s">
        <v>142</v>
      </c>
      <c r="E223" s="36"/>
      <c r="F223" s="214" t="s">
        <v>407</v>
      </c>
      <c r="G223" s="36"/>
      <c r="H223" s="36"/>
      <c r="I223" s="168"/>
      <c r="J223" s="36"/>
      <c r="K223" s="36"/>
      <c r="L223" s="39"/>
      <c r="M223" s="215"/>
      <c r="N223" s="216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142</v>
      </c>
      <c r="AU223" s="17" t="s">
        <v>85</v>
      </c>
    </row>
    <row r="224" spans="2:63" s="12" customFormat="1" ht="22.9" customHeight="1">
      <c r="B224" s="184"/>
      <c r="C224" s="185"/>
      <c r="D224" s="186" t="s">
        <v>75</v>
      </c>
      <c r="E224" s="198" t="s">
        <v>132</v>
      </c>
      <c r="F224" s="198" t="s">
        <v>408</v>
      </c>
      <c r="G224" s="185"/>
      <c r="H224" s="185"/>
      <c r="I224" s="188"/>
      <c r="J224" s="199">
        <f>BK224</f>
        <v>0</v>
      </c>
      <c r="K224" s="185"/>
      <c r="L224" s="190"/>
      <c r="M224" s="191"/>
      <c r="N224" s="192"/>
      <c r="O224" s="192"/>
      <c r="P224" s="193">
        <f>SUM(P225:P226)</f>
        <v>0</v>
      </c>
      <c r="Q224" s="192"/>
      <c r="R224" s="193">
        <f>SUM(R225:R226)</f>
        <v>0</v>
      </c>
      <c r="S224" s="192"/>
      <c r="T224" s="194">
        <f>SUM(T225:T226)</f>
        <v>0</v>
      </c>
      <c r="AR224" s="195" t="s">
        <v>83</v>
      </c>
      <c r="AT224" s="196" t="s">
        <v>75</v>
      </c>
      <c r="AU224" s="196" t="s">
        <v>83</v>
      </c>
      <c r="AY224" s="195" t="s">
        <v>133</v>
      </c>
      <c r="BK224" s="197">
        <f>SUM(BK225:BK226)</f>
        <v>0</v>
      </c>
    </row>
    <row r="225" spans="1:65" s="2" customFormat="1" ht="16.5" customHeight="1">
      <c r="A225" s="34"/>
      <c r="B225" s="35"/>
      <c r="C225" s="200" t="s">
        <v>409</v>
      </c>
      <c r="D225" s="200" t="s">
        <v>136</v>
      </c>
      <c r="E225" s="201" t="s">
        <v>410</v>
      </c>
      <c r="F225" s="202" t="s">
        <v>411</v>
      </c>
      <c r="G225" s="203" t="s">
        <v>252</v>
      </c>
      <c r="H225" s="204">
        <v>84.2</v>
      </c>
      <c r="I225" s="205"/>
      <c r="J225" s="206">
        <f>ROUND(I225*H225,2)</f>
        <v>0</v>
      </c>
      <c r="K225" s="202" t="s">
        <v>253</v>
      </c>
      <c r="L225" s="39"/>
      <c r="M225" s="207" t="s">
        <v>1</v>
      </c>
      <c r="N225" s="208" t="s">
        <v>41</v>
      </c>
      <c r="O225" s="71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1" t="s">
        <v>140</v>
      </c>
      <c r="AT225" s="211" t="s">
        <v>136</v>
      </c>
      <c r="AU225" s="211" t="s">
        <v>85</v>
      </c>
      <c r="AY225" s="17" t="s">
        <v>133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7" t="s">
        <v>83</v>
      </c>
      <c r="BK225" s="212">
        <f>ROUND(I225*H225,2)</f>
        <v>0</v>
      </c>
      <c r="BL225" s="17" t="s">
        <v>140</v>
      </c>
      <c r="BM225" s="211" t="s">
        <v>412</v>
      </c>
    </row>
    <row r="226" spans="2:51" s="13" customFormat="1" ht="11.25">
      <c r="B226" s="223"/>
      <c r="C226" s="224"/>
      <c r="D226" s="213" t="s">
        <v>259</v>
      </c>
      <c r="E226" s="225" t="s">
        <v>1</v>
      </c>
      <c r="F226" s="226" t="s">
        <v>413</v>
      </c>
      <c r="G226" s="224"/>
      <c r="H226" s="227">
        <v>84.2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259</v>
      </c>
      <c r="AU226" s="233" t="s">
        <v>85</v>
      </c>
      <c r="AV226" s="13" t="s">
        <v>85</v>
      </c>
      <c r="AW226" s="13" t="s">
        <v>32</v>
      </c>
      <c r="AX226" s="13" t="s">
        <v>83</v>
      </c>
      <c r="AY226" s="233" t="s">
        <v>133</v>
      </c>
    </row>
    <row r="227" spans="2:63" s="12" customFormat="1" ht="22.9" customHeight="1">
      <c r="B227" s="184"/>
      <c r="C227" s="185"/>
      <c r="D227" s="186" t="s">
        <v>75</v>
      </c>
      <c r="E227" s="198" t="s">
        <v>177</v>
      </c>
      <c r="F227" s="198" t="s">
        <v>414</v>
      </c>
      <c r="G227" s="185"/>
      <c r="H227" s="185"/>
      <c r="I227" s="188"/>
      <c r="J227" s="199">
        <f>BK227</f>
        <v>0</v>
      </c>
      <c r="K227" s="185"/>
      <c r="L227" s="190"/>
      <c r="M227" s="191"/>
      <c r="N227" s="192"/>
      <c r="O227" s="192"/>
      <c r="P227" s="193">
        <f>SUM(P228:P267)</f>
        <v>0</v>
      </c>
      <c r="Q227" s="192"/>
      <c r="R227" s="193">
        <f>SUM(R228:R267)</f>
        <v>25.6271362</v>
      </c>
      <c r="S227" s="192"/>
      <c r="T227" s="194">
        <f>SUM(T228:T267)</f>
        <v>65.4828</v>
      </c>
      <c r="AR227" s="195" t="s">
        <v>83</v>
      </c>
      <c r="AT227" s="196" t="s">
        <v>75</v>
      </c>
      <c r="AU227" s="196" t="s">
        <v>83</v>
      </c>
      <c r="AY227" s="195" t="s">
        <v>133</v>
      </c>
      <c r="BK227" s="197">
        <f>SUM(BK228:BK267)</f>
        <v>0</v>
      </c>
    </row>
    <row r="228" spans="1:65" s="2" customFormat="1" ht="16.5" customHeight="1">
      <c r="A228" s="34"/>
      <c r="B228" s="35"/>
      <c r="C228" s="200" t="s">
        <v>415</v>
      </c>
      <c r="D228" s="200" t="s">
        <v>136</v>
      </c>
      <c r="E228" s="201" t="s">
        <v>416</v>
      </c>
      <c r="F228" s="202" t="s">
        <v>417</v>
      </c>
      <c r="G228" s="203" t="s">
        <v>257</v>
      </c>
      <c r="H228" s="204">
        <v>15</v>
      </c>
      <c r="I228" s="205"/>
      <c r="J228" s="206">
        <f>ROUND(I228*H228,2)</f>
        <v>0</v>
      </c>
      <c r="K228" s="202" t="s">
        <v>253</v>
      </c>
      <c r="L228" s="39"/>
      <c r="M228" s="207" t="s">
        <v>1</v>
      </c>
      <c r="N228" s="208" t="s">
        <v>41</v>
      </c>
      <c r="O228" s="71"/>
      <c r="P228" s="209">
        <f>O228*H228</f>
        <v>0</v>
      </c>
      <c r="Q228" s="209">
        <v>0.1554</v>
      </c>
      <c r="R228" s="209">
        <f>Q228*H228</f>
        <v>2.331</v>
      </c>
      <c r="S228" s="209">
        <v>0</v>
      </c>
      <c r="T228" s="21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1" t="s">
        <v>140</v>
      </c>
      <c r="AT228" s="211" t="s">
        <v>136</v>
      </c>
      <c r="AU228" s="211" t="s">
        <v>85</v>
      </c>
      <c r="AY228" s="17" t="s">
        <v>133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7" t="s">
        <v>83</v>
      </c>
      <c r="BK228" s="212">
        <f>ROUND(I228*H228,2)</f>
        <v>0</v>
      </c>
      <c r="BL228" s="17" t="s">
        <v>140</v>
      </c>
      <c r="BM228" s="211" t="s">
        <v>418</v>
      </c>
    </row>
    <row r="229" spans="1:47" s="2" customFormat="1" ht="19.5">
      <c r="A229" s="34"/>
      <c r="B229" s="35"/>
      <c r="C229" s="36"/>
      <c r="D229" s="213" t="s">
        <v>142</v>
      </c>
      <c r="E229" s="36"/>
      <c r="F229" s="214" t="s">
        <v>419</v>
      </c>
      <c r="G229" s="36"/>
      <c r="H229" s="36"/>
      <c r="I229" s="168"/>
      <c r="J229" s="36"/>
      <c r="K229" s="36"/>
      <c r="L229" s="39"/>
      <c r="M229" s="215"/>
      <c r="N229" s="216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142</v>
      </c>
      <c r="AU229" s="17" t="s">
        <v>85</v>
      </c>
    </row>
    <row r="230" spans="1:65" s="2" customFormat="1" ht="16.5" customHeight="1">
      <c r="A230" s="34"/>
      <c r="B230" s="35"/>
      <c r="C230" s="256" t="s">
        <v>420</v>
      </c>
      <c r="D230" s="256" t="s">
        <v>330</v>
      </c>
      <c r="E230" s="257" t="s">
        <v>421</v>
      </c>
      <c r="F230" s="258" t="s">
        <v>422</v>
      </c>
      <c r="G230" s="259" t="s">
        <v>257</v>
      </c>
      <c r="H230" s="260">
        <v>15.3</v>
      </c>
      <c r="I230" s="261"/>
      <c r="J230" s="262">
        <f>ROUND(I230*H230,2)</f>
        <v>0</v>
      </c>
      <c r="K230" s="258" t="s">
        <v>253</v>
      </c>
      <c r="L230" s="263"/>
      <c r="M230" s="264" t="s">
        <v>1</v>
      </c>
      <c r="N230" s="265" t="s">
        <v>41</v>
      </c>
      <c r="O230" s="71"/>
      <c r="P230" s="209">
        <f>O230*H230</f>
        <v>0</v>
      </c>
      <c r="Q230" s="209">
        <v>0.08</v>
      </c>
      <c r="R230" s="209">
        <f>Q230*H230</f>
        <v>1.224</v>
      </c>
      <c r="S230" s="209">
        <v>0</v>
      </c>
      <c r="T230" s="21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1" t="s">
        <v>172</v>
      </c>
      <c r="AT230" s="211" t="s">
        <v>330</v>
      </c>
      <c r="AU230" s="211" t="s">
        <v>85</v>
      </c>
      <c r="AY230" s="17" t="s">
        <v>133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7" t="s">
        <v>83</v>
      </c>
      <c r="BK230" s="212">
        <f>ROUND(I230*H230,2)</f>
        <v>0</v>
      </c>
      <c r="BL230" s="17" t="s">
        <v>140</v>
      </c>
      <c r="BM230" s="211" t="s">
        <v>423</v>
      </c>
    </row>
    <row r="231" spans="2:51" s="13" customFormat="1" ht="11.25">
      <c r="B231" s="223"/>
      <c r="C231" s="224"/>
      <c r="D231" s="213" t="s">
        <v>259</v>
      </c>
      <c r="E231" s="224"/>
      <c r="F231" s="226" t="s">
        <v>424</v>
      </c>
      <c r="G231" s="224"/>
      <c r="H231" s="227">
        <v>15.3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259</v>
      </c>
      <c r="AU231" s="233" t="s">
        <v>85</v>
      </c>
      <c r="AV231" s="13" t="s">
        <v>85</v>
      </c>
      <c r="AW231" s="13" t="s">
        <v>4</v>
      </c>
      <c r="AX231" s="13" t="s">
        <v>83</v>
      </c>
      <c r="AY231" s="233" t="s">
        <v>133</v>
      </c>
    </row>
    <row r="232" spans="1:65" s="2" customFormat="1" ht="16.5" customHeight="1">
      <c r="A232" s="34"/>
      <c r="B232" s="35"/>
      <c r="C232" s="200" t="s">
        <v>425</v>
      </c>
      <c r="D232" s="200" t="s">
        <v>136</v>
      </c>
      <c r="E232" s="201" t="s">
        <v>426</v>
      </c>
      <c r="F232" s="202" t="s">
        <v>427</v>
      </c>
      <c r="G232" s="203" t="s">
        <v>252</v>
      </c>
      <c r="H232" s="204">
        <v>0.34</v>
      </c>
      <c r="I232" s="205"/>
      <c r="J232" s="206">
        <f>ROUND(I232*H232,2)</f>
        <v>0</v>
      </c>
      <c r="K232" s="202" t="s">
        <v>253</v>
      </c>
      <c r="L232" s="39"/>
      <c r="M232" s="207" t="s">
        <v>1</v>
      </c>
      <c r="N232" s="208" t="s">
        <v>41</v>
      </c>
      <c r="O232" s="71"/>
      <c r="P232" s="209">
        <f>O232*H232</f>
        <v>0</v>
      </c>
      <c r="Q232" s="209">
        <v>0.00063</v>
      </c>
      <c r="R232" s="209">
        <f>Q232*H232</f>
        <v>0.00021420000000000003</v>
      </c>
      <c r="S232" s="209">
        <v>0</v>
      </c>
      <c r="T232" s="21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140</v>
      </c>
      <c r="AT232" s="211" t="s">
        <v>136</v>
      </c>
      <c r="AU232" s="211" t="s">
        <v>85</v>
      </c>
      <c r="AY232" s="17" t="s">
        <v>133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83</v>
      </c>
      <c r="BK232" s="212">
        <f>ROUND(I232*H232,2)</f>
        <v>0</v>
      </c>
      <c r="BL232" s="17" t="s">
        <v>140</v>
      </c>
      <c r="BM232" s="211" t="s">
        <v>428</v>
      </c>
    </row>
    <row r="233" spans="2:51" s="13" customFormat="1" ht="11.25">
      <c r="B233" s="223"/>
      <c r="C233" s="224"/>
      <c r="D233" s="213" t="s">
        <v>259</v>
      </c>
      <c r="E233" s="225" t="s">
        <v>1</v>
      </c>
      <c r="F233" s="226" t="s">
        <v>429</v>
      </c>
      <c r="G233" s="224"/>
      <c r="H233" s="227">
        <v>0.34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259</v>
      </c>
      <c r="AU233" s="233" t="s">
        <v>85</v>
      </c>
      <c r="AV233" s="13" t="s">
        <v>85</v>
      </c>
      <c r="AW233" s="13" t="s">
        <v>32</v>
      </c>
      <c r="AX233" s="13" t="s">
        <v>83</v>
      </c>
      <c r="AY233" s="233" t="s">
        <v>133</v>
      </c>
    </row>
    <row r="234" spans="1:65" s="2" customFormat="1" ht="16.5" customHeight="1">
      <c r="A234" s="34"/>
      <c r="B234" s="35"/>
      <c r="C234" s="200" t="s">
        <v>430</v>
      </c>
      <c r="D234" s="200" t="s">
        <v>136</v>
      </c>
      <c r="E234" s="201" t="s">
        <v>431</v>
      </c>
      <c r="F234" s="202" t="s">
        <v>432</v>
      </c>
      <c r="G234" s="203" t="s">
        <v>257</v>
      </c>
      <c r="H234" s="204">
        <v>0.34</v>
      </c>
      <c r="I234" s="205"/>
      <c r="J234" s="206">
        <f>ROUND(I234*H234,2)</f>
        <v>0</v>
      </c>
      <c r="K234" s="202" t="s">
        <v>253</v>
      </c>
      <c r="L234" s="39"/>
      <c r="M234" s="207" t="s">
        <v>1</v>
      </c>
      <c r="N234" s="208" t="s">
        <v>41</v>
      </c>
      <c r="O234" s="71"/>
      <c r="P234" s="209">
        <f>O234*H234</f>
        <v>0</v>
      </c>
      <c r="Q234" s="209">
        <v>0.0007</v>
      </c>
      <c r="R234" s="209">
        <f>Q234*H234</f>
        <v>0.000238</v>
      </c>
      <c r="S234" s="209">
        <v>0</v>
      </c>
      <c r="T234" s="21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1" t="s">
        <v>140</v>
      </c>
      <c r="AT234" s="211" t="s">
        <v>136</v>
      </c>
      <c r="AU234" s="211" t="s">
        <v>85</v>
      </c>
      <c r="AY234" s="17" t="s">
        <v>133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83</v>
      </c>
      <c r="BK234" s="212">
        <f>ROUND(I234*H234,2)</f>
        <v>0</v>
      </c>
      <c r="BL234" s="17" t="s">
        <v>140</v>
      </c>
      <c r="BM234" s="211" t="s">
        <v>433</v>
      </c>
    </row>
    <row r="235" spans="2:51" s="13" customFormat="1" ht="11.25">
      <c r="B235" s="223"/>
      <c r="C235" s="224"/>
      <c r="D235" s="213" t="s">
        <v>259</v>
      </c>
      <c r="E235" s="225" t="s">
        <v>1</v>
      </c>
      <c r="F235" s="226" t="s">
        <v>434</v>
      </c>
      <c r="G235" s="224"/>
      <c r="H235" s="227">
        <v>0.34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259</v>
      </c>
      <c r="AU235" s="233" t="s">
        <v>85</v>
      </c>
      <c r="AV235" s="13" t="s">
        <v>85</v>
      </c>
      <c r="AW235" s="13" t="s">
        <v>32</v>
      </c>
      <c r="AX235" s="13" t="s">
        <v>83</v>
      </c>
      <c r="AY235" s="233" t="s">
        <v>133</v>
      </c>
    </row>
    <row r="236" spans="1:65" s="2" customFormat="1" ht="16.5" customHeight="1">
      <c r="A236" s="34"/>
      <c r="B236" s="35"/>
      <c r="C236" s="200" t="s">
        <v>435</v>
      </c>
      <c r="D236" s="200" t="s">
        <v>136</v>
      </c>
      <c r="E236" s="201" t="s">
        <v>436</v>
      </c>
      <c r="F236" s="202" t="s">
        <v>437</v>
      </c>
      <c r="G236" s="203" t="s">
        <v>139</v>
      </c>
      <c r="H236" s="204">
        <v>1.15</v>
      </c>
      <c r="I236" s="205"/>
      <c r="J236" s="206">
        <f>ROUND(I236*H236,2)</f>
        <v>0</v>
      </c>
      <c r="K236" s="202" t="s">
        <v>1</v>
      </c>
      <c r="L236" s="39"/>
      <c r="M236" s="207" t="s">
        <v>1</v>
      </c>
      <c r="N236" s="208" t="s">
        <v>41</v>
      </c>
      <c r="O236" s="71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1" t="s">
        <v>140</v>
      </c>
      <c r="AT236" s="211" t="s">
        <v>136</v>
      </c>
      <c r="AU236" s="211" t="s">
        <v>85</v>
      </c>
      <c r="AY236" s="17" t="s">
        <v>133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7" t="s">
        <v>83</v>
      </c>
      <c r="BK236" s="212">
        <f>ROUND(I236*H236,2)</f>
        <v>0</v>
      </c>
      <c r="BL236" s="17" t="s">
        <v>140</v>
      </c>
      <c r="BM236" s="211" t="s">
        <v>438</v>
      </c>
    </row>
    <row r="237" spans="2:51" s="13" customFormat="1" ht="11.25">
      <c r="B237" s="223"/>
      <c r="C237" s="224"/>
      <c r="D237" s="213" t="s">
        <v>259</v>
      </c>
      <c r="E237" s="225" t="s">
        <v>1</v>
      </c>
      <c r="F237" s="226" t="s">
        <v>439</v>
      </c>
      <c r="G237" s="224"/>
      <c r="H237" s="227">
        <v>1.15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259</v>
      </c>
      <c r="AU237" s="233" t="s">
        <v>85</v>
      </c>
      <c r="AV237" s="13" t="s">
        <v>85</v>
      </c>
      <c r="AW237" s="13" t="s">
        <v>32</v>
      </c>
      <c r="AX237" s="13" t="s">
        <v>83</v>
      </c>
      <c r="AY237" s="233" t="s">
        <v>133</v>
      </c>
    </row>
    <row r="238" spans="1:65" s="2" customFormat="1" ht="16.5" customHeight="1">
      <c r="A238" s="34"/>
      <c r="B238" s="35"/>
      <c r="C238" s="200" t="s">
        <v>440</v>
      </c>
      <c r="D238" s="200" t="s">
        <v>136</v>
      </c>
      <c r="E238" s="201" t="s">
        <v>441</v>
      </c>
      <c r="F238" s="202" t="s">
        <v>442</v>
      </c>
      <c r="G238" s="203" t="s">
        <v>263</v>
      </c>
      <c r="H238" s="204">
        <v>18.9</v>
      </c>
      <c r="I238" s="205"/>
      <c r="J238" s="206">
        <f>ROUND(I238*H238,2)</f>
        <v>0</v>
      </c>
      <c r="K238" s="202" t="s">
        <v>253</v>
      </c>
      <c r="L238" s="39"/>
      <c r="M238" s="207" t="s">
        <v>1</v>
      </c>
      <c r="N238" s="208" t="s">
        <v>41</v>
      </c>
      <c r="O238" s="71"/>
      <c r="P238" s="209">
        <f>O238*H238</f>
        <v>0</v>
      </c>
      <c r="Q238" s="209">
        <v>0</v>
      </c>
      <c r="R238" s="209">
        <f>Q238*H238</f>
        <v>0</v>
      </c>
      <c r="S238" s="209">
        <v>2.65</v>
      </c>
      <c r="T238" s="210">
        <f>S238*H238</f>
        <v>50.084999999999994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1" t="s">
        <v>140</v>
      </c>
      <c r="AT238" s="211" t="s">
        <v>136</v>
      </c>
      <c r="AU238" s="211" t="s">
        <v>85</v>
      </c>
      <c r="AY238" s="17" t="s">
        <v>133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83</v>
      </c>
      <c r="BK238" s="212">
        <f>ROUND(I238*H238,2)</f>
        <v>0</v>
      </c>
      <c r="BL238" s="17" t="s">
        <v>140</v>
      </c>
      <c r="BM238" s="211" t="s">
        <v>443</v>
      </c>
    </row>
    <row r="239" spans="2:51" s="13" customFormat="1" ht="11.25">
      <c r="B239" s="223"/>
      <c r="C239" s="224"/>
      <c r="D239" s="213" t="s">
        <v>259</v>
      </c>
      <c r="E239" s="225" t="s">
        <v>1</v>
      </c>
      <c r="F239" s="226" t="s">
        <v>444</v>
      </c>
      <c r="G239" s="224"/>
      <c r="H239" s="227">
        <v>18.9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259</v>
      </c>
      <c r="AU239" s="233" t="s">
        <v>85</v>
      </c>
      <c r="AV239" s="13" t="s">
        <v>85</v>
      </c>
      <c r="AW239" s="13" t="s">
        <v>32</v>
      </c>
      <c r="AX239" s="13" t="s">
        <v>83</v>
      </c>
      <c r="AY239" s="233" t="s">
        <v>133</v>
      </c>
    </row>
    <row r="240" spans="1:65" s="2" customFormat="1" ht="16.5" customHeight="1">
      <c r="A240" s="34"/>
      <c r="B240" s="35"/>
      <c r="C240" s="200" t="s">
        <v>445</v>
      </c>
      <c r="D240" s="200" t="s">
        <v>136</v>
      </c>
      <c r="E240" s="201" t="s">
        <v>446</v>
      </c>
      <c r="F240" s="202" t="s">
        <v>447</v>
      </c>
      <c r="G240" s="203" t="s">
        <v>263</v>
      </c>
      <c r="H240" s="204">
        <v>3.9</v>
      </c>
      <c r="I240" s="205"/>
      <c r="J240" s="206">
        <f>ROUND(I240*H240,2)</f>
        <v>0</v>
      </c>
      <c r="K240" s="202" t="s">
        <v>253</v>
      </c>
      <c r="L240" s="39"/>
      <c r="M240" s="207" t="s">
        <v>1</v>
      </c>
      <c r="N240" s="208" t="s">
        <v>41</v>
      </c>
      <c r="O240" s="71"/>
      <c r="P240" s="209">
        <f>O240*H240</f>
        <v>0</v>
      </c>
      <c r="Q240" s="209">
        <v>0</v>
      </c>
      <c r="R240" s="209">
        <f>Q240*H240</f>
        <v>0</v>
      </c>
      <c r="S240" s="209">
        <v>2.85</v>
      </c>
      <c r="T240" s="210">
        <f>S240*H240</f>
        <v>11.115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1" t="s">
        <v>140</v>
      </c>
      <c r="AT240" s="211" t="s">
        <v>136</v>
      </c>
      <c r="AU240" s="211" t="s">
        <v>85</v>
      </c>
      <c r="AY240" s="17" t="s">
        <v>133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" t="s">
        <v>83</v>
      </c>
      <c r="BK240" s="212">
        <f>ROUND(I240*H240,2)</f>
        <v>0</v>
      </c>
      <c r="BL240" s="17" t="s">
        <v>140</v>
      </c>
      <c r="BM240" s="211" t="s">
        <v>448</v>
      </c>
    </row>
    <row r="241" spans="2:51" s="13" customFormat="1" ht="11.25">
      <c r="B241" s="223"/>
      <c r="C241" s="224"/>
      <c r="D241" s="213" t="s">
        <v>259</v>
      </c>
      <c r="E241" s="225" t="s">
        <v>1</v>
      </c>
      <c r="F241" s="226" t="s">
        <v>449</v>
      </c>
      <c r="G241" s="224"/>
      <c r="H241" s="227">
        <v>3.9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259</v>
      </c>
      <c r="AU241" s="233" t="s">
        <v>85</v>
      </c>
      <c r="AV241" s="13" t="s">
        <v>85</v>
      </c>
      <c r="AW241" s="13" t="s">
        <v>32</v>
      </c>
      <c r="AX241" s="13" t="s">
        <v>83</v>
      </c>
      <c r="AY241" s="233" t="s">
        <v>133</v>
      </c>
    </row>
    <row r="242" spans="1:65" s="2" customFormat="1" ht="16.5" customHeight="1">
      <c r="A242" s="34"/>
      <c r="B242" s="35"/>
      <c r="C242" s="200" t="s">
        <v>450</v>
      </c>
      <c r="D242" s="200" t="s">
        <v>136</v>
      </c>
      <c r="E242" s="201" t="s">
        <v>451</v>
      </c>
      <c r="F242" s="202" t="s">
        <v>452</v>
      </c>
      <c r="G242" s="203" t="s">
        <v>252</v>
      </c>
      <c r="H242" s="204">
        <v>21.2</v>
      </c>
      <c r="I242" s="205"/>
      <c r="J242" s="206">
        <f>ROUND(I242*H242,2)</f>
        <v>0</v>
      </c>
      <c r="K242" s="202" t="s">
        <v>253</v>
      </c>
      <c r="L242" s="39"/>
      <c r="M242" s="207" t="s">
        <v>1</v>
      </c>
      <c r="N242" s="208" t="s">
        <v>41</v>
      </c>
      <c r="O242" s="71"/>
      <c r="P242" s="209">
        <f>O242*H242</f>
        <v>0</v>
      </c>
      <c r="Q242" s="209">
        <v>0.065</v>
      </c>
      <c r="R242" s="209">
        <f>Q242*H242</f>
        <v>1.378</v>
      </c>
      <c r="S242" s="209">
        <v>0.13</v>
      </c>
      <c r="T242" s="210">
        <f>S242*H242</f>
        <v>2.756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140</v>
      </c>
      <c r="AT242" s="211" t="s">
        <v>136</v>
      </c>
      <c r="AU242" s="211" t="s">
        <v>85</v>
      </c>
      <c r="AY242" s="17" t="s">
        <v>133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83</v>
      </c>
      <c r="BK242" s="212">
        <f>ROUND(I242*H242,2)</f>
        <v>0</v>
      </c>
      <c r="BL242" s="17" t="s">
        <v>140</v>
      </c>
      <c r="BM242" s="211" t="s">
        <v>453</v>
      </c>
    </row>
    <row r="243" spans="1:65" s="2" customFormat="1" ht="16.5" customHeight="1">
      <c r="A243" s="34"/>
      <c r="B243" s="35"/>
      <c r="C243" s="200" t="s">
        <v>454</v>
      </c>
      <c r="D243" s="200" t="s">
        <v>136</v>
      </c>
      <c r="E243" s="201" t="s">
        <v>455</v>
      </c>
      <c r="F243" s="202" t="s">
        <v>456</v>
      </c>
      <c r="G243" s="203" t="s">
        <v>252</v>
      </c>
      <c r="H243" s="204">
        <v>21.2</v>
      </c>
      <c r="I243" s="205"/>
      <c r="J243" s="206">
        <f>ROUND(I243*H243,2)</f>
        <v>0</v>
      </c>
      <c r="K243" s="202" t="s">
        <v>253</v>
      </c>
      <c r="L243" s="39"/>
      <c r="M243" s="207" t="s">
        <v>1</v>
      </c>
      <c r="N243" s="208" t="s">
        <v>41</v>
      </c>
      <c r="O243" s="71"/>
      <c r="P243" s="209">
        <f>O243*H243</f>
        <v>0</v>
      </c>
      <c r="Q243" s="209">
        <v>0</v>
      </c>
      <c r="R243" s="209">
        <f>Q243*H243</f>
        <v>0</v>
      </c>
      <c r="S243" s="209">
        <v>0.07</v>
      </c>
      <c r="T243" s="210">
        <f>S243*H243</f>
        <v>1.484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1" t="s">
        <v>140</v>
      </c>
      <c r="AT243" s="211" t="s">
        <v>136</v>
      </c>
      <c r="AU243" s="211" t="s">
        <v>85</v>
      </c>
      <c r="AY243" s="17" t="s">
        <v>133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7" t="s">
        <v>83</v>
      </c>
      <c r="BK243" s="212">
        <f>ROUND(I243*H243,2)</f>
        <v>0</v>
      </c>
      <c r="BL243" s="17" t="s">
        <v>140</v>
      </c>
      <c r="BM243" s="211" t="s">
        <v>457</v>
      </c>
    </row>
    <row r="244" spans="1:65" s="2" customFormat="1" ht="16.5" customHeight="1">
      <c r="A244" s="34"/>
      <c r="B244" s="35"/>
      <c r="C244" s="200" t="s">
        <v>458</v>
      </c>
      <c r="D244" s="200" t="s">
        <v>136</v>
      </c>
      <c r="E244" s="201" t="s">
        <v>459</v>
      </c>
      <c r="F244" s="202" t="s">
        <v>460</v>
      </c>
      <c r="G244" s="203" t="s">
        <v>252</v>
      </c>
      <c r="H244" s="204">
        <v>1.6</v>
      </c>
      <c r="I244" s="205"/>
      <c r="J244" s="206">
        <f>ROUND(I244*H244,2)</f>
        <v>0</v>
      </c>
      <c r="K244" s="202" t="s">
        <v>253</v>
      </c>
      <c r="L244" s="39"/>
      <c r="M244" s="207" t="s">
        <v>1</v>
      </c>
      <c r="N244" s="208" t="s">
        <v>41</v>
      </c>
      <c r="O244" s="71"/>
      <c r="P244" s="209">
        <f>O244*H244</f>
        <v>0</v>
      </c>
      <c r="Q244" s="209">
        <v>0.12273</v>
      </c>
      <c r="R244" s="209">
        <f>Q244*H244</f>
        <v>0.19636800000000001</v>
      </c>
      <c r="S244" s="209">
        <v>0</v>
      </c>
      <c r="T244" s="21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1" t="s">
        <v>140</v>
      </c>
      <c r="AT244" s="211" t="s">
        <v>136</v>
      </c>
      <c r="AU244" s="211" t="s">
        <v>85</v>
      </c>
      <c r="AY244" s="17" t="s">
        <v>133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" t="s">
        <v>83</v>
      </c>
      <c r="BK244" s="212">
        <f>ROUND(I244*H244,2)</f>
        <v>0</v>
      </c>
      <c r="BL244" s="17" t="s">
        <v>140</v>
      </c>
      <c r="BM244" s="211" t="s">
        <v>461</v>
      </c>
    </row>
    <row r="245" spans="2:51" s="13" customFormat="1" ht="11.25">
      <c r="B245" s="223"/>
      <c r="C245" s="224"/>
      <c r="D245" s="213" t="s">
        <v>259</v>
      </c>
      <c r="E245" s="225" t="s">
        <v>1</v>
      </c>
      <c r="F245" s="226" t="s">
        <v>462</v>
      </c>
      <c r="G245" s="224"/>
      <c r="H245" s="227">
        <v>1.6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259</v>
      </c>
      <c r="AU245" s="233" t="s">
        <v>85</v>
      </c>
      <c r="AV245" s="13" t="s">
        <v>85</v>
      </c>
      <c r="AW245" s="13" t="s">
        <v>32</v>
      </c>
      <c r="AX245" s="13" t="s">
        <v>83</v>
      </c>
      <c r="AY245" s="233" t="s">
        <v>133</v>
      </c>
    </row>
    <row r="246" spans="1:65" s="2" customFormat="1" ht="16.5" customHeight="1">
      <c r="A246" s="34"/>
      <c r="B246" s="35"/>
      <c r="C246" s="200" t="s">
        <v>463</v>
      </c>
      <c r="D246" s="200" t="s">
        <v>136</v>
      </c>
      <c r="E246" s="201" t="s">
        <v>464</v>
      </c>
      <c r="F246" s="202" t="s">
        <v>465</v>
      </c>
      <c r="G246" s="203" t="s">
        <v>252</v>
      </c>
      <c r="H246" s="204">
        <v>21.2</v>
      </c>
      <c r="I246" s="205"/>
      <c r="J246" s="206">
        <f>ROUND(I246*H246,2)</f>
        <v>0</v>
      </c>
      <c r="K246" s="202" t="s">
        <v>253</v>
      </c>
      <c r="L246" s="39"/>
      <c r="M246" s="207" t="s">
        <v>1</v>
      </c>
      <c r="N246" s="208" t="s">
        <v>41</v>
      </c>
      <c r="O246" s="71"/>
      <c r="P246" s="209">
        <f>O246*H246</f>
        <v>0</v>
      </c>
      <c r="Q246" s="209">
        <v>0.00099</v>
      </c>
      <c r="R246" s="209">
        <f>Q246*H246</f>
        <v>0.020988</v>
      </c>
      <c r="S246" s="209">
        <v>0</v>
      </c>
      <c r="T246" s="21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1" t="s">
        <v>140</v>
      </c>
      <c r="AT246" s="211" t="s">
        <v>136</v>
      </c>
      <c r="AU246" s="211" t="s">
        <v>85</v>
      </c>
      <c r="AY246" s="17" t="s">
        <v>133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7" t="s">
        <v>83</v>
      </c>
      <c r="BK246" s="212">
        <f>ROUND(I246*H246,2)</f>
        <v>0</v>
      </c>
      <c r="BL246" s="17" t="s">
        <v>140</v>
      </c>
      <c r="BM246" s="211" t="s">
        <v>466</v>
      </c>
    </row>
    <row r="247" spans="1:65" s="2" customFormat="1" ht="16.5" customHeight="1">
      <c r="A247" s="34"/>
      <c r="B247" s="35"/>
      <c r="C247" s="200" t="s">
        <v>467</v>
      </c>
      <c r="D247" s="200" t="s">
        <v>136</v>
      </c>
      <c r="E247" s="201" t="s">
        <v>468</v>
      </c>
      <c r="F247" s="202" t="s">
        <v>469</v>
      </c>
      <c r="G247" s="203" t="s">
        <v>252</v>
      </c>
      <c r="H247" s="204">
        <v>21.2</v>
      </c>
      <c r="I247" s="205"/>
      <c r="J247" s="206">
        <f>ROUND(I247*H247,2)</f>
        <v>0</v>
      </c>
      <c r="K247" s="202" t="s">
        <v>253</v>
      </c>
      <c r="L247" s="39"/>
      <c r="M247" s="207" t="s">
        <v>1</v>
      </c>
      <c r="N247" s="208" t="s">
        <v>41</v>
      </c>
      <c r="O247" s="71"/>
      <c r="P247" s="209">
        <f>O247*H247</f>
        <v>0</v>
      </c>
      <c r="Q247" s="209">
        <v>0.0021</v>
      </c>
      <c r="R247" s="209">
        <f>Q247*H247</f>
        <v>0.04452</v>
      </c>
      <c r="S247" s="209">
        <v>0</v>
      </c>
      <c r="T247" s="21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1" t="s">
        <v>140</v>
      </c>
      <c r="AT247" s="211" t="s">
        <v>136</v>
      </c>
      <c r="AU247" s="211" t="s">
        <v>85</v>
      </c>
      <c r="AY247" s="17" t="s">
        <v>133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7" t="s">
        <v>83</v>
      </c>
      <c r="BK247" s="212">
        <f>ROUND(I247*H247,2)</f>
        <v>0</v>
      </c>
      <c r="BL247" s="17" t="s">
        <v>140</v>
      </c>
      <c r="BM247" s="211" t="s">
        <v>470</v>
      </c>
    </row>
    <row r="248" spans="1:65" s="2" customFormat="1" ht="16.5" customHeight="1">
      <c r="A248" s="34"/>
      <c r="B248" s="35"/>
      <c r="C248" s="200" t="s">
        <v>471</v>
      </c>
      <c r="D248" s="200" t="s">
        <v>136</v>
      </c>
      <c r="E248" s="201" t="s">
        <v>472</v>
      </c>
      <c r="F248" s="202" t="s">
        <v>473</v>
      </c>
      <c r="G248" s="203" t="s">
        <v>257</v>
      </c>
      <c r="H248" s="204">
        <v>9.5</v>
      </c>
      <c r="I248" s="205"/>
      <c r="J248" s="206">
        <f>ROUND(I248*H248,2)</f>
        <v>0</v>
      </c>
      <c r="K248" s="202" t="s">
        <v>253</v>
      </c>
      <c r="L248" s="39"/>
      <c r="M248" s="207" t="s">
        <v>1</v>
      </c>
      <c r="N248" s="208" t="s">
        <v>41</v>
      </c>
      <c r="O248" s="71"/>
      <c r="P248" s="209">
        <f>O248*H248</f>
        <v>0</v>
      </c>
      <c r="Q248" s="209">
        <v>0.00065</v>
      </c>
      <c r="R248" s="209">
        <f>Q248*H248</f>
        <v>0.006175</v>
      </c>
      <c r="S248" s="209">
        <v>0.001</v>
      </c>
      <c r="T248" s="210">
        <f>S248*H248</f>
        <v>0.0095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1" t="s">
        <v>140</v>
      </c>
      <c r="AT248" s="211" t="s">
        <v>136</v>
      </c>
      <c r="AU248" s="211" t="s">
        <v>85</v>
      </c>
      <c r="AY248" s="17" t="s">
        <v>133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83</v>
      </c>
      <c r="BK248" s="212">
        <f>ROUND(I248*H248,2)</f>
        <v>0</v>
      </c>
      <c r="BL248" s="17" t="s">
        <v>140</v>
      </c>
      <c r="BM248" s="211" t="s">
        <v>474</v>
      </c>
    </row>
    <row r="249" spans="2:51" s="13" customFormat="1" ht="11.25">
      <c r="B249" s="223"/>
      <c r="C249" s="224"/>
      <c r="D249" s="213" t="s">
        <v>259</v>
      </c>
      <c r="E249" s="225" t="s">
        <v>1</v>
      </c>
      <c r="F249" s="226" t="s">
        <v>475</v>
      </c>
      <c r="G249" s="224"/>
      <c r="H249" s="227">
        <v>7.5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259</v>
      </c>
      <c r="AU249" s="233" t="s">
        <v>85</v>
      </c>
      <c r="AV249" s="13" t="s">
        <v>85</v>
      </c>
      <c r="AW249" s="13" t="s">
        <v>32</v>
      </c>
      <c r="AX249" s="13" t="s">
        <v>76</v>
      </c>
      <c r="AY249" s="233" t="s">
        <v>133</v>
      </c>
    </row>
    <row r="250" spans="2:51" s="13" customFormat="1" ht="11.25">
      <c r="B250" s="223"/>
      <c r="C250" s="224"/>
      <c r="D250" s="213" t="s">
        <v>259</v>
      </c>
      <c r="E250" s="225" t="s">
        <v>1</v>
      </c>
      <c r="F250" s="226" t="s">
        <v>476</v>
      </c>
      <c r="G250" s="224"/>
      <c r="H250" s="227">
        <v>2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259</v>
      </c>
      <c r="AU250" s="233" t="s">
        <v>85</v>
      </c>
      <c r="AV250" s="13" t="s">
        <v>85</v>
      </c>
      <c r="AW250" s="13" t="s">
        <v>32</v>
      </c>
      <c r="AX250" s="13" t="s">
        <v>76</v>
      </c>
      <c r="AY250" s="233" t="s">
        <v>133</v>
      </c>
    </row>
    <row r="251" spans="2:51" s="14" customFormat="1" ht="11.25">
      <c r="B251" s="234"/>
      <c r="C251" s="235"/>
      <c r="D251" s="213" t="s">
        <v>259</v>
      </c>
      <c r="E251" s="236" t="s">
        <v>1</v>
      </c>
      <c r="F251" s="237" t="s">
        <v>284</v>
      </c>
      <c r="G251" s="235"/>
      <c r="H251" s="238">
        <v>9.5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AT251" s="244" t="s">
        <v>259</v>
      </c>
      <c r="AU251" s="244" t="s">
        <v>85</v>
      </c>
      <c r="AV251" s="14" t="s">
        <v>140</v>
      </c>
      <c r="AW251" s="14" t="s">
        <v>32</v>
      </c>
      <c r="AX251" s="14" t="s">
        <v>83</v>
      </c>
      <c r="AY251" s="244" t="s">
        <v>133</v>
      </c>
    </row>
    <row r="252" spans="1:65" s="2" customFormat="1" ht="16.5" customHeight="1">
      <c r="A252" s="34"/>
      <c r="B252" s="35"/>
      <c r="C252" s="256" t="s">
        <v>477</v>
      </c>
      <c r="D252" s="256" t="s">
        <v>330</v>
      </c>
      <c r="E252" s="257" t="s">
        <v>478</v>
      </c>
      <c r="F252" s="258" t="s">
        <v>479</v>
      </c>
      <c r="G252" s="259" t="s">
        <v>314</v>
      </c>
      <c r="H252" s="260">
        <v>0.027</v>
      </c>
      <c r="I252" s="261"/>
      <c r="J252" s="262">
        <f>ROUND(I252*H252,2)</f>
        <v>0</v>
      </c>
      <c r="K252" s="258" t="s">
        <v>253</v>
      </c>
      <c r="L252" s="263"/>
      <c r="M252" s="264" t="s">
        <v>1</v>
      </c>
      <c r="N252" s="265" t="s">
        <v>41</v>
      </c>
      <c r="O252" s="71"/>
      <c r="P252" s="209">
        <f>O252*H252</f>
        <v>0</v>
      </c>
      <c r="Q252" s="209">
        <v>1</v>
      </c>
      <c r="R252" s="209">
        <f>Q252*H252</f>
        <v>0.027</v>
      </c>
      <c r="S252" s="209">
        <v>0</v>
      </c>
      <c r="T252" s="21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1" t="s">
        <v>172</v>
      </c>
      <c r="AT252" s="211" t="s">
        <v>330</v>
      </c>
      <c r="AU252" s="211" t="s">
        <v>85</v>
      </c>
      <c r="AY252" s="17" t="s">
        <v>133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7" t="s">
        <v>83</v>
      </c>
      <c r="BK252" s="212">
        <f>ROUND(I252*H252,2)</f>
        <v>0</v>
      </c>
      <c r="BL252" s="17" t="s">
        <v>140</v>
      </c>
      <c r="BM252" s="211" t="s">
        <v>480</v>
      </c>
    </row>
    <row r="253" spans="2:51" s="13" customFormat="1" ht="11.25">
      <c r="B253" s="223"/>
      <c r="C253" s="224"/>
      <c r="D253" s="213" t="s">
        <v>259</v>
      </c>
      <c r="E253" s="225" t="s">
        <v>1</v>
      </c>
      <c r="F253" s="226" t="s">
        <v>481</v>
      </c>
      <c r="G253" s="224"/>
      <c r="H253" s="227">
        <v>0.024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259</v>
      </c>
      <c r="AU253" s="233" t="s">
        <v>85</v>
      </c>
      <c r="AV253" s="13" t="s">
        <v>85</v>
      </c>
      <c r="AW253" s="13" t="s">
        <v>32</v>
      </c>
      <c r="AX253" s="13" t="s">
        <v>76</v>
      </c>
      <c r="AY253" s="233" t="s">
        <v>133</v>
      </c>
    </row>
    <row r="254" spans="2:51" s="13" customFormat="1" ht="11.25">
      <c r="B254" s="223"/>
      <c r="C254" s="224"/>
      <c r="D254" s="213" t="s">
        <v>259</v>
      </c>
      <c r="E254" s="225" t="s">
        <v>1</v>
      </c>
      <c r="F254" s="226" t="s">
        <v>482</v>
      </c>
      <c r="G254" s="224"/>
      <c r="H254" s="227">
        <v>0.003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259</v>
      </c>
      <c r="AU254" s="233" t="s">
        <v>85</v>
      </c>
      <c r="AV254" s="13" t="s">
        <v>85</v>
      </c>
      <c r="AW254" s="13" t="s">
        <v>32</v>
      </c>
      <c r="AX254" s="13" t="s">
        <v>76</v>
      </c>
      <c r="AY254" s="233" t="s">
        <v>133</v>
      </c>
    </row>
    <row r="255" spans="2:51" s="14" customFormat="1" ht="11.25">
      <c r="B255" s="234"/>
      <c r="C255" s="235"/>
      <c r="D255" s="213" t="s">
        <v>259</v>
      </c>
      <c r="E255" s="236" t="s">
        <v>1</v>
      </c>
      <c r="F255" s="237" t="s">
        <v>284</v>
      </c>
      <c r="G255" s="235"/>
      <c r="H255" s="238">
        <v>0.027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259</v>
      </c>
      <c r="AU255" s="244" t="s">
        <v>85</v>
      </c>
      <c r="AV255" s="14" t="s">
        <v>140</v>
      </c>
      <c r="AW255" s="14" t="s">
        <v>32</v>
      </c>
      <c r="AX255" s="14" t="s">
        <v>83</v>
      </c>
      <c r="AY255" s="244" t="s">
        <v>133</v>
      </c>
    </row>
    <row r="256" spans="1:65" s="2" customFormat="1" ht="16.5" customHeight="1">
      <c r="A256" s="34"/>
      <c r="B256" s="35"/>
      <c r="C256" s="200" t="s">
        <v>483</v>
      </c>
      <c r="D256" s="200" t="s">
        <v>136</v>
      </c>
      <c r="E256" s="201" t="s">
        <v>484</v>
      </c>
      <c r="F256" s="202" t="s">
        <v>485</v>
      </c>
      <c r="G256" s="203" t="s">
        <v>257</v>
      </c>
      <c r="H256" s="204">
        <v>33.3</v>
      </c>
      <c r="I256" s="205"/>
      <c r="J256" s="206">
        <f>ROUND(I256*H256,2)</f>
        <v>0</v>
      </c>
      <c r="K256" s="202" t="s">
        <v>253</v>
      </c>
      <c r="L256" s="39"/>
      <c r="M256" s="207" t="s">
        <v>1</v>
      </c>
      <c r="N256" s="208" t="s">
        <v>41</v>
      </c>
      <c r="O256" s="71"/>
      <c r="P256" s="209">
        <f>O256*H256</f>
        <v>0</v>
      </c>
      <c r="Q256" s="209">
        <v>0.00101</v>
      </c>
      <c r="R256" s="209">
        <f>Q256*H256</f>
        <v>0.033632999999999996</v>
      </c>
      <c r="S256" s="209">
        <v>0.001</v>
      </c>
      <c r="T256" s="210">
        <f>S256*H256</f>
        <v>0.033299999999999996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1" t="s">
        <v>140</v>
      </c>
      <c r="AT256" s="211" t="s">
        <v>136</v>
      </c>
      <c r="AU256" s="211" t="s">
        <v>85</v>
      </c>
      <c r="AY256" s="17" t="s">
        <v>133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7" t="s">
        <v>83</v>
      </c>
      <c r="BK256" s="212">
        <f>ROUND(I256*H256,2)</f>
        <v>0</v>
      </c>
      <c r="BL256" s="17" t="s">
        <v>140</v>
      </c>
      <c r="BM256" s="211" t="s">
        <v>486</v>
      </c>
    </row>
    <row r="257" spans="2:51" s="13" customFormat="1" ht="11.25">
      <c r="B257" s="223"/>
      <c r="C257" s="224"/>
      <c r="D257" s="213" t="s">
        <v>259</v>
      </c>
      <c r="E257" s="225" t="s">
        <v>1</v>
      </c>
      <c r="F257" s="226" t="s">
        <v>487</v>
      </c>
      <c r="G257" s="224"/>
      <c r="H257" s="227">
        <v>31.5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259</v>
      </c>
      <c r="AU257" s="233" t="s">
        <v>85</v>
      </c>
      <c r="AV257" s="13" t="s">
        <v>85</v>
      </c>
      <c r="AW257" s="13" t="s">
        <v>32</v>
      </c>
      <c r="AX257" s="13" t="s">
        <v>76</v>
      </c>
      <c r="AY257" s="233" t="s">
        <v>133</v>
      </c>
    </row>
    <row r="258" spans="2:51" s="13" customFormat="1" ht="11.25">
      <c r="B258" s="223"/>
      <c r="C258" s="224"/>
      <c r="D258" s="213" t="s">
        <v>259</v>
      </c>
      <c r="E258" s="225" t="s">
        <v>1</v>
      </c>
      <c r="F258" s="226" t="s">
        <v>488</v>
      </c>
      <c r="G258" s="224"/>
      <c r="H258" s="227">
        <v>1.8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259</v>
      </c>
      <c r="AU258" s="233" t="s">
        <v>85</v>
      </c>
      <c r="AV258" s="13" t="s">
        <v>85</v>
      </c>
      <c r="AW258" s="13" t="s">
        <v>32</v>
      </c>
      <c r="AX258" s="13" t="s">
        <v>76</v>
      </c>
      <c r="AY258" s="233" t="s">
        <v>133</v>
      </c>
    </row>
    <row r="259" spans="2:51" s="14" customFormat="1" ht="11.25">
      <c r="B259" s="234"/>
      <c r="C259" s="235"/>
      <c r="D259" s="213" t="s">
        <v>259</v>
      </c>
      <c r="E259" s="236" t="s">
        <v>1</v>
      </c>
      <c r="F259" s="237" t="s">
        <v>284</v>
      </c>
      <c r="G259" s="235"/>
      <c r="H259" s="238">
        <v>33.3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259</v>
      </c>
      <c r="AU259" s="244" t="s">
        <v>85</v>
      </c>
      <c r="AV259" s="14" t="s">
        <v>140</v>
      </c>
      <c r="AW259" s="14" t="s">
        <v>32</v>
      </c>
      <c r="AX259" s="14" t="s">
        <v>83</v>
      </c>
      <c r="AY259" s="244" t="s">
        <v>133</v>
      </c>
    </row>
    <row r="260" spans="1:65" s="2" customFormat="1" ht="16.5" customHeight="1">
      <c r="A260" s="34"/>
      <c r="B260" s="35"/>
      <c r="C260" s="256" t="s">
        <v>489</v>
      </c>
      <c r="D260" s="256" t="s">
        <v>330</v>
      </c>
      <c r="E260" s="257" t="s">
        <v>490</v>
      </c>
      <c r="F260" s="258" t="s">
        <v>491</v>
      </c>
      <c r="G260" s="259" t="s">
        <v>314</v>
      </c>
      <c r="H260" s="260">
        <v>0.165</v>
      </c>
      <c r="I260" s="261"/>
      <c r="J260" s="262">
        <f>ROUND(I260*H260,2)</f>
        <v>0</v>
      </c>
      <c r="K260" s="258" t="s">
        <v>253</v>
      </c>
      <c r="L260" s="263"/>
      <c r="M260" s="264" t="s">
        <v>1</v>
      </c>
      <c r="N260" s="265" t="s">
        <v>41</v>
      </c>
      <c r="O260" s="71"/>
      <c r="P260" s="209">
        <f>O260*H260</f>
        <v>0</v>
      </c>
      <c r="Q260" s="209">
        <v>1</v>
      </c>
      <c r="R260" s="209">
        <f>Q260*H260</f>
        <v>0.165</v>
      </c>
      <c r="S260" s="209">
        <v>0</v>
      </c>
      <c r="T260" s="21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1" t="s">
        <v>172</v>
      </c>
      <c r="AT260" s="211" t="s">
        <v>330</v>
      </c>
      <c r="AU260" s="211" t="s">
        <v>85</v>
      </c>
      <c r="AY260" s="17" t="s">
        <v>133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7" t="s">
        <v>83</v>
      </c>
      <c r="BK260" s="212">
        <f>ROUND(I260*H260,2)</f>
        <v>0</v>
      </c>
      <c r="BL260" s="17" t="s">
        <v>140</v>
      </c>
      <c r="BM260" s="211" t="s">
        <v>492</v>
      </c>
    </row>
    <row r="261" spans="2:51" s="13" customFormat="1" ht="11.25">
      <c r="B261" s="223"/>
      <c r="C261" s="224"/>
      <c r="D261" s="213" t="s">
        <v>259</v>
      </c>
      <c r="E261" s="225" t="s">
        <v>1</v>
      </c>
      <c r="F261" s="226" t="s">
        <v>493</v>
      </c>
      <c r="G261" s="224"/>
      <c r="H261" s="227">
        <v>0.16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259</v>
      </c>
      <c r="AU261" s="233" t="s">
        <v>85</v>
      </c>
      <c r="AV261" s="13" t="s">
        <v>85</v>
      </c>
      <c r="AW261" s="13" t="s">
        <v>32</v>
      </c>
      <c r="AX261" s="13" t="s">
        <v>76</v>
      </c>
      <c r="AY261" s="233" t="s">
        <v>133</v>
      </c>
    </row>
    <row r="262" spans="2:51" s="13" customFormat="1" ht="11.25">
      <c r="B262" s="223"/>
      <c r="C262" s="224"/>
      <c r="D262" s="213" t="s">
        <v>259</v>
      </c>
      <c r="E262" s="225" t="s">
        <v>1</v>
      </c>
      <c r="F262" s="226" t="s">
        <v>494</v>
      </c>
      <c r="G262" s="224"/>
      <c r="H262" s="227">
        <v>0.005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259</v>
      </c>
      <c r="AU262" s="233" t="s">
        <v>85</v>
      </c>
      <c r="AV262" s="13" t="s">
        <v>85</v>
      </c>
      <c r="AW262" s="13" t="s">
        <v>32</v>
      </c>
      <c r="AX262" s="13" t="s">
        <v>76</v>
      </c>
      <c r="AY262" s="233" t="s">
        <v>133</v>
      </c>
    </row>
    <row r="263" spans="2:51" s="14" customFormat="1" ht="11.25">
      <c r="B263" s="234"/>
      <c r="C263" s="235"/>
      <c r="D263" s="213" t="s">
        <v>259</v>
      </c>
      <c r="E263" s="236" t="s">
        <v>1</v>
      </c>
      <c r="F263" s="237" t="s">
        <v>284</v>
      </c>
      <c r="G263" s="235"/>
      <c r="H263" s="238">
        <v>0.165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259</v>
      </c>
      <c r="AU263" s="244" t="s">
        <v>85</v>
      </c>
      <c r="AV263" s="14" t="s">
        <v>140</v>
      </c>
      <c r="AW263" s="14" t="s">
        <v>32</v>
      </c>
      <c r="AX263" s="14" t="s">
        <v>83</v>
      </c>
      <c r="AY263" s="244" t="s">
        <v>133</v>
      </c>
    </row>
    <row r="264" spans="1:65" s="2" customFormat="1" ht="16.5" customHeight="1">
      <c r="A264" s="34"/>
      <c r="B264" s="35"/>
      <c r="C264" s="200" t="s">
        <v>495</v>
      </c>
      <c r="D264" s="200" t="s">
        <v>136</v>
      </c>
      <c r="E264" s="201" t="s">
        <v>496</v>
      </c>
      <c r="F264" s="202" t="s">
        <v>497</v>
      </c>
      <c r="G264" s="203" t="s">
        <v>498</v>
      </c>
      <c r="H264" s="204">
        <v>32.5</v>
      </c>
      <c r="I264" s="205"/>
      <c r="J264" s="206">
        <f>ROUND(I264*H264,2)</f>
        <v>0</v>
      </c>
      <c r="K264" s="202" t="s">
        <v>1</v>
      </c>
      <c r="L264" s="39"/>
      <c r="M264" s="207" t="s">
        <v>1</v>
      </c>
      <c r="N264" s="208" t="s">
        <v>41</v>
      </c>
      <c r="O264" s="71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1" t="s">
        <v>140</v>
      </c>
      <c r="AT264" s="211" t="s">
        <v>136</v>
      </c>
      <c r="AU264" s="211" t="s">
        <v>85</v>
      </c>
      <c r="AY264" s="17" t="s">
        <v>133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7" t="s">
        <v>83</v>
      </c>
      <c r="BK264" s="212">
        <f>ROUND(I264*H264,2)</f>
        <v>0</v>
      </c>
      <c r="BL264" s="17" t="s">
        <v>140</v>
      </c>
      <c r="BM264" s="211" t="s">
        <v>499</v>
      </c>
    </row>
    <row r="265" spans="2:51" s="13" customFormat="1" ht="11.25">
      <c r="B265" s="223"/>
      <c r="C265" s="224"/>
      <c r="D265" s="213" t="s">
        <v>259</v>
      </c>
      <c r="E265" s="225" t="s">
        <v>1</v>
      </c>
      <c r="F265" s="226" t="s">
        <v>500</v>
      </c>
      <c r="G265" s="224"/>
      <c r="H265" s="227">
        <v>32.5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259</v>
      </c>
      <c r="AU265" s="233" t="s">
        <v>85</v>
      </c>
      <c r="AV265" s="13" t="s">
        <v>85</v>
      </c>
      <c r="AW265" s="13" t="s">
        <v>32</v>
      </c>
      <c r="AX265" s="13" t="s">
        <v>83</v>
      </c>
      <c r="AY265" s="233" t="s">
        <v>133</v>
      </c>
    </row>
    <row r="266" spans="1:65" s="2" customFormat="1" ht="16.5" customHeight="1">
      <c r="A266" s="34"/>
      <c r="B266" s="35"/>
      <c r="C266" s="256" t="s">
        <v>501</v>
      </c>
      <c r="D266" s="256" t="s">
        <v>330</v>
      </c>
      <c r="E266" s="257" t="s">
        <v>502</v>
      </c>
      <c r="F266" s="258" t="s">
        <v>503</v>
      </c>
      <c r="G266" s="259" t="s">
        <v>314</v>
      </c>
      <c r="H266" s="260">
        <v>20.2</v>
      </c>
      <c r="I266" s="261"/>
      <c r="J266" s="262">
        <f>ROUND(I266*H266,2)</f>
        <v>0</v>
      </c>
      <c r="K266" s="258" t="s">
        <v>253</v>
      </c>
      <c r="L266" s="263"/>
      <c r="M266" s="264" t="s">
        <v>1</v>
      </c>
      <c r="N266" s="265" t="s">
        <v>41</v>
      </c>
      <c r="O266" s="71"/>
      <c r="P266" s="209">
        <f>O266*H266</f>
        <v>0</v>
      </c>
      <c r="Q266" s="209">
        <v>1</v>
      </c>
      <c r="R266" s="209">
        <f>Q266*H266</f>
        <v>20.2</v>
      </c>
      <c r="S266" s="209">
        <v>0</v>
      </c>
      <c r="T266" s="21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1" t="s">
        <v>172</v>
      </c>
      <c r="AT266" s="211" t="s">
        <v>330</v>
      </c>
      <c r="AU266" s="211" t="s">
        <v>85</v>
      </c>
      <c r="AY266" s="17" t="s">
        <v>133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83</v>
      </c>
      <c r="BK266" s="212">
        <f>ROUND(I266*H266,2)</f>
        <v>0</v>
      </c>
      <c r="BL266" s="17" t="s">
        <v>140</v>
      </c>
      <c r="BM266" s="211" t="s">
        <v>504</v>
      </c>
    </row>
    <row r="267" spans="2:51" s="13" customFormat="1" ht="11.25">
      <c r="B267" s="223"/>
      <c r="C267" s="224"/>
      <c r="D267" s="213" t="s">
        <v>259</v>
      </c>
      <c r="E267" s="225" t="s">
        <v>1</v>
      </c>
      <c r="F267" s="226" t="s">
        <v>505</v>
      </c>
      <c r="G267" s="224"/>
      <c r="H267" s="227">
        <v>20.2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259</v>
      </c>
      <c r="AU267" s="233" t="s">
        <v>85</v>
      </c>
      <c r="AV267" s="13" t="s">
        <v>85</v>
      </c>
      <c r="AW267" s="13" t="s">
        <v>32</v>
      </c>
      <c r="AX267" s="13" t="s">
        <v>83</v>
      </c>
      <c r="AY267" s="233" t="s">
        <v>133</v>
      </c>
    </row>
    <row r="268" spans="2:63" s="12" customFormat="1" ht="22.9" customHeight="1">
      <c r="B268" s="184"/>
      <c r="C268" s="185"/>
      <c r="D268" s="186" t="s">
        <v>75</v>
      </c>
      <c r="E268" s="198" t="s">
        <v>506</v>
      </c>
      <c r="F268" s="198" t="s">
        <v>507</v>
      </c>
      <c r="G268" s="185"/>
      <c r="H268" s="185"/>
      <c r="I268" s="188"/>
      <c r="J268" s="199">
        <f>BK268</f>
        <v>0</v>
      </c>
      <c r="K268" s="185"/>
      <c r="L268" s="190"/>
      <c r="M268" s="191"/>
      <c r="N268" s="192"/>
      <c r="O268" s="192"/>
      <c r="P268" s="193">
        <f>SUM(P269:P274)</f>
        <v>0</v>
      </c>
      <c r="Q268" s="192"/>
      <c r="R268" s="193">
        <f>SUM(R269:R274)</f>
        <v>0</v>
      </c>
      <c r="S268" s="192"/>
      <c r="T268" s="194">
        <f>SUM(T269:T274)</f>
        <v>0</v>
      </c>
      <c r="AR268" s="195" t="s">
        <v>83</v>
      </c>
      <c r="AT268" s="196" t="s">
        <v>75</v>
      </c>
      <c r="AU268" s="196" t="s">
        <v>83</v>
      </c>
      <c r="AY268" s="195" t="s">
        <v>133</v>
      </c>
      <c r="BK268" s="197">
        <f>SUM(BK269:BK274)</f>
        <v>0</v>
      </c>
    </row>
    <row r="269" spans="1:65" s="2" customFormat="1" ht="24.2" customHeight="1">
      <c r="A269" s="34"/>
      <c r="B269" s="35"/>
      <c r="C269" s="200" t="s">
        <v>508</v>
      </c>
      <c r="D269" s="200" t="s">
        <v>136</v>
      </c>
      <c r="E269" s="201" t="s">
        <v>509</v>
      </c>
      <c r="F269" s="202" t="s">
        <v>510</v>
      </c>
      <c r="G269" s="203" t="s">
        <v>314</v>
      </c>
      <c r="H269" s="204">
        <v>18.43</v>
      </c>
      <c r="I269" s="205"/>
      <c r="J269" s="206">
        <f>ROUND(I269*H269,2)</f>
        <v>0</v>
      </c>
      <c r="K269" s="202" t="s">
        <v>253</v>
      </c>
      <c r="L269" s="39"/>
      <c r="M269" s="207" t="s">
        <v>1</v>
      </c>
      <c r="N269" s="208" t="s">
        <v>41</v>
      </c>
      <c r="O269" s="71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1" t="s">
        <v>140</v>
      </c>
      <c r="AT269" s="211" t="s">
        <v>136</v>
      </c>
      <c r="AU269" s="211" t="s">
        <v>85</v>
      </c>
      <c r="AY269" s="17" t="s">
        <v>133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7" t="s">
        <v>83</v>
      </c>
      <c r="BK269" s="212">
        <f>ROUND(I269*H269,2)</f>
        <v>0</v>
      </c>
      <c r="BL269" s="17" t="s">
        <v>140</v>
      </c>
      <c r="BM269" s="211" t="s">
        <v>511</v>
      </c>
    </row>
    <row r="270" spans="1:65" s="2" customFormat="1" ht="24.2" customHeight="1">
      <c r="A270" s="34"/>
      <c r="B270" s="35"/>
      <c r="C270" s="200" t="s">
        <v>512</v>
      </c>
      <c r="D270" s="200" t="s">
        <v>136</v>
      </c>
      <c r="E270" s="201" t="s">
        <v>513</v>
      </c>
      <c r="F270" s="202" t="s">
        <v>514</v>
      </c>
      <c r="G270" s="203" t="s">
        <v>314</v>
      </c>
      <c r="H270" s="204">
        <v>111.495</v>
      </c>
      <c r="I270" s="205"/>
      <c r="J270" s="206">
        <f>ROUND(I270*H270,2)</f>
        <v>0</v>
      </c>
      <c r="K270" s="202" t="s">
        <v>253</v>
      </c>
      <c r="L270" s="39"/>
      <c r="M270" s="207" t="s">
        <v>1</v>
      </c>
      <c r="N270" s="208" t="s">
        <v>41</v>
      </c>
      <c r="O270" s="71"/>
      <c r="P270" s="209">
        <f>O270*H270</f>
        <v>0</v>
      </c>
      <c r="Q270" s="209">
        <v>0</v>
      </c>
      <c r="R270" s="209">
        <f>Q270*H270</f>
        <v>0</v>
      </c>
      <c r="S270" s="209">
        <v>0</v>
      </c>
      <c r="T270" s="21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1" t="s">
        <v>140</v>
      </c>
      <c r="AT270" s="211" t="s">
        <v>136</v>
      </c>
      <c r="AU270" s="211" t="s">
        <v>85</v>
      </c>
      <c r="AY270" s="17" t="s">
        <v>133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7" t="s">
        <v>83</v>
      </c>
      <c r="BK270" s="212">
        <f>ROUND(I270*H270,2)</f>
        <v>0</v>
      </c>
      <c r="BL270" s="17" t="s">
        <v>140</v>
      </c>
      <c r="BM270" s="211" t="s">
        <v>515</v>
      </c>
    </row>
    <row r="271" spans="1:65" s="2" customFormat="1" ht="16.5" customHeight="1">
      <c r="A271" s="34"/>
      <c r="B271" s="35"/>
      <c r="C271" s="200" t="s">
        <v>516</v>
      </c>
      <c r="D271" s="200" t="s">
        <v>136</v>
      </c>
      <c r="E271" s="201" t="s">
        <v>517</v>
      </c>
      <c r="F271" s="202" t="s">
        <v>518</v>
      </c>
      <c r="G271" s="203" t="s">
        <v>314</v>
      </c>
      <c r="H271" s="204">
        <v>143.036</v>
      </c>
      <c r="I271" s="205"/>
      <c r="J271" s="206">
        <f>ROUND(I271*H271,2)</f>
        <v>0</v>
      </c>
      <c r="K271" s="202" t="s">
        <v>253</v>
      </c>
      <c r="L271" s="39"/>
      <c r="M271" s="207" t="s">
        <v>1</v>
      </c>
      <c r="N271" s="208" t="s">
        <v>41</v>
      </c>
      <c r="O271" s="71"/>
      <c r="P271" s="209">
        <f>O271*H271</f>
        <v>0</v>
      </c>
      <c r="Q271" s="209">
        <v>0</v>
      </c>
      <c r="R271" s="209">
        <f>Q271*H271</f>
        <v>0</v>
      </c>
      <c r="S271" s="209">
        <v>0</v>
      </c>
      <c r="T271" s="210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1" t="s">
        <v>140</v>
      </c>
      <c r="AT271" s="211" t="s">
        <v>136</v>
      </c>
      <c r="AU271" s="211" t="s">
        <v>85</v>
      </c>
      <c r="AY271" s="17" t="s">
        <v>133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7" t="s">
        <v>83</v>
      </c>
      <c r="BK271" s="212">
        <f>ROUND(I271*H271,2)</f>
        <v>0</v>
      </c>
      <c r="BL271" s="17" t="s">
        <v>140</v>
      </c>
      <c r="BM271" s="211" t="s">
        <v>519</v>
      </c>
    </row>
    <row r="272" spans="1:65" s="2" customFormat="1" ht="16.5" customHeight="1">
      <c r="A272" s="34"/>
      <c r="B272" s="35"/>
      <c r="C272" s="200" t="s">
        <v>520</v>
      </c>
      <c r="D272" s="200" t="s">
        <v>136</v>
      </c>
      <c r="E272" s="201" t="s">
        <v>521</v>
      </c>
      <c r="F272" s="202" t="s">
        <v>522</v>
      </c>
      <c r="G272" s="203" t="s">
        <v>314</v>
      </c>
      <c r="H272" s="204">
        <v>143.036</v>
      </c>
      <c r="I272" s="205"/>
      <c r="J272" s="206">
        <f>ROUND(I272*H272,2)</f>
        <v>0</v>
      </c>
      <c r="K272" s="202" t="s">
        <v>253</v>
      </c>
      <c r="L272" s="39"/>
      <c r="M272" s="207" t="s">
        <v>1</v>
      </c>
      <c r="N272" s="208" t="s">
        <v>41</v>
      </c>
      <c r="O272" s="71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1" t="s">
        <v>140</v>
      </c>
      <c r="AT272" s="211" t="s">
        <v>136</v>
      </c>
      <c r="AU272" s="211" t="s">
        <v>85</v>
      </c>
      <c r="AY272" s="17" t="s">
        <v>133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7" t="s">
        <v>83</v>
      </c>
      <c r="BK272" s="212">
        <f>ROUND(I272*H272,2)</f>
        <v>0</v>
      </c>
      <c r="BL272" s="17" t="s">
        <v>140</v>
      </c>
      <c r="BM272" s="211" t="s">
        <v>523</v>
      </c>
    </row>
    <row r="273" spans="1:65" s="2" customFormat="1" ht="16.5" customHeight="1">
      <c r="A273" s="34"/>
      <c r="B273" s="35"/>
      <c r="C273" s="200" t="s">
        <v>524</v>
      </c>
      <c r="D273" s="200" t="s">
        <v>136</v>
      </c>
      <c r="E273" s="201" t="s">
        <v>525</v>
      </c>
      <c r="F273" s="202" t="s">
        <v>526</v>
      </c>
      <c r="G273" s="203" t="s">
        <v>314</v>
      </c>
      <c r="H273" s="204">
        <v>2004.8</v>
      </c>
      <c r="I273" s="205"/>
      <c r="J273" s="206">
        <f>ROUND(I273*H273,2)</f>
        <v>0</v>
      </c>
      <c r="K273" s="202" t="s">
        <v>253</v>
      </c>
      <c r="L273" s="39"/>
      <c r="M273" s="207" t="s">
        <v>1</v>
      </c>
      <c r="N273" s="208" t="s">
        <v>41</v>
      </c>
      <c r="O273" s="71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1" t="s">
        <v>140</v>
      </c>
      <c r="AT273" s="211" t="s">
        <v>136</v>
      </c>
      <c r="AU273" s="211" t="s">
        <v>85</v>
      </c>
      <c r="AY273" s="17" t="s">
        <v>133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83</v>
      </c>
      <c r="BK273" s="212">
        <f>ROUND(I273*H273,2)</f>
        <v>0</v>
      </c>
      <c r="BL273" s="17" t="s">
        <v>140</v>
      </c>
      <c r="BM273" s="211" t="s">
        <v>527</v>
      </c>
    </row>
    <row r="274" spans="2:51" s="13" customFormat="1" ht="11.25">
      <c r="B274" s="223"/>
      <c r="C274" s="224"/>
      <c r="D274" s="213" t="s">
        <v>259</v>
      </c>
      <c r="E274" s="225" t="s">
        <v>1</v>
      </c>
      <c r="F274" s="226" t="s">
        <v>528</v>
      </c>
      <c r="G274" s="224"/>
      <c r="H274" s="227">
        <v>2004.8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259</v>
      </c>
      <c r="AU274" s="233" t="s">
        <v>85</v>
      </c>
      <c r="AV274" s="13" t="s">
        <v>85</v>
      </c>
      <c r="AW274" s="13" t="s">
        <v>32</v>
      </c>
      <c r="AX274" s="13" t="s">
        <v>83</v>
      </c>
      <c r="AY274" s="233" t="s">
        <v>133</v>
      </c>
    </row>
    <row r="275" spans="2:63" s="12" customFormat="1" ht="22.9" customHeight="1">
      <c r="B275" s="184"/>
      <c r="C275" s="185"/>
      <c r="D275" s="186" t="s">
        <v>75</v>
      </c>
      <c r="E275" s="198" t="s">
        <v>529</v>
      </c>
      <c r="F275" s="198" t="s">
        <v>530</v>
      </c>
      <c r="G275" s="185"/>
      <c r="H275" s="185"/>
      <c r="I275" s="188"/>
      <c r="J275" s="199">
        <f>BK275</f>
        <v>0</v>
      </c>
      <c r="K275" s="185"/>
      <c r="L275" s="190"/>
      <c r="M275" s="191"/>
      <c r="N275" s="192"/>
      <c r="O275" s="192"/>
      <c r="P275" s="193">
        <f>P276</f>
        <v>0</v>
      </c>
      <c r="Q275" s="192"/>
      <c r="R275" s="193">
        <f>R276</f>
        <v>0</v>
      </c>
      <c r="S275" s="192"/>
      <c r="T275" s="194">
        <f>T276</f>
        <v>0</v>
      </c>
      <c r="AR275" s="195" t="s">
        <v>83</v>
      </c>
      <c r="AT275" s="196" t="s">
        <v>75</v>
      </c>
      <c r="AU275" s="196" t="s">
        <v>83</v>
      </c>
      <c r="AY275" s="195" t="s">
        <v>133</v>
      </c>
      <c r="BK275" s="197">
        <f>BK276</f>
        <v>0</v>
      </c>
    </row>
    <row r="276" spans="1:65" s="2" customFormat="1" ht="16.5" customHeight="1">
      <c r="A276" s="34"/>
      <c r="B276" s="35"/>
      <c r="C276" s="200" t="s">
        <v>531</v>
      </c>
      <c r="D276" s="200" t="s">
        <v>136</v>
      </c>
      <c r="E276" s="201" t="s">
        <v>532</v>
      </c>
      <c r="F276" s="202" t="s">
        <v>533</v>
      </c>
      <c r="G276" s="203" t="s">
        <v>314</v>
      </c>
      <c r="H276" s="204">
        <v>76.704</v>
      </c>
      <c r="I276" s="205"/>
      <c r="J276" s="206">
        <f>ROUND(I276*H276,2)</f>
        <v>0</v>
      </c>
      <c r="K276" s="202" t="s">
        <v>253</v>
      </c>
      <c r="L276" s="39"/>
      <c r="M276" s="207" t="s">
        <v>1</v>
      </c>
      <c r="N276" s="208" t="s">
        <v>41</v>
      </c>
      <c r="O276" s="71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1" t="s">
        <v>140</v>
      </c>
      <c r="AT276" s="211" t="s">
        <v>136</v>
      </c>
      <c r="AU276" s="211" t="s">
        <v>85</v>
      </c>
      <c r="AY276" s="17" t="s">
        <v>133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7" t="s">
        <v>83</v>
      </c>
      <c r="BK276" s="212">
        <f>ROUND(I276*H276,2)</f>
        <v>0</v>
      </c>
      <c r="BL276" s="17" t="s">
        <v>140</v>
      </c>
      <c r="BM276" s="211" t="s">
        <v>534</v>
      </c>
    </row>
    <row r="277" spans="2:63" s="12" customFormat="1" ht="25.9" customHeight="1">
      <c r="B277" s="184"/>
      <c r="C277" s="185"/>
      <c r="D277" s="186" t="s">
        <v>75</v>
      </c>
      <c r="E277" s="187" t="s">
        <v>535</v>
      </c>
      <c r="F277" s="187" t="s">
        <v>536</v>
      </c>
      <c r="G277" s="185"/>
      <c r="H277" s="185"/>
      <c r="I277" s="188"/>
      <c r="J277" s="189">
        <f>BK277</f>
        <v>0</v>
      </c>
      <c r="K277" s="185"/>
      <c r="L277" s="190"/>
      <c r="M277" s="191"/>
      <c r="N277" s="192"/>
      <c r="O277" s="192"/>
      <c r="P277" s="193">
        <f>P278+P283+P287</f>
        <v>0</v>
      </c>
      <c r="Q277" s="192"/>
      <c r="R277" s="193">
        <f>R278+R283+R287</f>
        <v>0.41345540000000003</v>
      </c>
      <c r="S277" s="192"/>
      <c r="T277" s="194">
        <f>T278+T283+T287</f>
        <v>0</v>
      </c>
      <c r="AR277" s="195" t="s">
        <v>85</v>
      </c>
      <c r="AT277" s="196" t="s">
        <v>75</v>
      </c>
      <c r="AU277" s="196" t="s">
        <v>76</v>
      </c>
      <c r="AY277" s="195" t="s">
        <v>133</v>
      </c>
      <c r="BK277" s="197">
        <f>BK278+BK283+BK287</f>
        <v>0</v>
      </c>
    </row>
    <row r="278" spans="2:63" s="12" customFormat="1" ht="22.9" customHeight="1">
      <c r="B278" s="184"/>
      <c r="C278" s="185"/>
      <c r="D278" s="186" t="s">
        <v>75</v>
      </c>
      <c r="E278" s="198" t="s">
        <v>537</v>
      </c>
      <c r="F278" s="198" t="s">
        <v>538</v>
      </c>
      <c r="G278" s="185"/>
      <c r="H278" s="185"/>
      <c r="I278" s="188"/>
      <c r="J278" s="199">
        <f>BK278</f>
        <v>0</v>
      </c>
      <c r="K278" s="185"/>
      <c r="L278" s="190"/>
      <c r="M278" s="191"/>
      <c r="N278" s="192"/>
      <c r="O278" s="192"/>
      <c r="P278" s="193">
        <f>SUM(P279:P282)</f>
        <v>0</v>
      </c>
      <c r="Q278" s="192"/>
      <c r="R278" s="193">
        <f>SUM(R279:R282)</f>
        <v>0.19688040000000004</v>
      </c>
      <c r="S278" s="192"/>
      <c r="T278" s="194">
        <f>SUM(T279:T282)</f>
        <v>0</v>
      </c>
      <c r="AR278" s="195" t="s">
        <v>85</v>
      </c>
      <c r="AT278" s="196" t="s">
        <v>75</v>
      </c>
      <c r="AU278" s="196" t="s">
        <v>83</v>
      </c>
      <c r="AY278" s="195" t="s">
        <v>133</v>
      </c>
      <c r="BK278" s="197">
        <f>SUM(BK279:BK282)</f>
        <v>0</v>
      </c>
    </row>
    <row r="279" spans="1:65" s="2" customFormat="1" ht="16.5" customHeight="1">
      <c r="A279" s="34"/>
      <c r="B279" s="35"/>
      <c r="C279" s="200" t="s">
        <v>539</v>
      </c>
      <c r="D279" s="200" t="s">
        <v>136</v>
      </c>
      <c r="E279" s="201" t="s">
        <v>540</v>
      </c>
      <c r="F279" s="202" t="s">
        <v>541</v>
      </c>
      <c r="G279" s="203" t="s">
        <v>252</v>
      </c>
      <c r="H279" s="204">
        <v>60</v>
      </c>
      <c r="I279" s="205"/>
      <c r="J279" s="206">
        <f>ROUND(I279*H279,2)</f>
        <v>0</v>
      </c>
      <c r="K279" s="202" t="s">
        <v>253</v>
      </c>
      <c r="L279" s="39"/>
      <c r="M279" s="207" t="s">
        <v>1</v>
      </c>
      <c r="N279" s="208" t="s">
        <v>41</v>
      </c>
      <c r="O279" s="71"/>
      <c r="P279" s="209">
        <f>O279*H279</f>
        <v>0</v>
      </c>
      <c r="Q279" s="209">
        <v>0.00018</v>
      </c>
      <c r="R279" s="209">
        <f>Q279*H279</f>
        <v>0.0108</v>
      </c>
      <c r="S279" s="209">
        <v>0</v>
      </c>
      <c r="T279" s="21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1" t="s">
        <v>213</v>
      </c>
      <c r="AT279" s="211" t="s">
        <v>136</v>
      </c>
      <c r="AU279" s="211" t="s">
        <v>85</v>
      </c>
      <c r="AY279" s="17" t="s">
        <v>133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7" t="s">
        <v>83</v>
      </c>
      <c r="BK279" s="212">
        <f>ROUND(I279*H279,2)</f>
        <v>0</v>
      </c>
      <c r="BL279" s="17" t="s">
        <v>213</v>
      </c>
      <c r="BM279" s="211" t="s">
        <v>542</v>
      </c>
    </row>
    <row r="280" spans="1:47" s="2" customFormat="1" ht="19.5">
      <c r="A280" s="34"/>
      <c r="B280" s="35"/>
      <c r="C280" s="36"/>
      <c r="D280" s="213" t="s">
        <v>142</v>
      </c>
      <c r="E280" s="36"/>
      <c r="F280" s="214" t="s">
        <v>352</v>
      </c>
      <c r="G280" s="36"/>
      <c r="H280" s="36"/>
      <c r="I280" s="168"/>
      <c r="J280" s="36"/>
      <c r="K280" s="36"/>
      <c r="L280" s="39"/>
      <c r="M280" s="215"/>
      <c r="N280" s="216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142</v>
      </c>
      <c r="AU280" s="17" t="s">
        <v>85</v>
      </c>
    </row>
    <row r="281" spans="1:65" s="2" customFormat="1" ht="16.5" customHeight="1">
      <c r="A281" s="34"/>
      <c r="B281" s="35"/>
      <c r="C281" s="256" t="s">
        <v>543</v>
      </c>
      <c r="D281" s="256" t="s">
        <v>330</v>
      </c>
      <c r="E281" s="257" t="s">
        <v>544</v>
      </c>
      <c r="F281" s="258" t="s">
        <v>545</v>
      </c>
      <c r="G281" s="259" t="s">
        <v>252</v>
      </c>
      <c r="H281" s="260">
        <v>73.26</v>
      </c>
      <c r="I281" s="261"/>
      <c r="J281" s="262">
        <f>ROUND(I281*H281,2)</f>
        <v>0</v>
      </c>
      <c r="K281" s="258" t="s">
        <v>253</v>
      </c>
      <c r="L281" s="263"/>
      <c r="M281" s="264" t="s">
        <v>1</v>
      </c>
      <c r="N281" s="265" t="s">
        <v>41</v>
      </c>
      <c r="O281" s="71"/>
      <c r="P281" s="209">
        <f>O281*H281</f>
        <v>0</v>
      </c>
      <c r="Q281" s="209">
        <v>0.00254</v>
      </c>
      <c r="R281" s="209">
        <f>Q281*H281</f>
        <v>0.18608040000000003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397</v>
      </c>
      <c r="AT281" s="211" t="s">
        <v>330</v>
      </c>
      <c r="AU281" s="211" t="s">
        <v>85</v>
      </c>
      <c r="AY281" s="17" t="s">
        <v>133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83</v>
      </c>
      <c r="BK281" s="212">
        <f>ROUND(I281*H281,2)</f>
        <v>0</v>
      </c>
      <c r="BL281" s="17" t="s">
        <v>213</v>
      </c>
      <c r="BM281" s="211" t="s">
        <v>546</v>
      </c>
    </row>
    <row r="282" spans="2:51" s="13" customFormat="1" ht="11.25">
      <c r="B282" s="223"/>
      <c r="C282" s="224"/>
      <c r="D282" s="213" t="s">
        <v>259</v>
      </c>
      <c r="E282" s="224"/>
      <c r="F282" s="226" t="s">
        <v>547</v>
      </c>
      <c r="G282" s="224"/>
      <c r="H282" s="227">
        <v>73.26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259</v>
      </c>
      <c r="AU282" s="233" t="s">
        <v>85</v>
      </c>
      <c r="AV282" s="13" t="s">
        <v>85</v>
      </c>
      <c r="AW282" s="13" t="s">
        <v>4</v>
      </c>
      <c r="AX282" s="13" t="s">
        <v>83</v>
      </c>
      <c r="AY282" s="233" t="s">
        <v>133</v>
      </c>
    </row>
    <row r="283" spans="2:63" s="12" customFormat="1" ht="22.9" customHeight="1">
      <c r="B283" s="184"/>
      <c r="C283" s="185"/>
      <c r="D283" s="186" t="s">
        <v>75</v>
      </c>
      <c r="E283" s="198" t="s">
        <v>548</v>
      </c>
      <c r="F283" s="198" t="s">
        <v>549</v>
      </c>
      <c r="G283" s="185"/>
      <c r="H283" s="185"/>
      <c r="I283" s="188"/>
      <c r="J283" s="199">
        <f>BK283</f>
        <v>0</v>
      </c>
      <c r="K283" s="185"/>
      <c r="L283" s="190"/>
      <c r="M283" s="191"/>
      <c r="N283" s="192"/>
      <c r="O283" s="192"/>
      <c r="P283" s="193">
        <f>SUM(P284:P286)</f>
        <v>0</v>
      </c>
      <c r="Q283" s="192"/>
      <c r="R283" s="193">
        <f>SUM(R284:R286)</f>
        <v>0.165</v>
      </c>
      <c r="S283" s="192"/>
      <c r="T283" s="194">
        <f>SUM(T284:T286)</f>
        <v>0</v>
      </c>
      <c r="AR283" s="195" t="s">
        <v>85</v>
      </c>
      <c r="AT283" s="196" t="s">
        <v>75</v>
      </c>
      <c r="AU283" s="196" t="s">
        <v>83</v>
      </c>
      <c r="AY283" s="195" t="s">
        <v>133</v>
      </c>
      <c r="BK283" s="197">
        <f>SUM(BK284:BK286)</f>
        <v>0</v>
      </c>
    </row>
    <row r="284" spans="1:65" s="2" customFormat="1" ht="16.5" customHeight="1">
      <c r="A284" s="34"/>
      <c r="B284" s="35"/>
      <c r="C284" s="200" t="s">
        <v>550</v>
      </c>
      <c r="D284" s="200" t="s">
        <v>136</v>
      </c>
      <c r="E284" s="201" t="s">
        <v>551</v>
      </c>
      <c r="F284" s="202" t="s">
        <v>552</v>
      </c>
      <c r="G284" s="203" t="s">
        <v>252</v>
      </c>
      <c r="H284" s="204">
        <v>6</v>
      </c>
      <c r="I284" s="205"/>
      <c r="J284" s="206">
        <f>ROUND(I284*H284,2)</f>
        <v>0</v>
      </c>
      <c r="K284" s="202" t="s">
        <v>1</v>
      </c>
      <c r="L284" s="39"/>
      <c r="M284" s="207" t="s">
        <v>1</v>
      </c>
      <c r="N284" s="208" t="s">
        <v>41</v>
      </c>
      <c r="O284" s="71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1" t="s">
        <v>213</v>
      </c>
      <c r="AT284" s="211" t="s">
        <v>136</v>
      </c>
      <c r="AU284" s="211" t="s">
        <v>85</v>
      </c>
      <c r="AY284" s="17" t="s">
        <v>133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7" t="s">
        <v>83</v>
      </c>
      <c r="BK284" s="212">
        <f>ROUND(I284*H284,2)</f>
        <v>0</v>
      </c>
      <c r="BL284" s="17" t="s">
        <v>213</v>
      </c>
      <c r="BM284" s="211" t="s">
        <v>553</v>
      </c>
    </row>
    <row r="285" spans="1:65" s="2" customFormat="1" ht="16.5" customHeight="1">
      <c r="A285" s="34"/>
      <c r="B285" s="35"/>
      <c r="C285" s="256" t="s">
        <v>554</v>
      </c>
      <c r="D285" s="256" t="s">
        <v>330</v>
      </c>
      <c r="E285" s="257" t="s">
        <v>555</v>
      </c>
      <c r="F285" s="258" t="s">
        <v>556</v>
      </c>
      <c r="G285" s="259" t="s">
        <v>263</v>
      </c>
      <c r="H285" s="260">
        <v>0.3</v>
      </c>
      <c r="I285" s="261"/>
      <c r="J285" s="262">
        <f>ROUND(I285*H285,2)</f>
        <v>0</v>
      </c>
      <c r="K285" s="258" t="s">
        <v>253</v>
      </c>
      <c r="L285" s="263"/>
      <c r="M285" s="264" t="s">
        <v>1</v>
      </c>
      <c r="N285" s="265" t="s">
        <v>41</v>
      </c>
      <c r="O285" s="71"/>
      <c r="P285" s="209">
        <f>O285*H285</f>
        <v>0</v>
      </c>
      <c r="Q285" s="209">
        <v>0.55</v>
      </c>
      <c r="R285" s="209">
        <f>Q285*H285</f>
        <v>0.165</v>
      </c>
      <c r="S285" s="209">
        <v>0</v>
      </c>
      <c r="T285" s="21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1" t="s">
        <v>397</v>
      </c>
      <c r="AT285" s="211" t="s">
        <v>330</v>
      </c>
      <c r="AU285" s="211" t="s">
        <v>85</v>
      </c>
      <c r="AY285" s="17" t="s">
        <v>133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7" t="s">
        <v>83</v>
      </c>
      <c r="BK285" s="212">
        <f>ROUND(I285*H285,2)</f>
        <v>0</v>
      </c>
      <c r="BL285" s="17" t="s">
        <v>213</v>
      </c>
      <c r="BM285" s="211" t="s">
        <v>557</v>
      </c>
    </row>
    <row r="286" spans="2:51" s="13" customFormat="1" ht="11.25">
      <c r="B286" s="223"/>
      <c r="C286" s="224"/>
      <c r="D286" s="213" t="s">
        <v>259</v>
      </c>
      <c r="E286" s="225" t="s">
        <v>1</v>
      </c>
      <c r="F286" s="226" t="s">
        <v>558</v>
      </c>
      <c r="G286" s="224"/>
      <c r="H286" s="227">
        <v>0.3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259</v>
      </c>
      <c r="AU286" s="233" t="s">
        <v>85</v>
      </c>
      <c r="AV286" s="13" t="s">
        <v>85</v>
      </c>
      <c r="AW286" s="13" t="s">
        <v>32</v>
      </c>
      <c r="AX286" s="13" t="s">
        <v>83</v>
      </c>
      <c r="AY286" s="233" t="s">
        <v>133</v>
      </c>
    </row>
    <row r="287" spans="2:63" s="12" customFormat="1" ht="22.9" customHeight="1">
      <c r="B287" s="184"/>
      <c r="C287" s="185"/>
      <c r="D287" s="186" t="s">
        <v>75</v>
      </c>
      <c r="E287" s="198" t="s">
        <v>559</v>
      </c>
      <c r="F287" s="198" t="s">
        <v>560</v>
      </c>
      <c r="G287" s="185"/>
      <c r="H287" s="185"/>
      <c r="I287" s="188"/>
      <c r="J287" s="199">
        <f>BK287</f>
        <v>0</v>
      </c>
      <c r="K287" s="185"/>
      <c r="L287" s="190"/>
      <c r="M287" s="191"/>
      <c r="N287" s="192"/>
      <c r="O287" s="192"/>
      <c r="P287" s="193">
        <f>SUM(P288:P290)</f>
        <v>0</v>
      </c>
      <c r="Q287" s="192"/>
      <c r="R287" s="193">
        <f>SUM(R288:R290)</f>
        <v>0.051575</v>
      </c>
      <c r="S287" s="192"/>
      <c r="T287" s="194">
        <f>SUM(T288:T290)</f>
        <v>0</v>
      </c>
      <c r="AR287" s="195" t="s">
        <v>85</v>
      </c>
      <c r="AT287" s="196" t="s">
        <v>75</v>
      </c>
      <c r="AU287" s="196" t="s">
        <v>83</v>
      </c>
      <c r="AY287" s="195" t="s">
        <v>133</v>
      </c>
      <c r="BK287" s="197">
        <f>SUM(BK288:BK290)</f>
        <v>0</v>
      </c>
    </row>
    <row r="288" spans="1:65" s="2" customFormat="1" ht="16.5" customHeight="1">
      <c r="A288" s="34"/>
      <c r="B288" s="35"/>
      <c r="C288" s="200" t="s">
        <v>561</v>
      </c>
      <c r="D288" s="200" t="s">
        <v>136</v>
      </c>
      <c r="E288" s="201" t="s">
        <v>562</v>
      </c>
      <c r="F288" s="202" t="s">
        <v>563</v>
      </c>
      <c r="G288" s="203" t="s">
        <v>333</v>
      </c>
      <c r="H288" s="204">
        <v>41.5</v>
      </c>
      <c r="I288" s="205"/>
      <c r="J288" s="206">
        <f>ROUND(I288*H288,2)</f>
        <v>0</v>
      </c>
      <c r="K288" s="202" t="s">
        <v>253</v>
      </c>
      <c r="L288" s="39"/>
      <c r="M288" s="207" t="s">
        <v>1</v>
      </c>
      <c r="N288" s="208" t="s">
        <v>41</v>
      </c>
      <c r="O288" s="71"/>
      <c r="P288" s="209">
        <f>O288*H288</f>
        <v>0</v>
      </c>
      <c r="Q288" s="209">
        <v>5E-05</v>
      </c>
      <c r="R288" s="209">
        <f>Q288*H288</f>
        <v>0.002075</v>
      </c>
      <c r="S288" s="209">
        <v>0</v>
      </c>
      <c r="T288" s="21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1" t="s">
        <v>213</v>
      </c>
      <c r="AT288" s="211" t="s">
        <v>136</v>
      </c>
      <c r="AU288" s="211" t="s">
        <v>85</v>
      </c>
      <c r="AY288" s="17" t="s">
        <v>133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7" t="s">
        <v>83</v>
      </c>
      <c r="BK288" s="212">
        <f>ROUND(I288*H288,2)</f>
        <v>0</v>
      </c>
      <c r="BL288" s="17" t="s">
        <v>213</v>
      </c>
      <c r="BM288" s="211" t="s">
        <v>564</v>
      </c>
    </row>
    <row r="289" spans="1:65" s="2" customFormat="1" ht="16.5" customHeight="1">
      <c r="A289" s="34"/>
      <c r="B289" s="35"/>
      <c r="C289" s="200" t="s">
        <v>565</v>
      </c>
      <c r="D289" s="200" t="s">
        <v>136</v>
      </c>
      <c r="E289" s="201" t="s">
        <v>566</v>
      </c>
      <c r="F289" s="202" t="s">
        <v>567</v>
      </c>
      <c r="G289" s="203" t="s">
        <v>139</v>
      </c>
      <c r="H289" s="204">
        <v>1</v>
      </c>
      <c r="I289" s="205"/>
      <c r="J289" s="206">
        <f>ROUND(I289*H289,2)</f>
        <v>0</v>
      </c>
      <c r="K289" s="202" t="s">
        <v>1</v>
      </c>
      <c r="L289" s="39"/>
      <c r="M289" s="207" t="s">
        <v>1</v>
      </c>
      <c r="N289" s="208" t="s">
        <v>41</v>
      </c>
      <c r="O289" s="71"/>
      <c r="P289" s="209">
        <f>O289*H289</f>
        <v>0</v>
      </c>
      <c r="Q289" s="209">
        <v>0.0495</v>
      </c>
      <c r="R289" s="209">
        <f>Q289*H289</f>
        <v>0.0495</v>
      </c>
      <c r="S289" s="209">
        <v>0</v>
      </c>
      <c r="T289" s="21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1" t="s">
        <v>213</v>
      </c>
      <c r="AT289" s="211" t="s">
        <v>136</v>
      </c>
      <c r="AU289" s="211" t="s">
        <v>85</v>
      </c>
      <c r="AY289" s="17" t="s">
        <v>133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" t="s">
        <v>83</v>
      </c>
      <c r="BK289" s="212">
        <f>ROUND(I289*H289,2)</f>
        <v>0</v>
      </c>
      <c r="BL289" s="17" t="s">
        <v>213</v>
      </c>
      <c r="BM289" s="211" t="s">
        <v>568</v>
      </c>
    </row>
    <row r="290" spans="1:47" s="2" customFormat="1" ht="19.5">
      <c r="A290" s="34"/>
      <c r="B290" s="35"/>
      <c r="C290" s="36"/>
      <c r="D290" s="213" t="s">
        <v>142</v>
      </c>
      <c r="E290" s="36"/>
      <c r="F290" s="214" t="s">
        <v>569</v>
      </c>
      <c r="G290" s="36"/>
      <c r="H290" s="36"/>
      <c r="I290" s="168"/>
      <c r="J290" s="36"/>
      <c r="K290" s="36"/>
      <c r="L290" s="39"/>
      <c r="M290" s="266"/>
      <c r="N290" s="267"/>
      <c r="O290" s="219"/>
      <c r="P290" s="219"/>
      <c r="Q290" s="219"/>
      <c r="R290" s="219"/>
      <c r="S290" s="219"/>
      <c r="T290" s="268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142</v>
      </c>
      <c r="AU290" s="17" t="s">
        <v>85</v>
      </c>
    </row>
    <row r="291" spans="1:31" s="2" customFormat="1" ht="6.95" customHeight="1">
      <c r="A291" s="34"/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39"/>
      <c r="M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</sheetData>
  <sheetProtection algorithmName="SHA-512" hashValue="g6b0S7pY2Rr6scdnkJLu/g982CsBI5QHXExGaKx2L8EAXkaIM9RKsUmMCmm8We3ssx/d733y6d0F6o380/Px9Q==" saltValue="gNphgWmoCfz/L3l78fDKpbg6c6boktPs93dSladzJVMtl39FZqORT32P+gvXI8AH1V31qKxaDiLjFEwqoZnbDA==" spinCount="100000" sheet="1" objects="1" scenarios="1" formatColumns="0" formatRows="0" autoFilter="0"/>
  <autoFilter ref="C137:K290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rintOptions horizontalCentered="1"/>
  <pageMargins left="0.7086614173228347" right="0.7086614173228347" top="0.7874015748031497" bottom="0.7874015748031497" header="0.31496062992125984" footer="0.31496062992125984"/>
  <pageSetup blackAndWhite="1" fitToHeight="100" fitToWidth="1" horizontalDpi="600" verticalDpi="600" orientation="landscape" paperSize="9" scale="79" r:id="rId2"/>
  <headerFooter>
    <oddFooter>&amp;CStrana &amp;P z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24" t="str">
        <f>'Rekapitulace stavby'!K6</f>
        <v>Bělá - Bukovice jez, ř. km 21,710 - oprava PŠ 2021</v>
      </c>
      <c r="F7" s="325"/>
      <c r="G7" s="325"/>
      <c r="H7" s="325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6" t="s">
        <v>570</v>
      </c>
      <c r="F9" s="327"/>
      <c r="G9" s="327"/>
      <c r="H9" s="32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8" t="str">
        <f>'Rekapitulace stavby'!E14</f>
        <v>Vyplň údaj</v>
      </c>
      <c r="F18" s="329"/>
      <c r="G18" s="329"/>
      <c r="H18" s="32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30" t="s">
        <v>1</v>
      </c>
      <c r="F27" s="330"/>
      <c r="G27" s="330"/>
      <c r="H27" s="33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96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82</v>
      </c>
      <c r="E31" s="34"/>
      <c r="F31" s="34"/>
      <c r="G31" s="34"/>
      <c r="H31" s="34"/>
      <c r="I31" s="34"/>
      <c r="J31" s="119">
        <f>J107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36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38</v>
      </c>
      <c r="G34" s="34"/>
      <c r="H34" s="34"/>
      <c r="I34" s="123" t="s">
        <v>37</v>
      </c>
      <c r="J34" s="12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40</v>
      </c>
      <c r="E35" s="112" t="s">
        <v>41</v>
      </c>
      <c r="F35" s="125">
        <f>ROUND((SUM(BE107:BE114)+SUM(BE134:BE203)),2)</f>
        <v>0</v>
      </c>
      <c r="G35" s="34"/>
      <c r="H35" s="34"/>
      <c r="I35" s="126">
        <v>0.21</v>
      </c>
      <c r="J35" s="125">
        <f>ROUND(((SUM(BE107:BE114)+SUM(BE134:BE203))*I35),2)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42</v>
      </c>
      <c r="F36" s="125">
        <f>ROUND((SUM(BF107:BF114)+SUM(BF134:BF203)),2)</f>
        <v>0</v>
      </c>
      <c r="G36" s="34"/>
      <c r="H36" s="34"/>
      <c r="I36" s="126">
        <v>0.15</v>
      </c>
      <c r="J36" s="125">
        <f>ROUND(((SUM(BF107:BF114)+SUM(BF134:BF203))*I36),2)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5">
        <f>ROUND((SUM(BG107:BG114)+SUM(BG134:BG203)),2)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44</v>
      </c>
      <c r="F38" s="125">
        <f>ROUND((SUM(BH107:BH114)+SUM(BH134:BH203)),2)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45</v>
      </c>
      <c r="F39" s="125">
        <f>ROUND((SUM(BI107:BI114)+SUM(BI134:BI203)),2)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Bělá - Bukovice jez, ř. km 21,710 - oprava PŠ 2021</v>
      </c>
      <c r="F85" s="332"/>
      <c r="G85" s="332"/>
      <c r="H85" s="33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SO 02 - Oprava rybochodu</v>
      </c>
      <c r="F87" s="333"/>
      <c r="G87" s="333"/>
      <c r="H87" s="33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Olomoucký kraj</v>
      </c>
      <c r="G89" s="36"/>
      <c r="H89" s="36"/>
      <c r="I89" s="29" t="s">
        <v>22</v>
      </c>
      <c r="J89" s="66" t="str">
        <f>IF(J12="","",J12)</f>
        <v>31. 3. 2022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Povodí Odry, státní podnik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98</v>
      </c>
      <c r="D94" s="146"/>
      <c r="E94" s="146"/>
      <c r="F94" s="146"/>
      <c r="G94" s="146"/>
      <c r="H94" s="146"/>
      <c r="I94" s="146"/>
      <c r="J94" s="147" t="s">
        <v>99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100</v>
      </c>
      <c r="D96" s="36"/>
      <c r="E96" s="36"/>
      <c r="F96" s="36"/>
      <c r="G96" s="36"/>
      <c r="H96" s="36"/>
      <c r="I96" s="36"/>
      <c r="J96" s="84">
        <f>J134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2:12" s="9" customFormat="1" ht="24.95" customHeight="1">
      <c r="B97" s="149"/>
      <c r="C97" s="150"/>
      <c r="D97" s="151" t="s">
        <v>235</v>
      </c>
      <c r="E97" s="152"/>
      <c r="F97" s="152"/>
      <c r="G97" s="152"/>
      <c r="H97" s="152"/>
      <c r="I97" s="152"/>
      <c r="J97" s="153">
        <f>J135</f>
        <v>0</v>
      </c>
      <c r="K97" s="150"/>
      <c r="L97" s="154"/>
    </row>
    <row r="98" spans="2:12" s="10" customFormat="1" ht="19.9" customHeight="1">
      <c r="B98" s="155"/>
      <c r="C98" s="156"/>
      <c r="D98" s="157" t="s">
        <v>237</v>
      </c>
      <c r="E98" s="158"/>
      <c r="F98" s="158"/>
      <c r="G98" s="158"/>
      <c r="H98" s="158"/>
      <c r="I98" s="158"/>
      <c r="J98" s="159">
        <f>J136</f>
        <v>0</v>
      </c>
      <c r="K98" s="156"/>
      <c r="L98" s="160"/>
    </row>
    <row r="99" spans="2:12" s="10" customFormat="1" ht="19.9" customHeight="1">
      <c r="B99" s="155"/>
      <c r="C99" s="156"/>
      <c r="D99" s="157" t="s">
        <v>238</v>
      </c>
      <c r="E99" s="158"/>
      <c r="F99" s="158"/>
      <c r="G99" s="158"/>
      <c r="H99" s="158"/>
      <c r="I99" s="158"/>
      <c r="J99" s="159">
        <f>J156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240</v>
      </c>
      <c r="E100" s="158"/>
      <c r="F100" s="158"/>
      <c r="G100" s="158"/>
      <c r="H100" s="158"/>
      <c r="I100" s="158"/>
      <c r="J100" s="159">
        <f>J161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241</v>
      </c>
      <c r="E101" s="158"/>
      <c r="F101" s="158"/>
      <c r="G101" s="158"/>
      <c r="H101" s="158"/>
      <c r="I101" s="158"/>
      <c r="J101" s="159">
        <f>J189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242</v>
      </c>
      <c r="E102" s="158"/>
      <c r="F102" s="158"/>
      <c r="G102" s="158"/>
      <c r="H102" s="158"/>
      <c r="I102" s="158"/>
      <c r="J102" s="159">
        <f>J196</f>
        <v>0</v>
      </c>
      <c r="K102" s="156"/>
      <c r="L102" s="160"/>
    </row>
    <row r="103" spans="2:12" s="9" customFormat="1" ht="24.95" customHeight="1">
      <c r="B103" s="149"/>
      <c r="C103" s="150"/>
      <c r="D103" s="151" t="s">
        <v>243</v>
      </c>
      <c r="E103" s="152"/>
      <c r="F103" s="152"/>
      <c r="G103" s="152"/>
      <c r="H103" s="152"/>
      <c r="I103" s="152"/>
      <c r="J103" s="153">
        <f>J198</f>
        <v>0</v>
      </c>
      <c r="K103" s="150"/>
      <c r="L103" s="154"/>
    </row>
    <row r="104" spans="2:12" s="10" customFormat="1" ht="19.9" customHeight="1">
      <c r="B104" s="155"/>
      <c r="C104" s="156"/>
      <c r="D104" s="157" t="s">
        <v>246</v>
      </c>
      <c r="E104" s="158"/>
      <c r="F104" s="158"/>
      <c r="G104" s="158"/>
      <c r="H104" s="158"/>
      <c r="I104" s="158"/>
      <c r="J104" s="159">
        <f>J199</f>
        <v>0</v>
      </c>
      <c r="K104" s="156"/>
      <c r="L104" s="160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9.25" customHeight="1">
      <c r="A107" s="34"/>
      <c r="B107" s="35"/>
      <c r="C107" s="148" t="s">
        <v>108</v>
      </c>
      <c r="D107" s="36"/>
      <c r="E107" s="36"/>
      <c r="F107" s="36"/>
      <c r="G107" s="36"/>
      <c r="H107" s="36"/>
      <c r="I107" s="36"/>
      <c r="J107" s="161">
        <f>ROUND(J108+J109+J110+J111+J112+J113,2)</f>
        <v>0</v>
      </c>
      <c r="K107" s="36"/>
      <c r="L107" s="51"/>
      <c r="N107" s="162" t="s">
        <v>40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35"/>
      <c r="C108" s="36"/>
      <c r="D108" s="334" t="s">
        <v>109</v>
      </c>
      <c r="E108" s="335"/>
      <c r="F108" s="335"/>
      <c r="G108" s="36"/>
      <c r="H108" s="36"/>
      <c r="I108" s="36"/>
      <c r="J108" s="164">
        <v>0</v>
      </c>
      <c r="K108" s="36"/>
      <c r="L108" s="165"/>
      <c r="M108" s="166"/>
      <c r="N108" s="167" t="s">
        <v>41</v>
      </c>
      <c r="O108" s="166"/>
      <c r="P108" s="166"/>
      <c r="Q108" s="166"/>
      <c r="R108" s="166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9" t="s">
        <v>110</v>
      </c>
      <c r="AZ108" s="166"/>
      <c r="BA108" s="166"/>
      <c r="BB108" s="166"/>
      <c r="BC108" s="166"/>
      <c r="BD108" s="166"/>
      <c r="BE108" s="170">
        <f aca="true" t="shared" si="0" ref="BE108:BE113">IF(N108="základní",J108,0)</f>
        <v>0</v>
      </c>
      <c r="BF108" s="170">
        <f aca="true" t="shared" si="1" ref="BF108:BF113">IF(N108="snížená",J108,0)</f>
        <v>0</v>
      </c>
      <c r="BG108" s="170">
        <f aca="true" t="shared" si="2" ref="BG108:BG113">IF(N108="zákl. přenesená",J108,0)</f>
        <v>0</v>
      </c>
      <c r="BH108" s="170">
        <f aca="true" t="shared" si="3" ref="BH108:BH113">IF(N108="sníž. přenesená",J108,0)</f>
        <v>0</v>
      </c>
      <c r="BI108" s="170">
        <f aca="true" t="shared" si="4" ref="BI108:BI113">IF(N108="nulová",J108,0)</f>
        <v>0</v>
      </c>
      <c r="BJ108" s="169" t="s">
        <v>83</v>
      </c>
      <c r="BK108" s="166"/>
      <c r="BL108" s="166"/>
      <c r="BM108" s="166"/>
    </row>
    <row r="109" spans="1:65" s="2" customFormat="1" ht="18" customHeight="1">
      <c r="A109" s="34"/>
      <c r="B109" s="35"/>
      <c r="C109" s="36"/>
      <c r="D109" s="334" t="s">
        <v>111</v>
      </c>
      <c r="E109" s="335"/>
      <c r="F109" s="335"/>
      <c r="G109" s="36"/>
      <c r="H109" s="36"/>
      <c r="I109" s="36"/>
      <c r="J109" s="164">
        <v>0</v>
      </c>
      <c r="K109" s="36"/>
      <c r="L109" s="165"/>
      <c r="M109" s="166"/>
      <c r="N109" s="167" t="s">
        <v>41</v>
      </c>
      <c r="O109" s="166"/>
      <c r="P109" s="166"/>
      <c r="Q109" s="166"/>
      <c r="R109" s="166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9" t="s">
        <v>110</v>
      </c>
      <c r="AZ109" s="166"/>
      <c r="BA109" s="166"/>
      <c r="BB109" s="166"/>
      <c r="BC109" s="166"/>
      <c r="BD109" s="166"/>
      <c r="BE109" s="170">
        <f t="shared" si="0"/>
        <v>0</v>
      </c>
      <c r="BF109" s="170">
        <f t="shared" si="1"/>
        <v>0</v>
      </c>
      <c r="BG109" s="170">
        <f t="shared" si="2"/>
        <v>0</v>
      </c>
      <c r="BH109" s="170">
        <f t="shared" si="3"/>
        <v>0</v>
      </c>
      <c r="BI109" s="170">
        <f t="shared" si="4"/>
        <v>0</v>
      </c>
      <c r="BJ109" s="169" t="s">
        <v>83</v>
      </c>
      <c r="BK109" s="166"/>
      <c r="BL109" s="166"/>
      <c r="BM109" s="166"/>
    </row>
    <row r="110" spans="1:65" s="2" customFormat="1" ht="18" customHeight="1">
      <c r="A110" s="34"/>
      <c r="B110" s="35"/>
      <c r="C110" s="36"/>
      <c r="D110" s="334" t="s">
        <v>112</v>
      </c>
      <c r="E110" s="335"/>
      <c r="F110" s="335"/>
      <c r="G110" s="36"/>
      <c r="H110" s="36"/>
      <c r="I110" s="36"/>
      <c r="J110" s="164">
        <v>0</v>
      </c>
      <c r="K110" s="36"/>
      <c r="L110" s="165"/>
      <c r="M110" s="166"/>
      <c r="N110" s="167" t="s">
        <v>41</v>
      </c>
      <c r="O110" s="166"/>
      <c r="P110" s="166"/>
      <c r="Q110" s="166"/>
      <c r="R110" s="166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9" t="s">
        <v>110</v>
      </c>
      <c r="AZ110" s="166"/>
      <c r="BA110" s="166"/>
      <c r="BB110" s="166"/>
      <c r="BC110" s="166"/>
      <c r="BD110" s="166"/>
      <c r="BE110" s="170">
        <f t="shared" si="0"/>
        <v>0</v>
      </c>
      <c r="BF110" s="170">
        <f t="shared" si="1"/>
        <v>0</v>
      </c>
      <c r="BG110" s="170">
        <f t="shared" si="2"/>
        <v>0</v>
      </c>
      <c r="BH110" s="170">
        <f t="shared" si="3"/>
        <v>0</v>
      </c>
      <c r="BI110" s="170">
        <f t="shared" si="4"/>
        <v>0</v>
      </c>
      <c r="BJ110" s="169" t="s">
        <v>83</v>
      </c>
      <c r="BK110" s="166"/>
      <c r="BL110" s="166"/>
      <c r="BM110" s="166"/>
    </row>
    <row r="111" spans="1:65" s="2" customFormat="1" ht="18" customHeight="1">
      <c r="A111" s="34"/>
      <c r="B111" s="35"/>
      <c r="C111" s="36"/>
      <c r="D111" s="334" t="s">
        <v>113</v>
      </c>
      <c r="E111" s="335"/>
      <c r="F111" s="335"/>
      <c r="G111" s="36"/>
      <c r="H111" s="36"/>
      <c r="I111" s="36"/>
      <c r="J111" s="164">
        <v>0</v>
      </c>
      <c r="K111" s="36"/>
      <c r="L111" s="165"/>
      <c r="M111" s="166"/>
      <c r="N111" s="167" t="s">
        <v>41</v>
      </c>
      <c r="O111" s="166"/>
      <c r="P111" s="166"/>
      <c r="Q111" s="166"/>
      <c r="R111" s="166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9" t="s">
        <v>110</v>
      </c>
      <c r="AZ111" s="166"/>
      <c r="BA111" s="166"/>
      <c r="BB111" s="166"/>
      <c r="BC111" s="166"/>
      <c r="BD111" s="166"/>
      <c r="BE111" s="170">
        <f t="shared" si="0"/>
        <v>0</v>
      </c>
      <c r="BF111" s="170">
        <f t="shared" si="1"/>
        <v>0</v>
      </c>
      <c r="BG111" s="170">
        <f t="shared" si="2"/>
        <v>0</v>
      </c>
      <c r="BH111" s="170">
        <f t="shared" si="3"/>
        <v>0</v>
      </c>
      <c r="BI111" s="170">
        <f t="shared" si="4"/>
        <v>0</v>
      </c>
      <c r="BJ111" s="169" t="s">
        <v>83</v>
      </c>
      <c r="BK111" s="166"/>
      <c r="BL111" s="166"/>
      <c r="BM111" s="166"/>
    </row>
    <row r="112" spans="1:65" s="2" customFormat="1" ht="18" customHeight="1">
      <c r="A112" s="34"/>
      <c r="B112" s="35"/>
      <c r="C112" s="36"/>
      <c r="D112" s="334" t="s">
        <v>114</v>
      </c>
      <c r="E112" s="335"/>
      <c r="F112" s="335"/>
      <c r="G112" s="36"/>
      <c r="H112" s="36"/>
      <c r="I112" s="36"/>
      <c r="J112" s="164">
        <v>0</v>
      </c>
      <c r="K112" s="36"/>
      <c r="L112" s="165"/>
      <c r="M112" s="166"/>
      <c r="N112" s="167" t="s">
        <v>41</v>
      </c>
      <c r="O112" s="166"/>
      <c r="P112" s="166"/>
      <c r="Q112" s="166"/>
      <c r="R112" s="166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9" t="s">
        <v>110</v>
      </c>
      <c r="AZ112" s="166"/>
      <c r="BA112" s="166"/>
      <c r="BB112" s="166"/>
      <c r="BC112" s="166"/>
      <c r="BD112" s="166"/>
      <c r="BE112" s="170">
        <f t="shared" si="0"/>
        <v>0</v>
      </c>
      <c r="BF112" s="170">
        <f t="shared" si="1"/>
        <v>0</v>
      </c>
      <c r="BG112" s="170">
        <f t="shared" si="2"/>
        <v>0</v>
      </c>
      <c r="BH112" s="170">
        <f t="shared" si="3"/>
        <v>0</v>
      </c>
      <c r="BI112" s="170">
        <f t="shared" si="4"/>
        <v>0</v>
      </c>
      <c r="BJ112" s="169" t="s">
        <v>83</v>
      </c>
      <c r="BK112" s="166"/>
      <c r="BL112" s="166"/>
      <c r="BM112" s="166"/>
    </row>
    <row r="113" spans="1:65" s="2" customFormat="1" ht="18" customHeight="1">
      <c r="A113" s="34"/>
      <c r="B113" s="35"/>
      <c r="C113" s="36"/>
      <c r="D113" s="163" t="s">
        <v>115</v>
      </c>
      <c r="E113" s="36"/>
      <c r="F113" s="36"/>
      <c r="G113" s="36"/>
      <c r="H113" s="36"/>
      <c r="I113" s="36"/>
      <c r="J113" s="164">
        <f>ROUND(J30*T113,2)</f>
        <v>0</v>
      </c>
      <c r="K113" s="36"/>
      <c r="L113" s="165"/>
      <c r="M113" s="166"/>
      <c r="N113" s="167" t="s">
        <v>41</v>
      </c>
      <c r="O113" s="166"/>
      <c r="P113" s="166"/>
      <c r="Q113" s="166"/>
      <c r="R113" s="166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9" t="s">
        <v>116</v>
      </c>
      <c r="AZ113" s="166"/>
      <c r="BA113" s="166"/>
      <c r="BB113" s="166"/>
      <c r="BC113" s="166"/>
      <c r="BD113" s="166"/>
      <c r="BE113" s="170">
        <f t="shared" si="0"/>
        <v>0</v>
      </c>
      <c r="BF113" s="170">
        <f t="shared" si="1"/>
        <v>0</v>
      </c>
      <c r="BG113" s="170">
        <f t="shared" si="2"/>
        <v>0</v>
      </c>
      <c r="BH113" s="170">
        <f t="shared" si="3"/>
        <v>0</v>
      </c>
      <c r="BI113" s="170">
        <f t="shared" si="4"/>
        <v>0</v>
      </c>
      <c r="BJ113" s="169" t="s">
        <v>83</v>
      </c>
      <c r="BK113" s="166"/>
      <c r="BL113" s="166"/>
      <c r="BM113" s="166"/>
    </row>
    <row r="114" spans="1:31" s="2" customFormat="1" ht="11.25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9.25" customHeight="1">
      <c r="A115" s="34"/>
      <c r="B115" s="35"/>
      <c r="C115" s="171" t="s">
        <v>117</v>
      </c>
      <c r="D115" s="146"/>
      <c r="E115" s="146"/>
      <c r="F115" s="146"/>
      <c r="G115" s="146"/>
      <c r="H115" s="146"/>
      <c r="I115" s="146"/>
      <c r="J115" s="172">
        <f>ROUND(J96+J107,2)</f>
        <v>0</v>
      </c>
      <c r="K115" s="14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31" s="2" customFormat="1" ht="6.95" customHeight="1">
      <c r="A120" s="34"/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4.95" customHeight="1">
      <c r="A121" s="34"/>
      <c r="B121" s="35"/>
      <c r="C121" s="23" t="s">
        <v>118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16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331" t="str">
        <f>E7</f>
        <v>Bělá - Bukovice jez, ř. km 21,710 - oprava PŠ 2021</v>
      </c>
      <c r="F124" s="332"/>
      <c r="G124" s="332"/>
      <c r="H124" s="332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94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302" t="str">
        <f>E9</f>
        <v>SO 02 - Oprava rybochodu</v>
      </c>
      <c r="F126" s="333"/>
      <c r="G126" s="333"/>
      <c r="H126" s="333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20</v>
      </c>
      <c r="D128" s="36"/>
      <c r="E128" s="36"/>
      <c r="F128" s="27" t="str">
        <f>F12</f>
        <v>Olomoucký kraj</v>
      </c>
      <c r="G128" s="36"/>
      <c r="H128" s="36"/>
      <c r="I128" s="29" t="s">
        <v>22</v>
      </c>
      <c r="J128" s="66" t="str">
        <f>IF(J12="","",J12)</f>
        <v>31. 3. 2022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24</v>
      </c>
      <c r="D130" s="36"/>
      <c r="E130" s="36"/>
      <c r="F130" s="27" t="str">
        <f>E15</f>
        <v>Povodí Odry, státní podnik</v>
      </c>
      <c r="G130" s="36"/>
      <c r="H130" s="36"/>
      <c r="I130" s="29" t="s">
        <v>30</v>
      </c>
      <c r="J130" s="32" t="str">
        <f>E21</f>
        <v>AQUATIS, a.s.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5.7" customHeight="1">
      <c r="A131" s="34"/>
      <c r="B131" s="35"/>
      <c r="C131" s="29" t="s">
        <v>28</v>
      </c>
      <c r="D131" s="36"/>
      <c r="E131" s="36"/>
      <c r="F131" s="27" t="str">
        <f>IF(E18="","",E18)</f>
        <v>Vyplň údaj</v>
      </c>
      <c r="G131" s="36"/>
      <c r="H131" s="36"/>
      <c r="I131" s="29" t="s">
        <v>33</v>
      </c>
      <c r="J131" s="32" t="str">
        <f>E24</f>
        <v>Ing. Michal Jendruščák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0.3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11" customFormat="1" ht="29.25" customHeight="1">
      <c r="A133" s="173"/>
      <c r="B133" s="174"/>
      <c r="C133" s="175" t="s">
        <v>119</v>
      </c>
      <c r="D133" s="176" t="s">
        <v>61</v>
      </c>
      <c r="E133" s="176" t="s">
        <v>57</v>
      </c>
      <c r="F133" s="176" t="s">
        <v>58</v>
      </c>
      <c r="G133" s="176" t="s">
        <v>120</v>
      </c>
      <c r="H133" s="176" t="s">
        <v>121</v>
      </c>
      <c r="I133" s="176" t="s">
        <v>122</v>
      </c>
      <c r="J133" s="176" t="s">
        <v>99</v>
      </c>
      <c r="K133" s="177" t="s">
        <v>123</v>
      </c>
      <c r="L133" s="178"/>
      <c r="M133" s="75" t="s">
        <v>1</v>
      </c>
      <c r="N133" s="76" t="s">
        <v>40</v>
      </c>
      <c r="O133" s="76" t="s">
        <v>124</v>
      </c>
      <c r="P133" s="76" t="s">
        <v>125</v>
      </c>
      <c r="Q133" s="76" t="s">
        <v>126</v>
      </c>
      <c r="R133" s="76" t="s">
        <v>127</v>
      </c>
      <c r="S133" s="76" t="s">
        <v>128</v>
      </c>
      <c r="T133" s="77" t="s">
        <v>129</v>
      </c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</row>
    <row r="134" spans="1:63" s="2" customFormat="1" ht="22.9" customHeight="1">
      <c r="A134" s="34"/>
      <c r="B134" s="35"/>
      <c r="C134" s="82" t="s">
        <v>130</v>
      </c>
      <c r="D134" s="36"/>
      <c r="E134" s="36"/>
      <c r="F134" s="36"/>
      <c r="G134" s="36"/>
      <c r="H134" s="36"/>
      <c r="I134" s="36"/>
      <c r="J134" s="179">
        <f>BK134</f>
        <v>0</v>
      </c>
      <c r="K134" s="36"/>
      <c r="L134" s="39"/>
      <c r="M134" s="78"/>
      <c r="N134" s="180"/>
      <c r="O134" s="79"/>
      <c r="P134" s="181">
        <f>P135+P198</f>
        <v>0</v>
      </c>
      <c r="Q134" s="79"/>
      <c r="R134" s="181">
        <f>R135+R198</f>
        <v>38.18378093</v>
      </c>
      <c r="S134" s="79"/>
      <c r="T134" s="182">
        <f>T135+T198</f>
        <v>90.91160000000002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75</v>
      </c>
      <c r="AU134" s="17" t="s">
        <v>101</v>
      </c>
      <c r="BK134" s="183">
        <f>BK135+BK198</f>
        <v>0</v>
      </c>
    </row>
    <row r="135" spans="2:63" s="12" customFormat="1" ht="25.9" customHeight="1">
      <c r="B135" s="184"/>
      <c r="C135" s="185"/>
      <c r="D135" s="186" t="s">
        <v>75</v>
      </c>
      <c r="E135" s="187" t="s">
        <v>247</v>
      </c>
      <c r="F135" s="187" t="s">
        <v>248</v>
      </c>
      <c r="G135" s="185"/>
      <c r="H135" s="185"/>
      <c r="I135" s="188"/>
      <c r="J135" s="189">
        <f>BK135</f>
        <v>0</v>
      </c>
      <c r="K135" s="185"/>
      <c r="L135" s="190"/>
      <c r="M135" s="191"/>
      <c r="N135" s="192"/>
      <c r="O135" s="192"/>
      <c r="P135" s="193">
        <f>P136+P156+P161+P189+P196</f>
        <v>0</v>
      </c>
      <c r="Q135" s="192"/>
      <c r="R135" s="193">
        <f>R136+R156+R161+R189+R196</f>
        <v>38.179796149999994</v>
      </c>
      <c r="S135" s="192"/>
      <c r="T135" s="194">
        <f>T136+T156+T161+T189+T196</f>
        <v>90.91160000000002</v>
      </c>
      <c r="AR135" s="195" t="s">
        <v>83</v>
      </c>
      <c r="AT135" s="196" t="s">
        <v>75</v>
      </c>
      <c r="AU135" s="196" t="s">
        <v>76</v>
      </c>
      <c r="AY135" s="195" t="s">
        <v>133</v>
      </c>
      <c r="BK135" s="197">
        <f>BK136+BK156+BK161+BK189+BK196</f>
        <v>0</v>
      </c>
    </row>
    <row r="136" spans="2:63" s="12" customFormat="1" ht="22.9" customHeight="1">
      <c r="B136" s="184"/>
      <c r="C136" s="185"/>
      <c r="D136" s="186" t="s">
        <v>75</v>
      </c>
      <c r="E136" s="198" t="s">
        <v>148</v>
      </c>
      <c r="F136" s="198" t="s">
        <v>359</v>
      </c>
      <c r="G136" s="185"/>
      <c r="H136" s="185"/>
      <c r="I136" s="188"/>
      <c r="J136" s="199">
        <f>BK136</f>
        <v>0</v>
      </c>
      <c r="K136" s="185"/>
      <c r="L136" s="190"/>
      <c r="M136" s="191"/>
      <c r="N136" s="192"/>
      <c r="O136" s="192"/>
      <c r="P136" s="193">
        <f>SUM(P137:P155)</f>
        <v>0</v>
      </c>
      <c r="Q136" s="192"/>
      <c r="R136" s="193">
        <f>SUM(R137:R155)</f>
        <v>9.843822149999998</v>
      </c>
      <c r="S136" s="192"/>
      <c r="T136" s="194">
        <f>SUM(T137:T155)</f>
        <v>0</v>
      </c>
      <c r="AR136" s="195" t="s">
        <v>83</v>
      </c>
      <c r="AT136" s="196" t="s">
        <v>75</v>
      </c>
      <c r="AU136" s="196" t="s">
        <v>83</v>
      </c>
      <c r="AY136" s="195" t="s">
        <v>133</v>
      </c>
      <c r="BK136" s="197">
        <f>SUM(BK137:BK155)</f>
        <v>0</v>
      </c>
    </row>
    <row r="137" spans="1:65" s="2" customFormat="1" ht="16.5" customHeight="1">
      <c r="A137" s="34"/>
      <c r="B137" s="35"/>
      <c r="C137" s="200" t="s">
        <v>83</v>
      </c>
      <c r="D137" s="200" t="s">
        <v>136</v>
      </c>
      <c r="E137" s="201" t="s">
        <v>367</v>
      </c>
      <c r="F137" s="202" t="s">
        <v>368</v>
      </c>
      <c r="G137" s="203" t="s">
        <v>263</v>
      </c>
      <c r="H137" s="204">
        <v>0.675</v>
      </c>
      <c r="I137" s="205"/>
      <c r="J137" s="206">
        <f>ROUND(I137*H137,2)</f>
        <v>0</v>
      </c>
      <c r="K137" s="202" t="s">
        <v>253</v>
      </c>
      <c r="L137" s="39"/>
      <c r="M137" s="207" t="s">
        <v>1</v>
      </c>
      <c r="N137" s="208" t="s">
        <v>41</v>
      </c>
      <c r="O137" s="71"/>
      <c r="P137" s="209">
        <f>O137*H137</f>
        <v>0</v>
      </c>
      <c r="Q137" s="209">
        <v>0.18293</v>
      </c>
      <c r="R137" s="209">
        <f>Q137*H137</f>
        <v>0.12347775000000001</v>
      </c>
      <c r="S137" s="209">
        <v>0</v>
      </c>
      <c r="T137" s="21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1" t="s">
        <v>140</v>
      </c>
      <c r="AT137" s="211" t="s">
        <v>136</v>
      </c>
      <c r="AU137" s="211" t="s">
        <v>85</v>
      </c>
      <c r="AY137" s="17" t="s">
        <v>133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83</v>
      </c>
      <c r="BK137" s="212">
        <f>ROUND(I137*H137,2)</f>
        <v>0</v>
      </c>
      <c r="BL137" s="17" t="s">
        <v>140</v>
      </c>
      <c r="BM137" s="211" t="s">
        <v>571</v>
      </c>
    </row>
    <row r="138" spans="2:51" s="13" customFormat="1" ht="11.25">
      <c r="B138" s="223"/>
      <c r="C138" s="224"/>
      <c r="D138" s="213" t="s">
        <v>259</v>
      </c>
      <c r="E138" s="225" t="s">
        <v>1</v>
      </c>
      <c r="F138" s="226" t="s">
        <v>572</v>
      </c>
      <c r="G138" s="224"/>
      <c r="H138" s="227">
        <v>0.675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259</v>
      </c>
      <c r="AU138" s="233" t="s">
        <v>85</v>
      </c>
      <c r="AV138" s="13" t="s">
        <v>85</v>
      </c>
      <c r="AW138" s="13" t="s">
        <v>32</v>
      </c>
      <c r="AX138" s="13" t="s">
        <v>76</v>
      </c>
      <c r="AY138" s="233" t="s">
        <v>133</v>
      </c>
    </row>
    <row r="139" spans="2:51" s="14" customFormat="1" ht="11.25">
      <c r="B139" s="234"/>
      <c r="C139" s="235"/>
      <c r="D139" s="213" t="s">
        <v>259</v>
      </c>
      <c r="E139" s="236" t="s">
        <v>1</v>
      </c>
      <c r="F139" s="237" t="s">
        <v>284</v>
      </c>
      <c r="G139" s="235"/>
      <c r="H139" s="238">
        <v>0.675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259</v>
      </c>
      <c r="AU139" s="244" t="s">
        <v>85</v>
      </c>
      <c r="AV139" s="14" t="s">
        <v>140</v>
      </c>
      <c r="AW139" s="14" t="s">
        <v>32</v>
      </c>
      <c r="AX139" s="14" t="s">
        <v>83</v>
      </c>
      <c r="AY139" s="244" t="s">
        <v>133</v>
      </c>
    </row>
    <row r="140" spans="1:65" s="2" customFormat="1" ht="16.5" customHeight="1">
      <c r="A140" s="34"/>
      <c r="B140" s="35"/>
      <c r="C140" s="256" t="s">
        <v>85</v>
      </c>
      <c r="D140" s="256" t="s">
        <v>330</v>
      </c>
      <c r="E140" s="257" t="s">
        <v>372</v>
      </c>
      <c r="F140" s="258" t="s">
        <v>373</v>
      </c>
      <c r="G140" s="259" t="s">
        <v>252</v>
      </c>
      <c r="H140" s="260">
        <v>6.75</v>
      </c>
      <c r="I140" s="261"/>
      <c r="J140" s="262">
        <f>ROUND(I140*H140,2)</f>
        <v>0</v>
      </c>
      <c r="K140" s="258" t="s">
        <v>253</v>
      </c>
      <c r="L140" s="263"/>
      <c r="M140" s="264" t="s">
        <v>1</v>
      </c>
      <c r="N140" s="265" t="s">
        <v>41</v>
      </c>
      <c r="O140" s="71"/>
      <c r="P140" s="209">
        <f>O140*H140</f>
        <v>0</v>
      </c>
      <c r="Q140" s="209">
        <v>0.77</v>
      </c>
      <c r="R140" s="209">
        <f>Q140*H140</f>
        <v>5.1975</v>
      </c>
      <c r="S140" s="209">
        <v>0</v>
      </c>
      <c r="T140" s="21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1" t="s">
        <v>172</v>
      </c>
      <c r="AT140" s="211" t="s">
        <v>330</v>
      </c>
      <c r="AU140" s="211" t="s">
        <v>85</v>
      </c>
      <c r="AY140" s="17" t="s">
        <v>133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83</v>
      </c>
      <c r="BK140" s="212">
        <f>ROUND(I140*H140,2)</f>
        <v>0</v>
      </c>
      <c r="BL140" s="17" t="s">
        <v>140</v>
      </c>
      <c r="BM140" s="211" t="s">
        <v>573</v>
      </c>
    </row>
    <row r="141" spans="2:51" s="13" customFormat="1" ht="11.25">
      <c r="B141" s="223"/>
      <c r="C141" s="224"/>
      <c r="D141" s="213" t="s">
        <v>259</v>
      </c>
      <c r="E141" s="225" t="s">
        <v>1</v>
      </c>
      <c r="F141" s="226" t="s">
        <v>574</v>
      </c>
      <c r="G141" s="224"/>
      <c r="H141" s="227">
        <v>2.7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259</v>
      </c>
      <c r="AU141" s="233" t="s">
        <v>85</v>
      </c>
      <c r="AV141" s="13" t="s">
        <v>85</v>
      </c>
      <c r="AW141" s="13" t="s">
        <v>32</v>
      </c>
      <c r="AX141" s="13" t="s">
        <v>83</v>
      </c>
      <c r="AY141" s="233" t="s">
        <v>133</v>
      </c>
    </row>
    <row r="142" spans="2:51" s="13" customFormat="1" ht="11.25">
      <c r="B142" s="223"/>
      <c r="C142" s="224"/>
      <c r="D142" s="213" t="s">
        <v>259</v>
      </c>
      <c r="E142" s="224"/>
      <c r="F142" s="226" t="s">
        <v>575</v>
      </c>
      <c r="G142" s="224"/>
      <c r="H142" s="227">
        <v>6.75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259</v>
      </c>
      <c r="AU142" s="233" t="s">
        <v>85</v>
      </c>
      <c r="AV142" s="13" t="s">
        <v>85</v>
      </c>
      <c r="AW142" s="13" t="s">
        <v>4</v>
      </c>
      <c r="AX142" s="13" t="s">
        <v>83</v>
      </c>
      <c r="AY142" s="233" t="s">
        <v>133</v>
      </c>
    </row>
    <row r="143" spans="1:65" s="2" customFormat="1" ht="16.5" customHeight="1">
      <c r="A143" s="34"/>
      <c r="B143" s="35"/>
      <c r="C143" s="200" t="s">
        <v>148</v>
      </c>
      <c r="D143" s="200" t="s">
        <v>136</v>
      </c>
      <c r="E143" s="201" t="s">
        <v>576</v>
      </c>
      <c r="F143" s="202" t="s">
        <v>577</v>
      </c>
      <c r="G143" s="203" t="s">
        <v>263</v>
      </c>
      <c r="H143" s="204">
        <v>0.3</v>
      </c>
      <c r="I143" s="205"/>
      <c r="J143" s="206">
        <f>ROUND(I143*H143,2)</f>
        <v>0</v>
      </c>
      <c r="K143" s="202" t="s">
        <v>253</v>
      </c>
      <c r="L143" s="39"/>
      <c r="M143" s="207" t="s">
        <v>1</v>
      </c>
      <c r="N143" s="208" t="s">
        <v>41</v>
      </c>
      <c r="O143" s="71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1" t="s">
        <v>140</v>
      </c>
      <c r="AT143" s="211" t="s">
        <v>136</v>
      </c>
      <c r="AU143" s="211" t="s">
        <v>85</v>
      </c>
      <c r="AY143" s="17" t="s">
        <v>133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83</v>
      </c>
      <c r="BK143" s="212">
        <f>ROUND(I143*H143,2)</f>
        <v>0</v>
      </c>
      <c r="BL143" s="17" t="s">
        <v>140</v>
      </c>
      <c r="BM143" s="211" t="s">
        <v>578</v>
      </c>
    </row>
    <row r="144" spans="2:51" s="13" customFormat="1" ht="11.25">
      <c r="B144" s="223"/>
      <c r="C144" s="224"/>
      <c r="D144" s="213" t="s">
        <v>259</v>
      </c>
      <c r="E144" s="225" t="s">
        <v>1</v>
      </c>
      <c r="F144" s="226" t="s">
        <v>579</v>
      </c>
      <c r="G144" s="224"/>
      <c r="H144" s="227">
        <v>0.3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259</v>
      </c>
      <c r="AU144" s="233" t="s">
        <v>85</v>
      </c>
      <c r="AV144" s="13" t="s">
        <v>85</v>
      </c>
      <c r="AW144" s="13" t="s">
        <v>32</v>
      </c>
      <c r="AX144" s="13" t="s">
        <v>83</v>
      </c>
      <c r="AY144" s="233" t="s">
        <v>133</v>
      </c>
    </row>
    <row r="145" spans="1:65" s="2" customFormat="1" ht="16.5" customHeight="1">
      <c r="A145" s="34"/>
      <c r="B145" s="35"/>
      <c r="C145" s="200" t="s">
        <v>140</v>
      </c>
      <c r="D145" s="200" t="s">
        <v>136</v>
      </c>
      <c r="E145" s="201" t="s">
        <v>378</v>
      </c>
      <c r="F145" s="202" t="s">
        <v>379</v>
      </c>
      <c r="G145" s="203" t="s">
        <v>263</v>
      </c>
      <c r="H145" s="204">
        <v>23.4</v>
      </c>
      <c r="I145" s="205"/>
      <c r="J145" s="206">
        <f>ROUND(I145*H145,2)</f>
        <v>0</v>
      </c>
      <c r="K145" s="202" t="s">
        <v>253</v>
      </c>
      <c r="L145" s="39"/>
      <c r="M145" s="207" t="s">
        <v>1</v>
      </c>
      <c r="N145" s="208" t="s">
        <v>41</v>
      </c>
      <c r="O145" s="71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140</v>
      </c>
      <c r="AT145" s="211" t="s">
        <v>136</v>
      </c>
      <c r="AU145" s="211" t="s">
        <v>85</v>
      </c>
      <c r="AY145" s="17" t="s">
        <v>133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83</v>
      </c>
      <c r="BK145" s="212">
        <f>ROUND(I145*H145,2)</f>
        <v>0</v>
      </c>
      <c r="BL145" s="17" t="s">
        <v>140</v>
      </c>
      <c r="BM145" s="211" t="s">
        <v>580</v>
      </c>
    </row>
    <row r="146" spans="2:51" s="13" customFormat="1" ht="11.25">
      <c r="B146" s="223"/>
      <c r="C146" s="224"/>
      <c r="D146" s="213" t="s">
        <v>259</v>
      </c>
      <c r="E146" s="225" t="s">
        <v>1</v>
      </c>
      <c r="F146" s="226" t="s">
        <v>581</v>
      </c>
      <c r="G146" s="224"/>
      <c r="H146" s="227">
        <v>23.4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259</v>
      </c>
      <c r="AU146" s="233" t="s">
        <v>85</v>
      </c>
      <c r="AV146" s="13" t="s">
        <v>85</v>
      </c>
      <c r="AW146" s="13" t="s">
        <v>32</v>
      </c>
      <c r="AX146" s="13" t="s">
        <v>83</v>
      </c>
      <c r="AY146" s="233" t="s">
        <v>133</v>
      </c>
    </row>
    <row r="147" spans="1:65" s="2" customFormat="1" ht="16.5" customHeight="1">
      <c r="A147" s="34"/>
      <c r="B147" s="35"/>
      <c r="C147" s="200" t="s">
        <v>132</v>
      </c>
      <c r="D147" s="200" t="s">
        <v>136</v>
      </c>
      <c r="E147" s="201" t="s">
        <v>383</v>
      </c>
      <c r="F147" s="202" t="s">
        <v>384</v>
      </c>
      <c r="G147" s="203" t="s">
        <v>252</v>
      </c>
      <c r="H147" s="204">
        <v>63</v>
      </c>
      <c r="I147" s="205"/>
      <c r="J147" s="206">
        <f>ROUND(I147*H147,2)</f>
        <v>0</v>
      </c>
      <c r="K147" s="202" t="s">
        <v>253</v>
      </c>
      <c r="L147" s="39"/>
      <c r="M147" s="207" t="s">
        <v>1</v>
      </c>
      <c r="N147" s="208" t="s">
        <v>41</v>
      </c>
      <c r="O147" s="71"/>
      <c r="P147" s="209">
        <f>O147*H147</f>
        <v>0</v>
      </c>
      <c r="Q147" s="209">
        <v>0.00726</v>
      </c>
      <c r="R147" s="209">
        <f>Q147*H147</f>
        <v>0.45738</v>
      </c>
      <c r="S147" s="209">
        <v>0</v>
      </c>
      <c r="T147" s="21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1" t="s">
        <v>140</v>
      </c>
      <c r="AT147" s="211" t="s">
        <v>136</v>
      </c>
      <c r="AU147" s="211" t="s">
        <v>85</v>
      </c>
      <c r="AY147" s="17" t="s">
        <v>133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" t="s">
        <v>83</v>
      </c>
      <c r="BK147" s="212">
        <f>ROUND(I147*H147,2)</f>
        <v>0</v>
      </c>
      <c r="BL147" s="17" t="s">
        <v>140</v>
      </c>
      <c r="BM147" s="211" t="s">
        <v>582</v>
      </c>
    </row>
    <row r="148" spans="1:65" s="2" customFormat="1" ht="16.5" customHeight="1">
      <c r="A148" s="34"/>
      <c r="B148" s="35"/>
      <c r="C148" s="200" t="s">
        <v>160</v>
      </c>
      <c r="D148" s="200" t="s">
        <v>136</v>
      </c>
      <c r="E148" s="201" t="s">
        <v>389</v>
      </c>
      <c r="F148" s="202" t="s">
        <v>390</v>
      </c>
      <c r="G148" s="203" t="s">
        <v>252</v>
      </c>
      <c r="H148" s="204">
        <v>63</v>
      </c>
      <c r="I148" s="205"/>
      <c r="J148" s="206">
        <f>ROUND(I148*H148,2)</f>
        <v>0</v>
      </c>
      <c r="K148" s="202" t="s">
        <v>253</v>
      </c>
      <c r="L148" s="39"/>
      <c r="M148" s="207" t="s">
        <v>1</v>
      </c>
      <c r="N148" s="208" t="s">
        <v>41</v>
      </c>
      <c r="O148" s="71"/>
      <c r="P148" s="209">
        <f>O148*H148</f>
        <v>0</v>
      </c>
      <c r="Q148" s="209">
        <v>0.00086</v>
      </c>
      <c r="R148" s="209">
        <f>Q148*H148</f>
        <v>0.05418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140</v>
      </c>
      <c r="AT148" s="211" t="s">
        <v>136</v>
      </c>
      <c r="AU148" s="211" t="s">
        <v>85</v>
      </c>
      <c r="AY148" s="17" t="s">
        <v>133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83</v>
      </c>
      <c r="BK148" s="212">
        <f>ROUND(I148*H148,2)</f>
        <v>0</v>
      </c>
      <c r="BL148" s="17" t="s">
        <v>140</v>
      </c>
      <c r="BM148" s="211" t="s">
        <v>583</v>
      </c>
    </row>
    <row r="149" spans="1:65" s="2" customFormat="1" ht="16.5" customHeight="1">
      <c r="A149" s="34"/>
      <c r="B149" s="35"/>
      <c r="C149" s="200" t="s">
        <v>167</v>
      </c>
      <c r="D149" s="200" t="s">
        <v>136</v>
      </c>
      <c r="E149" s="201" t="s">
        <v>393</v>
      </c>
      <c r="F149" s="202" t="s">
        <v>394</v>
      </c>
      <c r="G149" s="203" t="s">
        <v>314</v>
      </c>
      <c r="H149" s="204">
        <v>0.93</v>
      </c>
      <c r="I149" s="205"/>
      <c r="J149" s="206">
        <f>ROUND(I149*H149,2)</f>
        <v>0</v>
      </c>
      <c r="K149" s="202" t="s">
        <v>253</v>
      </c>
      <c r="L149" s="39"/>
      <c r="M149" s="207" t="s">
        <v>1</v>
      </c>
      <c r="N149" s="208" t="s">
        <v>41</v>
      </c>
      <c r="O149" s="71"/>
      <c r="P149" s="209">
        <f>O149*H149</f>
        <v>0</v>
      </c>
      <c r="Q149" s="209">
        <v>1.09528</v>
      </c>
      <c r="R149" s="209">
        <f>Q149*H149</f>
        <v>1.0186104</v>
      </c>
      <c r="S149" s="209">
        <v>0</v>
      </c>
      <c r="T149" s="21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1" t="s">
        <v>140</v>
      </c>
      <c r="AT149" s="211" t="s">
        <v>136</v>
      </c>
      <c r="AU149" s="211" t="s">
        <v>85</v>
      </c>
      <c r="AY149" s="17" t="s">
        <v>133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83</v>
      </c>
      <c r="BK149" s="212">
        <f>ROUND(I149*H149,2)</f>
        <v>0</v>
      </c>
      <c r="BL149" s="17" t="s">
        <v>140</v>
      </c>
      <c r="BM149" s="211" t="s">
        <v>584</v>
      </c>
    </row>
    <row r="150" spans="2:51" s="13" customFormat="1" ht="11.25">
      <c r="B150" s="223"/>
      <c r="C150" s="224"/>
      <c r="D150" s="213" t="s">
        <v>259</v>
      </c>
      <c r="E150" s="225" t="s">
        <v>1</v>
      </c>
      <c r="F150" s="226" t="s">
        <v>585</v>
      </c>
      <c r="G150" s="224"/>
      <c r="H150" s="227">
        <v>0.93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259</v>
      </c>
      <c r="AU150" s="233" t="s">
        <v>85</v>
      </c>
      <c r="AV150" s="13" t="s">
        <v>85</v>
      </c>
      <c r="AW150" s="13" t="s">
        <v>32</v>
      </c>
      <c r="AX150" s="13" t="s">
        <v>83</v>
      </c>
      <c r="AY150" s="233" t="s">
        <v>133</v>
      </c>
    </row>
    <row r="151" spans="1:65" s="2" customFormat="1" ht="16.5" customHeight="1">
      <c r="A151" s="34"/>
      <c r="B151" s="35"/>
      <c r="C151" s="200" t="s">
        <v>172</v>
      </c>
      <c r="D151" s="200" t="s">
        <v>136</v>
      </c>
      <c r="E151" s="201" t="s">
        <v>398</v>
      </c>
      <c r="F151" s="202" t="s">
        <v>399</v>
      </c>
      <c r="G151" s="203" t="s">
        <v>314</v>
      </c>
      <c r="H151" s="204">
        <v>1.92</v>
      </c>
      <c r="I151" s="205"/>
      <c r="J151" s="206">
        <f>ROUND(I151*H151,2)</f>
        <v>0</v>
      </c>
      <c r="K151" s="202" t="s">
        <v>253</v>
      </c>
      <c r="L151" s="39"/>
      <c r="M151" s="207" t="s">
        <v>1</v>
      </c>
      <c r="N151" s="208" t="s">
        <v>41</v>
      </c>
      <c r="O151" s="71"/>
      <c r="P151" s="209">
        <f>O151*H151</f>
        <v>0</v>
      </c>
      <c r="Q151" s="209">
        <v>1.0556</v>
      </c>
      <c r="R151" s="209">
        <f>Q151*H151</f>
        <v>2.026752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140</v>
      </c>
      <c r="AT151" s="211" t="s">
        <v>136</v>
      </c>
      <c r="AU151" s="211" t="s">
        <v>85</v>
      </c>
      <c r="AY151" s="17" t="s">
        <v>133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83</v>
      </c>
      <c r="BK151" s="212">
        <f>ROUND(I151*H151,2)</f>
        <v>0</v>
      </c>
      <c r="BL151" s="17" t="s">
        <v>140</v>
      </c>
      <c r="BM151" s="211" t="s">
        <v>586</v>
      </c>
    </row>
    <row r="152" spans="2:51" s="13" customFormat="1" ht="11.25">
      <c r="B152" s="223"/>
      <c r="C152" s="224"/>
      <c r="D152" s="213" t="s">
        <v>259</v>
      </c>
      <c r="E152" s="225" t="s">
        <v>1</v>
      </c>
      <c r="F152" s="226" t="s">
        <v>587</v>
      </c>
      <c r="G152" s="224"/>
      <c r="H152" s="227">
        <v>1.92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259</v>
      </c>
      <c r="AU152" s="233" t="s">
        <v>85</v>
      </c>
      <c r="AV152" s="13" t="s">
        <v>85</v>
      </c>
      <c r="AW152" s="13" t="s">
        <v>32</v>
      </c>
      <c r="AX152" s="13" t="s">
        <v>83</v>
      </c>
      <c r="AY152" s="233" t="s">
        <v>133</v>
      </c>
    </row>
    <row r="153" spans="1:65" s="2" customFormat="1" ht="16.5" customHeight="1">
      <c r="A153" s="34"/>
      <c r="B153" s="35"/>
      <c r="C153" s="200" t="s">
        <v>177</v>
      </c>
      <c r="D153" s="200" t="s">
        <v>136</v>
      </c>
      <c r="E153" s="201" t="s">
        <v>588</v>
      </c>
      <c r="F153" s="202" t="s">
        <v>589</v>
      </c>
      <c r="G153" s="203" t="s">
        <v>252</v>
      </c>
      <c r="H153" s="204">
        <v>11.1</v>
      </c>
      <c r="I153" s="205"/>
      <c r="J153" s="206">
        <f>ROUND(I153*H153,2)</f>
        <v>0</v>
      </c>
      <c r="K153" s="202" t="s">
        <v>1</v>
      </c>
      <c r="L153" s="39"/>
      <c r="M153" s="207" t="s">
        <v>1</v>
      </c>
      <c r="N153" s="208" t="s">
        <v>41</v>
      </c>
      <c r="O153" s="71"/>
      <c r="P153" s="209">
        <f>O153*H153</f>
        <v>0</v>
      </c>
      <c r="Q153" s="209">
        <v>0.08702</v>
      </c>
      <c r="R153" s="209">
        <f>Q153*H153</f>
        <v>0.965922</v>
      </c>
      <c r="S153" s="209">
        <v>0</v>
      </c>
      <c r="T153" s="21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1" t="s">
        <v>140</v>
      </c>
      <c r="AT153" s="211" t="s">
        <v>136</v>
      </c>
      <c r="AU153" s="211" t="s">
        <v>85</v>
      </c>
      <c r="AY153" s="17" t="s">
        <v>133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83</v>
      </c>
      <c r="BK153" s="212">
        <f>ROUND(I153*H153,2)</f>
        <v>0</v>
      </c>
      <c r="BL153" s="17" t="s">
        <v>140</v>
      </c>
      <c r="BM153" s="211" t="s">
        <v>590</v>
      </c>
    </row>
    <row r="154" spans="2:51" s="13" customFormat="1" ht="11.25">
      <c r="B154" s="223"/>
      <c r="C154" s="224"/>
      <c r="D154" s="213" t="s">
        <v>259</v>
      </c>
      <c r="E154" s="225" t="s">
        <v>1</v>
      </c>
      <c r="F154" s="226" t="s">
        <v>591</v>
      </c>
      <c r="G154" s="224"/>
      <c r="H154" s="227">
        <v>11.1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259</v>
      </c>
      <c r="AU154" s="233" t="s">
        <v>85</v>
      </c>
      <c r="AV154" s="13" t="s">
        <v>85</v>
      </c>
      <c r="AW154" s="13" t="s">
        <v>32</v>
      </c>
      <c r="AX154" s="13" t="s">
        <v>83</v>
      </c>
      <c r="AY154" s="233" t="s">
        <v>133</v>
      </c>
    </row>
    <row r="155" spans="1:65" s="2" customFormat="1" ht="16.5" customHeight="1">
      <c r="A155" s="34"/>
      <c r="B155" s="35"/>
      <c r="C155" s="200" t="s">
        <v>183</v>
      </c>
      <c r="D155" s="200" t="s">
        <v>136</v>
      </c>
      <c r="E155" s="201" t="s">
        <v>592</v>
      </c>
      <c r="F155" s="202" t="s">
        <v>593</v>
      </c>
      <c r="G155" s="203" t="s">
        <v>252</v>
      </c>
      <c r="H155" s="204">
        <v>11.1</v>
      </c>
      <c r="I155" s="205"/>
      <c r="J155" s="206">
        <f>ROUND(I155*H155,2)</f>
        <v>0</v>
      </c>
      <c r="K155" s="202" t="s">
        <v>1</v>
      </c>
      <c r="L155" s="39"/>
      <c r="M155" s="207" t="s">
        <v>1</v>
      </c>
      <c r="N155" s="208" t="s">
        <v>41</v>
      </c>
      <c r="O155" s="71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1" t="s">
        <v>140</v>
      </c>
      <c r="AT155" s="211" t="s">
        <v>136</v>
      </c>
      <c r="AU155" s="211" t="s">
        <v>85</v>
      </c>
      <c r="AY155" s="17" t="s">
        <v>133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83</v>
      </c>
      <c r="BK155" s="212">
        <f>ROUND(I155*H155,2)</f>
        <v>0</v>
      </c>
      <c r="BL155" s="17" t="s">
        <v>140</v>
      </c>
      <c r="BM155" s="211" t="s">
        <v>594</v>
      </c>
    </row>
    <row r="156" spans="2:63" s="12" customFormat="1" ht="22.9" customHeight="1">
      <c r="B156" s="184"/>
      <c r="C156" s="185"/>
      <c r="D156" s="186" t="s">
        <v>75</v>
      </c>
      <c r="E156" s="198" t="s">
        <v>140</v>
      </c>
      <c r="F156" s="198" t="s">
        <v>402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SUM(P157:P160)</f>
        <v>0</v>
      </c>
      <c r="Q156" s="192"/>
      <c r="R156" s="193">
        <f>SUM(R157:R160)</f>
        <v>26.059101</v>
      </c>
      <c r="S156" s="192"/>
      <c r="T156" s="194">
        <f>SUM(T157:T160)</f>
        <v>0</v>
      </c>
      <c r="AR156" s="195" t="s">
        <v>83</v>
      </c>
      <c r="AT156" s="196" t="s">
        <v>75</v>
      </c>
      <c r="AU156" s="196" t="s">
        <v>83</v>
      </c>
      <c r="AY156" s="195" t="s">
        <v>133</v>
      </c>
      <c r="BK156" s="197">
        <f>SUM(BK157:BK160)</f>
        <v>0</v>
      </c>
    </row>
    <row r="157" spans="1:65" s="2" customFormat="1" ht="16.5" customHeight="1">
      <c r="A157" s="34"/>
      <c r="B157" s="35"/>
      <c r="C157" s="200" t="s">
        <v>187</v>
      </c>
      <c r="D157" s="200" t="s">
        <v>136</v>
      </c>
      <c r="E157" s="201" t="s">
        <v>595</v>
      </c>
      <c r="F157" s="202" t="s">
        <v>596</v>
      </c>
      <c r="G157" s="203" t="s">
        <v>263</v>
      </c>
      <c r="H157" s="204">
        <v>1.9</v>
      </c>
      <c r="I157" s="205"/>
      <c r="J157" s="206">
        <f>ROUND(I157*H157,2)</f>
        <v>0</v>
      </c>
      <c r="K157" s="202" t="s">
        <v>253</v>
      </c>
      <c r="L157" s="39"/>
      <c r="M157" s="207" t="s">
        <v>1</v>
      </c>
      <c r="N157" s="208" t="s">
        <v>41</v>
      </c>
      <c r="O157" s="71"/>
      <c r="P157" s="209">
        <f>O157*H157</f>
        <v>0</v>
      </c>
      <c r="Q157" s="209">
        <v>2.43279</v>
      </c>
      <c r="R157" s="209">
        <f>Q157*H157</f>
        <v>4.622300999999999</v>
      </c>
      <c r="S157" s="209">
        <v>0</v>
      </c>
      <c r="T157" s="21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1" t="s">
        <v>140</v>
      </c>
      <c r="AT157" s="211" t="s">
        <v>136</v>
      </c>
      <c r="AU157" s="211" t="s">
        <v>85</v>
      </c>
      <c r="AY157" s="17" t="s">
        <v>133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83</v>
      </c>
      <c r="BK157" s="212">
        <f>ROUND(I157*H157,2)</f>
        <v>0</v>
      </c>
      <c r="BL157" s="17" t="s">
        <v>140</v>
      </c>
      <c r="BM157" s="211" t="s">
        <v>597</v>
      </c>
    </row>
    <row r="158" spans="2:51" s="13" customFormat="1" ht="11.25">
      <c r="B158" s="223"/>
      <c r="C158" s="224"/>
      <c r="D158" s="213" t="s">
        <v>259</v>
      </c>
      <c r="E158" s="225" t="s">
        <v>1</v>
      </c>
      <c r="F158" s="226" t="s">
        <v>598</v>
      </c>
      <c r="G158" s="224"/>
      <c r="H158" s="227">
        <v>1.9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259</v>
      </c>
      <c r="AU158" s="233" t="s">
        <v>85</v>
      </c>
      <c r="AV158" s="13" t="s">
        <v>85</v>
      </c>
      <c r="AW158" s="13" t="s">
        <v>32</v>
      </c>
      <c r="AX158" s="13" t="s">
        <v>83</v>
      </c>
      <c r="AY158" s="233" t="s">
        <v>133</v>
      </c>
    </row>
    <row r="159" spans="1:65" s="2" customFormat="1" ht="16.5" customHeight="1">
      <c r="A159" s="34"/>
      <c r="B159" s="35"/>
      <c r="C159" s="200" t="s">
        <v>192</v>
      </c>
      <c r="D159" s="200" t="s">
        <v>136</v>
      </c>
      <c r="E159" s="201" t="s">
        <v>599</v>
      </c>
      <c r="F159" s="202" t="s">
        <v>600</v>
      </c>
      <c r="G159" s="203" t="s">
        <v>263</v>
      </c>
      <c r="H159" s="204">
        <v>9.24</v>
      </c>
      <c r="I159" s="205"/>
      <c r="J159" s="206">
        <f>ROUND(I159*H159,2)</f>
        <v>0</v>
      </c>
      <c r="K159" s="202" t="s">
        <v>253</v>
      </c>
      <c r="L159" s="39"/>
      <c r="M159" s="207" t="s">
        <v>1</v>
      </c>
      <c r="N159" s="208" t="s">
        <v>41</v>
      </c>
      <c r="O159" s="71"/>
      <c r="P159" s="209">
        <f>O159*H159</f>
        <v>0</v>
      </c>
      <c r="Q159" s="209">
        <v>2.32</v>
      </c>
      <c r="R159" s="209">
        <f>Q159*H159</f>
        <v>21.436799999999998</v>
      </c>
      <c r="S159" s="209">
        <v>0</v>
      </c>
      <c r="T159" s="21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140</v>
      </c>
      <c r="AT159" s="211" t="s">
        <v>136</v>
      </c>
      <c r="AU159" s="211" t="s">
        <v>85</v>
      </c>
      <c r="AY159" s="17" t="s">
        <v>133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83</v>
      </c>
      <c r="BK159" s="212">
        <f>ROUND(I159*H159,2)</f>
        <v>0</v>
      </c>
      <c r="BL159" s="17" t="s">
        <v>140</v>
      </c>
      <c r="BM159" s="211" t="s">
        <v>601</v>
      </c>
    </row>
    <row r="160" spans="2:51" s="13" customFormat="1" ht="11.25">
      <c r="B160" s="223"/>
      <c r="C160" s="224"/>
      <c r="D160" s="213" t="s">
        <v>259</v>
      </c>
      <c r="E160" s="225" t="s">
        <v>1</v>
      </c>
      <c r="F160" s="226" t="s">
        <v>602</v>
      </c>
      <c r="G160" s="224"/>
      <c r="H160" s="227">
        <v>9.24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259</v>
      </c>
      <c r="AU160" s="233" t="s">
        <v>85</v>
      </c>
      <c r="AV160" s="13" t="s">
        <v>85</v>
      </c>
      <c r="AW160" s="13" t="s">
        <v>32</v>
      </c>
      <c r="AX160" s="13" t="s">
        <v>83</v>
      </c>
      <c r="AY160" s="233" t="s">
        <v>133</v>
      </c>
    </row>
    <row r="161" spans="2:63" s="12" customFormat="1" ht="22.9" customHeight="1">
      <c r="B161" s="184"/>
      <c r="C161" s="185"/>
      <c r="D161" s="186" t="s">
        <v>75</v>
      </c>
      <c r="E161" s="198" t="s">
        <v>177</v>
      </c>
      <c r="F161" s="198" t="s">
        <v>414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SUM(P162:P188)</f>
        <v>0</v>
      </c>
      <c r="Q161" s="192"/>
      <c r="R161" s="193">
        <f>SUM(R162:R188)</f>
        <v>2.276873</v>
      </c>
      <c r="S161" s="192"/>
      <c r="T161" s="194">
        <f>SUM(T162:T188)</f>
        <v>90.91160000000002</v>
      </c>
      <c r="AR161" s="195" t="s">
        <v>83</v>
      </c>
      <c r="AT161" s="196" t="s">
        <v>75</v>
      </c>
      <c r="AU161" s="196" t="s">
        <v>83</v>
      </c>
      <c r="AY161" s="195" t="s">
        <v>133</v>
      </c>
      <c r="BK161" s="197">
        <f>SUM(BK162:BK188)</f>
        <v>0</v>
      </c>
    </row>
    <row r="162" spans="1:65" s="2" customFormat="1" ht="16.5" customHeight="1">
      <c r="A162" s="34"/>
      <c r="B162" s="35"/>
      <c r="C162" s="200" t="s">
        <v>197</v>
      </c>
      <c r="D162" s="200" t="s">
        <v>136</v>
      </c>
      <c r="E162" s="201" t="s">
        <v>426</v>
      </c>
      <c r="F162" s="202" t="s">
        <v>427</v>
      </c>
      <c r="G162" s="203" t="s">
        <v>252</v>
      </c>
      <c r="H162" s="204">
        <v>0.5</v>
      </c>
      <c r="I162" s="205"/>
      <c r="J162" s="206">
        <f>ROUND(I162*H162,2)</f>
        <v>0</v>
      </c>
      <c r="K162" s="202" t="s">
        <v>253</v>
      </c>
      <c r="L162" s="39"/>
      <c r="M162" s="207" t="s">
        <v>1</v>
      </c>
      <c r="N162" s="208" t="s">
        <v>41</v>
      </c>
      <c r="O162" s="71"/>
      <c r="P162" s="209">
        <f>O162*H162</f>
        <v>0</v>
      </c>
      <c r="Q162" s="209">
        <v>0.00063</v>
      </c>
      <c r="R162" s="209">
        <f>Q162*H162</f>
        <v>0.000315</v>
      </c>
      <c r="S162" s="209">
        <v>0</v>
      </c>
      <c r="T162" s="21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140</v>
      </c>
      <c r="AT162" s="211" t="s">
        <v>136</v>
      </c>
      <c r="AU162" s="211" t="s">
        <v>85</v>
      </c>
      <c r="AY162" s="17" t="s">
        <v>133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83</v>
      </c>
      <c r="BK162" s="212">
        <f>ROUND(I162*H162,2)</f>
        <v>0</v>
      </c>
      <c r="BL162" s="17" t="s">
        <v>140</v>
      </c>
      <c r="BM162" s="211" t="s">
        <v>603</v>
      </c>
    </row>
    <row r="163" spans="2:51" s="13" customFormat="1" ht="11.25">
      <c r="B163" s="223"/>
      <c r="C163" s="224"/>
      <c r="D163" s="213" t="s">
        <v>259</v>
      </c>
      <c r="E163" s="225" t="s">
        <v>1</v>
      </c>
      <c r="F163" s="226" t="s">
        <v>604</v>
      </c>
      <c r="G163" s="224"/>
      <c r="H163" s="227">
        <v>0.5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259</v>
      </c>
      <c r="AU163" s="233" t="s">
        <v>85</v>
      </c>
      <c r="AV163" s="13" t="s">
        <v>85</v>
      </c>
      <c r="AW163" s="13" t="s">
        <v>32</v>
      </c>
      <c r="AX163" s="13" t="s">
        <v>83</v>
      </c>
      <c r="AY163" s="233" t="s">
        <v>133</v>
      </c>
    </row>
    <row r="164" spans="1:65" s="2" customFormat="1" ht="16.5" customHeight="1">
      <c r="A164" s="34"/>
      <c r="B164" s="35"/>
      <c r="C164" s="200" t="s">
        <v>204</v>
      </c>
      <c r="D164" s="200" t="s">
        <v>136</v>
      </c>
      <c r="E164" s="201" t="s">
        <v>436</v>
      </c>
      <c r="F164" s="202" t="s">
        <v>437</v>
      </c>
      <c r="G164" s="203" t="s">
        <v>139</v>
      </c>
      <c r="H164" s="204">
        <v>1.15</v>
      </c>
      <c r="I164" s="205"/>
      <c r="J164" s="206">
        <f>ROUND(I164*H164,2)</f>
        <v>0</v>
      </c>
      <c r="K164" s="202" t="s">
        <v>1</v>
      </c>
      <c r="L164" s="39"/>
      <c r="M164" s="207" t="s">
        <v>1</v>
      </c>
      <c r="N164" s="208" t="s">
        <v>41</v>
      </c>
      <c r="O164" s="71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1" t="s">
        <v>140</v>
      </c>
      <c r="AT164" s="211" t="s">
        <v>136</v>
      </c>
      <c r="AU164" s="211" t="s">
        <v>85</v>
      </c>
      <c r="AY164" s="17" t="s">
        <v>133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83</v>
      </c>
      <c r="BK164" s="212">
        <f>ROUND(I164*H164,2)</f>
        <v>0</v>
      </c>
      <c r="BL164" s="17" t="s">
        <v>140</v>
      </c>
      <c r="BM164" s="211" t="s">
        <v>605</v>
      </c>
    </row>
    <row r="165" spans="2:51" s="13" customFormat="1" ht="11.25">
      <c r="B165" s="223"/>
      <c r="C165" s="224"/>
      <c r="D165" s="213" t="s">
        <v>259</v>
      </c>
      <c r="E165" s="225" t="s">
        <v>1</v>
      </c>
      <c r="F165" s="226" t="s">
        <v>439</v>
      </c>
      <c r="G165" s="224"/>
      <c r="H165" s="227">
        <v>1.15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259</v>
      </c>
      <c r="AU165" s="233" t="s">
        <v>85</v>
      </c>
      <c r="AV165" s="13" t="s">
        <v>85</v>
      </c>
      <c r="AW165" s="13" t="s">
        <v>32</v>
      </c>
      <c r="AX165" s="13" t="s">
        <v>83</v>
      </c>
      <c r="AY165" s="233" t="s">
        <v>133</v>
      </c>
    </row>
    <row r="166" spans="1:65" s="2" customFormat="1" ht="16.5" customHeight="1">
      <c r="A166" s="34"/>
      <c r="B166" s="35"/>
      <c r="C166" s="200" t="s">
        <v>8</v>
      </c>
      <c r="D166" s="200" t="s">
        <v>136</v>
      </c>
      <c r="E166" s="201" t="s">
        <v>441</v>
      </c>
      <c r="F166" s="202" t="s">
        <v>442</v>
      </c>
      <c r="G166" s="203" t="s">
        <v>263</v>
      </c>
      <c r="H166" s="204">
        <v>16</v>
      </c>
      <c r="I166" s="205"/>
      <c r="J166" s="206">
        <f>ROUND(I166*H166,2)</f>
        <v>0</v>
      </c>
      <c r="K166" s="202" t="s">
        <v>253</v>
      </c>
      <c r="L166" s="39"/>
      <c r="M166" s="207" t="s">
        <v>1</v>
      </c>
      <c r="N166" s="208" t="s">
        <v>41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2.65</v>
      </c>
      <c r="T166" s="210">
        <f>S166*H166</f>
        <v>42.4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140</v>
      </c>
      <c r="AT166" s="211" t="s">
        <v>136</v>
      </c>
      <c r="AU166" s="211" t="s">
        <v>85</v>
      </c>
      <c r="AY166" s="17" t="s">
        <v>133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83</v>
      </c>
      <c r="BK166" s="212">
        <f>ROUND(I166*H166,2)</f>
        <v>0</v>
      </c>
      <c r="BL166" s="17" t="s">
        <v>140</v>
      </c>
      <c r="BM166" s="211" t="s">
        <v>606</v>
      </c>
    </row>
    <row r="167" spans="2:51" s="13" customFormat="1" ht="11.25">
      <c r="B167" s="223"/>
      <c r="C167" s="224"/>
      <c r="D167" s="213" t="s">
        <v>259</v>
      </c>
      <c r="E167" s="225" t="s">
        <v>1</v>
      </c>
      <c r="F167" s="226" t="s">
        <v>607</v>
      </c>
      <c r="G167" s="224"/>
      <c r="H167" s="227">
        <v>6.4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259</v>
      </c>
      <c r="AU167" s="233" t="s">
        <v>85</v>
      </c>
      <c r="AV167" s="13" t="s">
        <v>85</v>
      </c>
      <c r="AW167" s="13" t="s">
        <v>32</v>
      </c>
      <c r="AX167" s="13" t="s">
        <v>76</v>
      </c>
      <c r="AY167" s="233" t="s">
        <v>133</v>
      </c>
    </row>
    <row r="168" spans="2:51" s="13" customFormat="1" ht="11.25">
      <c r="B168" s="223"/>
      <c r="C168" s="224"/>
      <c r="D168" s="213" t="s">
        <v>259</v>
      </c>
      <c r="E168" s="225" t="s">
        <v>1</v>
      </c>
      <c r="F168" s="226" t="s">
        <v>608</v>
      </c>
      <c r="G168" s="224"/>
      <c r="H168" s="227">
        <v>9.6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259</v>
      </c>
      <c r="AU168" s="233" t="s">
        <v>85</v>
      </c>
      <c r="AV168" s="13" t="s">
        <v>85</v>
      </c>
      <c r="AW168" s="13" t="s">
        <v>32</v>
      </c>
      <c r="AX168" s="13" t="s">
        <v>76</v>
      </c>
      <c r="AY168" s="233" t="s">
        <v>133</v>
      </c>
    </row>
    <row r="169" spans="2:51" s="14" customFormat="1" ht="11.25">
      <c r="B169" s="234"/>
      <c r="C169" s="235"/>
      <c r="D169" s="213" t="s">
        <v>259</v>
      </c>
      <c r="E169" s="236" t="s">
        <v>1</v>
      </c>
      <c r="F169" s="237" t="s">
        <v>284</v>
      </c>
      <c r="G169" s="235"/>
      <c r="H169" s="238">
        <v>16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259</v>
      </c>
      <c r="AU169" s="244" t="s">
        <v>85</v>
      </c>
      <c r="AV169" s="14" t="s">
        <v>140</v>
      </c>
      <c r="AW169" s="14" t="s">
        <v>32</v>
      </c>
      <c r="AX169" s="14" t="s">
        <v>83</v>
      </c>
      <c r="AY169" s="244" t="s">
        <v>133</v>
      </c>
    </row>
    <row r="170" spans="1:65" s="2" customFormat="1" ht="16.5" customHeight="1">
      <c r="A170" s="34"/>
      <c r="B170" s="35"/>
      <c r="C170" s="200" t="s">
        <v>213</v>
      </c>
      <c r="D170" s="200" t="s">
        <v>136</v>
      </c>
      <c r="E170" s="201" t="s">
        <v>446</v>
      </c>
      <c r="F170" s="202" t="s">
        <v>447</v>
      </c>
      <c r="G170" s="203" t="s">
        <v>263</v>
      </c>
      <c r="H170" s="204">
        <v>14.9</v>
      </c>
      <c r="I170" s="205"/>
      <c r="J170" s="206">
        <f>ROUND(I170*H170,2)</f>
        <v>0</v>
      </c>
      <c r="K170" s="202" t="s">
        <v>253</v>
      </c>
      <c r="L170" s="39"/>
      <c r="M170" s="207" t="s">
        <v>1</v>
      </c>
      <c r="N170" s="208" t="s">
        <v>41</v>
      </c>
      <c r="O170" s="71"/>
      <c r="P170" s="209">
        <f>O170*H170</f>
        <v>0</v>
      </c>
      <c r="Q170" s="209">
        <v>0</v>
      </c>
      <c r="R170" s="209">
        <f>Q170*H170</f>
        <v>0</v>
      </c>
      <c r="S170" s="209">
        <v>2.85</v>
      </c>
      <c r="T170" s="210">
        <f>S170*H170</f>
        <v>42.465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140</v>
      </c>
      <c r="AT170" s="211" t="s">
        <v>136</v>
      </c>
      <c r="AU170" s="211" t="s">
        <v>85</v>
      </c>
      <c r="AY170" s="17" t="s">
        <v>133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83</v>
      </c>
      <c r="BK170" s="212">
        <f>ROUND(I170*H170,2)</f>
        <v>0</v>
      </c>
      <c r="BL170" s="17" t="s">
        <v>140</v>
      </c>
      <c r="BM170" s="211" t="s">
        <v>609</v>
      </c>
    </row>
    <row r="171" spans="2:51" s="13" customFormat="1" ht="11.25">
      <c r="B171" s="223"/>
      <c r="C171" s="224"/>
      <c r="D171" s="213" t="s">
        <v>259</v>
      </c>
      <c r="E171" s="225" t="s">
        <v>1</v>
      </c>
      <c r="F171" s="226" t="s">
        <v>610</v>
      </c>
      <c r="G171" s="224"/>
      <c r="H171" s="227">
        <v>14.9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259</v>
      </c>
      <c r="AU171" s="233" t="s">
        <v>85</v>
      </c>
      <c r="AV171" s="13" t="s">
        <v>85</v>
      </c>
      <c r="AW171" s="13" t="s">
        <v>32</v>
      </c>
      <c r="AX171" s="13" t="s">
        <v>83</v>
      </c>
      <c r="AY171" s="233" t="s">
        <v>133</v>
      </c>
    </row>
    <row r="172" spans="1:65" s="2" customFormat="1" ht="16.5" customHeight="1">
      <c r="A172" s="34"/>
      <c r="B172" s="35"/>
      <c r="C172" s="200" t="s">
        <v>218</v>
      </c>
      <c r="D172" s="200" t="s">
        <v>136</v>
      </c>
      <c r="E172" s="201" t="s">
        <v>451</v>
      </c>
      <c r="F172" s="202" t="s">
        <v>452</v>
      </c>
      <c r="G172" s="203" t="s">
        <v>252</v>
      </c>
      <c r="H172" s="204">
        <v>30</v>
      </c>
      <c r="I172" s="205"/>
      <c r="J172" s="206">
        <f>ROUND(I172*H172,2)</f>
        <v>0</v>
      </c>
      <c r="K172" s="202" t="s">
        <v>253</v>
      </c>
      <c r="L172" s="39"/>
      <c r="M172" s="207" t="s">
        <v>1</v>
      </c>
      <c r="N172" s="208" t="s">
        <v>41</v>
      </c>
      <c r="O172" s="71"/>
      <c r="P172" s="209">
        <f>O172*H172</f>
        <v>0</v>
      </c>
      <c r="Q172" s="209">
        <v>0.065</v>
      </c>
      <c r="R172" s="209">
        <f>Q172*H172</f>
        <v>1.9500000000000002</v>
      </c>
      <c r="S172" s="209">
        <v>0.13</v>
      </c>
      <c r="T172" s="210">
        <f>S172*H172</f>
        <v>3.9000000000000004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1" t="s">
        <v>140</v>
      </c>
      <c r="AT172" s="211" t="s">
        <v>136</v>
      </c>
      <c r="AU172" s="211" t="s">
        <v>85</v>
      </c>
      <c r="AY172" s="17" t="s">
        <v>133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83</v>
      </c>
      <c r="BK172" s="212">
        <f>ROUND(I172*H172,2)</f>
        <v>0</v>
      </c>
      <c r="BL172" s="17" t="s">
        <v>140</v>
      </c>
      <c r="BM172" s="211" t="s">
        <v>611</v>
      </c>
    </row>
    <row r="173" spans="1:47" s="2" customFormat="1" ht="19.5">
      <c r="A173" s="34"/>
      <c r="B173" s="35"/>
      <c r="C173" s="36"/>
      <c r="D173" s="213" t="s">
        <v>142</v>
      </c>
      <c r="E173" s="36"/>
      <c r="F173" s="214" t="s">
        <v>612</v>
      </c>
      <c r="G173" s="36"/>
      <c r="H173" s="36"/>
      <c r="I173" s="168"/>
      <c r="J173" s="36"/>
      <c r="K173" s="36"/>
      <c r="L173" s="39"/>
      <c r="M173" s="215"/>
      <c r="N173" s="216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142</v>
      </c>
      <c r="AU173" s="17" t="s">
        <v>85</v>
      </c>
    </row>
    <row r="174" spans="1:65" s="2" customFormat="1" ht="16.5" customHeight="1">
      <c r="A174" s="34"/>
      <c r="B174" s="35"/>
      <c r="C174" s="200" t="s">
        <v>222</v>
      </c>
      <c r="D174" s="200" t="s">
        <v>136</v>
      </c>
      <c r="E174" s="201" t="s">
        <v>455</v>
      </c>
      <c r="F174" s="202" t="s">
        <v>456</v>
      </c>
      <c r="G174" s="203" t="s">
        <v>252</v>
      </c>
      <c r="H174" s="204">
        <v>30</v>
      </c>
      <c r="I174" s="205"/>
      <c r="J174" s="206">
        <f>ROUND(I174*H174,2)</f>
        <v>0</v>
      </c>
      <c r="K174" s="202" t="s">
        <v>253</v>
      </c>
      <c r="L174" s="39"/>
      <c r="M174" s="207" t="s">
        <v>1</v>
      </c>
      <c r="N174" s="208" t="s">
        <v>41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0.07</v>
      </c>
      <c r="T174" s="210">
        <f>S174*H174</f>
        <v>2.1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140</v>
      </c>
      <c r="AT174" s="211" t="s">
        <v>136</v>
      </c>
      <c r="AU174" s="211" t="s">
        <v>85</v>
      </c>
      <c r="AY174" s="17" t="s">
        <v>133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83</v>
      </c>
      <c r="BK174" s="212">
        <f>ROUND(I174*H174,2)</f>
        <v>0</v>
      </c>
      <c r="BL174" s="17" t="s">
        <v>140</v>
      </c>
      <c r="BM174" s="211" t="s">
        <v>613</v>
      </c>
    </row>
    <row r="175" spans="1:65" s="2" customFormat="1" ht="16.5" customHeight="1">
      <c r="A175" s="34"/>
      <c r="B175" s="35"/>
      <c r="C175" s="200" t="s">
        <v>228</v>
      </c>
      <c r="D175" s="200" t="s">
        <v>136</v>
      </c>
      <c r="E175" s="201" t="s">
        <v>464</v>
      </c>
      <c r="F175" s="202" t="s">
        <v>465</v>
      </c>
      <c r="G175" s="203" t="s">
        <v>252</v>
      </c>
      <c r="H175" s="204">
        <v>30</v>
      </c>
      <c r="I175" s="205"/>
      <c r="J175" s="206">
        <f>ROUND(I175*H175,2)</f>
        <v>0</v>
      </c>
      <c r="K175" s="202" t="s">
        <v>253</v>
      </c>
      <c r="L175" s="39"/>
      <c r="M175" s="207" t="s">
        <v>1</v>
      </c>
      <c r="N175" s="208" t="s">
        <v>41</v>
      </c>
      <c r="O175" s="71"/>
      <c r="P175" s="209">
        <f>O175*H175</f>
        <v>0</v>
      </c>
      <c r="Q175" s="209">
        <v>0.00099</v>
      </c>
      <c r="R175" s="209">
        <f>Q175*H175</f>
        <v>0.0297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140</v>
      </c>
      <c r="AT175" s="211" t="s">
        <v>136</v>
      </c>
      <c r="AU175" s="211" t="s">
        <v>85</v>
      </c>
      <c r="AY175" s="17" t="s">
        <v>133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83</v>
      </c>
      <c r="BK175" s="212">
        <f>ROUND(I175*H175,2)</f>
        <v>0</v>
      </c>
      <c r="BL175" s="17" t="s">
        <v>140</v>
      </c>
      <c r="BM175" s="211" t="s">
        <v>614</v>
      </c>
    </row>
    <row r="176" spans="1:65" s="2" customFormat="1" ht="16.5" customHeight="1">
      <c r="A176" s="34"/>
      <c r="B176" s="35"/>
      <c r="C176" s="200" t="s">
        <v>336</v>
      </c>
      <c r="D176" s="200" t="s">
        <v>136</v>
      </c>
      <c r="E176" s="201" t="s">
        <v>468</v>
      </c>
      <c r="F176" s="202" t="s">
        <v>469</v>
      </c>
      <c r="G176" s="203" t="s">
        <v>252</v>
      </c>
      <c r="H176" s="204">
        <v>30</v>
      </c>
      <c r="I176" s="205"/>
      <c r="J176" s="206">
        <f>ROUND(I176*H176,2)</f>
        <v>0</v>
      </c>
      <c r="K176" s="202" t="s">
        <v>253</v>
      </c>
      <c r="L176" s="39"/>
      <c r="M176" s="207" t="s">
        <v>1</v>
      </c>
      <c r="N176" s="208" t="s">
        <v>41</v>
      </c>
      <c r="O176" s="71"/>
      <c r="P176" s="209">
        <f>O176*H176</f>
        <v>0</v>
      </c>
      <c r="Q176" s="209">
        <v>0.0021</v>
      </c>
      <c r="R176" s="209">
        <f>Q176*H176</f>
        <v>0.063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140</v>
      </c>
      <c r="AT176" s="211" t="s">
        <v>136</v>
      </c>
      <c r="AU176" s="211" t="s">
        <v>85</v>
      </c>
      <c r="AY176" s="17" t="s">
        <v>133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83</v>
      </c>
      <c r="BK176" s="212">
        <f>ROUND(I176*H176,2)</f>
        <v>0</v>
      </c>
      <c r="BL176" s="17" t="s">
        <v>140</v>
      </c>
      <c r="BM176" s="211" t="s">
        <v>615</v>
      </c>
    </row>
    <row r="177" spans="1:65" s="2" customFormat="1" ht="16.5" customHeight="1">
      <c r="A177" s="34"/>
      <c r="B177" s="35"/>
      <c r="C177" s="200" t="s">
        <v>7</v>
      </c>
      <c r="D177" s="200" t="s">
        <v>136</v>
      </c>
      <c r="E177" s="201" t="s">
        <v>616</v>
      </c>
      <c r="F177" s="202" t="s">
        <v>617</v>
      </c>
      <c r="G177" s="203" t="s">
        <v>257</v>
      </c>
      <c r="H177" s="204">
        <v>2.4</v>
      </c>
      <c r="I177" s="205"/>
      <c r="J177" s="206">
        <f>ROUND(I177*H177,2)</f>
        <v>0</v>
      </c>
      <c r="K177" s="202" t="s">
        <v>253</v>
      </c>
      <c r="L177" s="39"/>
      <c r="M177" s="207" t="s">
        <v>1</v>
      </c>
      <c r="N177" s="208" t="s">
        <v>41</v>
      </c>
      <c r="O177" s="71"/>
      <c r="P177" s="209">
        <f>O177*H177</f>
        <v>0</v>
      </c>
      <c r="Q177" s="209">
        <v>0.00033</v>
      </c>
      <c r="R177" s="209">
        <f>Q177*H177</f>
        <v>0.000792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140</v>
      </c>
      <c r="AT177" s="211" t="s">
        <v>136</v>
      </c>
      <c r="AU177" s="211" t="s">
        <v>85</v>
      </c>
      <c r="AY177" s="17" t="s">
        <v>133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83</v>
      </c>
      <c r="BK177" s="212">
        <f>ROUND(I177*H177,2)</f>
        <v>0</v>
      </c>
      <c r="BL177" s="17" t="s">
        <v>140</v>
      </c>
      <c r="BM177" s="211" t="s">
        <v>618</v>
      </c>
    </row>
    <row r="178" spans="2:51" s="13" customFormat="1" ht="11.25">
      <c r="B178" s="223"/>
      <c r="C178" s="224"/>
      <c r="D178" s="213" t="s">
        <v>259</v>
      </c>
      <c r="E178" s="225" t="s">
        <v>1</v>
      </c>
      <c r="F178" s="226" t="s">
        <v>619</v>
      </c>
      <c r="G178" s="224"/>
      <c r="H178" s="227">
        <v>2.4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259</v>
      </c>
      <c r="AU178" s="233" t="s">
        <v>85</v>
      </c>
      <c r="AV178" s="13" t="s">
        <v>85</v>
      </c>
      <c r="AW178" s="13" t="s">
        <v>32</v>
      </c>
      <c r="AX178" s="13" t="s">
        <v>83</v>
      </c>
      <c r="AY178" s="233" t="s">
        <v>133</v>
      </c>
    </row>
    <row r="179" spans="1:65" s="2" customFormat="1" ht="16.5" customHeight="1">
      <c r="A179" s="34"/>
      <c r="B179" s="35"/>
      <c r="C179" s="256" t="s">
        <v>344</v>
      </c>
      <c r="D179" s="256" t="s">
        <v>330</v>
      </c>
      <c r="E179" s="257" t="s">
        <v>620</v>
      </c>
      <c r="F179" s="258" t="s">
        <v>621</v>
      </c>
      <c r="G179" s="259" t="s">
        <v>314</v>
      </c>
      <c r="H179" s="260">
        <v>0.003</v>
      </c>
      <c r="I179" s="261"/>
      <c r="J179" s="262">
        <f>ROUND(I179*H179,2)</f>
        <v>0</v>
      </c>
      <c r="K179" s="258" t="s">
        <v>253</v>
      </c>
      <c r="L179" s="263"/>
      <c r="M179" s="264" t="s">
        <v>1</v>
      </c>
      <c r="N179" s="265" t="s">
        <v>41</v>
      </c>
      <c r="O179" s="71"/>
      <c r="P179" s="209">
        <f>O179*H179</f>
        <v>0</v>
      </c>
      <c r="Q179" s="209">
        <v>1</v>
      </c>
      <c r="R179" s="209">
        <f>Q179*H179</f>
        <v>0.003</v>
      </c>
      <c r="S179" s="209">
        <v>0</v>
      </c>
      <c r="T179" s="21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1" t="s">
        <v>172</v>
      </c>
      <c r="AT179" s="211" t="s">
        <v>330</v>
      </c>
      <c r="AU179" s="211" t="s">
        <v>85</v>
      </c>
      <c r="AY179" s="17" t="s">
        <v>133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83</v>
      </c>
      <c r="BK179" s="212">
        <f>ROUND(I179*H179,2)</f>
        <v>0</v>
      </c>
      <c r="BL179" s="17" t="s">
        <v>140</v>
      </c>
      <c r="BM179" s="211" t="s">
        <v>622</v>
      </c>
    </row>
    <row r="180" spans="2:51" s="13" customFormat="1" ht="11.25">
      <c r="B180" s="223"/>
      <c r="C180" s="224"/>
      <c r="D180" s="213" t="s">
        <v>259</v>
      </c>
      <c r="E180" s="225" t="s">
        <v>1</v>
      </c>
      <c r="F180" s="226" t="s">
        <v>623</v>
      </c>
      <c r="G180" s="224"/>
      <c r="H180" s="227">
        <v>0.003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259</v>
      </c>
      <c r="AU180" s="233" t="s">
        <v>85</v>
      </c>
      <c r="AV180" s="13" t="s">
        <v>85</v>
      </c>
      <c r="AW180" s="13" t="s">
        <v>32</v>
      </c>
      <c r="AX180" s="13" t="s">
        <v>83</v>
      </c>
      <c r="AY180" s="233" t="s">
        <v>133</v>
      </c>
    </row>
    <row r="181" spans="1:65" s="2" customFormat="1" ht="16.5" customHeight="1">
      <c r="A181" s="34"/>
      <c r="B181" s="35"/>
      <c r="C181" s="200" t="s">
        <v>348</v>
      </c>
      <c r="D181" s="200" t="s">
        <v>136</v>
      </c>
      <c r="E181" s="201" t="s">
        <v>472</v>
      </c>
      <c r="F181" s="202" t="s">
        <v>473</v>
      </c>
      <c r="G181" s="203" t="s">
        <v>257</v>
      </c>
      <c r="H181" s="204">
        <v>25</v>
      </c>
      <c r="I181" s="205"/>
      <c r="J181" s="206">
        <f>ROUND(I181*H181,2)</f>
        <v>0</v>
      </c>
      <c r="K181" s="202" t="s">
        <v>253</v>
      </c>
      <c r="L181" s="39"/>
      <c r="M181" s="207" t="s">
        <v>1</v>
      </c>
      <c r="N181" s="208" t="s">
        <v>41</v>
      </c>
      <c r="O181" s="71"/>
      <c r="P181" s="209">
        <f>O181*H181</f>
        <v>0</v>
      </c>
      <c r="Q181" s="209">
        <v>0.00065</v>
      </c>
      <c r="R181" s="209">
        <f>Q181*H181</f>
        <v>0.01625</v>
      </c>
      <c r="S181" s="209">
        <v>0.001</v>
      </c>
      <c r="T181" s="210">
        <f>S181*H181</f>
        <v>0.025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1" t="s">
        <v>140</v>
      </c>
      <c r="AT181" s="211" t="s">
        <v>136</v>
      </c>
      <c r="AU181" s="211" t="s">
        <v>85</v>
      </c>
      <c r="AY181" s="17" t="s">
        <v>133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7" t="s">
        <v>83</v>
      </c>
      <c r="BK181" s="212">
        <f>ROUND(I181*H181,2)</f>
        <v>0</v>
      </c>
      <c r="BL181" s="17" t="s">
        <v>140</v>
      </c>
      <c r="BM181" s="211" t="s">
        <v>624</v>
      </c>
    </row>
    <row r="182" spans="2:51" s="13" customFormat="1" ht="11.25">
      <c r="B182" s="223"/>
      <c r="C182" s="224"/>
      <c r="D182" s="213" t="s">
        <v>259</v>
      </c>
      <c r="E182" s="225" t="s">
        <v>1</v>
      </c>
      <c r="F182" s="226" t="s">
        <v>625</v>
      </c>
      <c r="G182" s="224"/>
      <c r="H182" s="227">
        <v>25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259</v>
      </c>
      <c r="AU182" s="233" t="s">
        <v>85</v>
      </c>
      <c r="AV182" s="13" t="s">
        <v>85</v>
      </c>
      <c r="AW182" s="13" t="s">
        <v>32</v>
      </c>
      <c r="AX182" s="13" t="s">
        <v>83</v>
      </c>
      <c r="AY182" s="233" t="s">
        <v>133</v>
      </c>
    </row>
    <row r="183" spans="1:65" s="2" customFormat="1" ht="16.5" customHeight="1">
      <c r="A183" s="34"/>
      <c r="B183" s="35"/>
      <c r="C183" s="256" t="s">
        <v>353</v>
      </c>
      <c r="D183" s="256" t="s">
        <v>330</v>
      </c>
      <c r="E183" s="257" t="s">
        <v>478</v>
      </c>
      <c r="F183" s="258" t="s">
        <v>479</v>
      </c>
      <c r="G183" s="259" t="s">
        <v>314</v>
      </c>
      <c r="H183" s="260">
        <v>0.082</v>
      </c>
      <c r="I183" s="261"/>
      <c r="J183" s="262">
        <f>ROUND(I183*H183,2)</f>
        <v>0</v>
      </c>
      <c r="K183" s="258" t="s">
        <v>253</v>
      </c>
      <c r="L183" s="263"/>
      <c r="M183" s="264" t="s">
        <v>1</v>
      </c>
      <c r="N183" s="265" t="s">
        <v>41</v>
      </c>
      <c r="O183" s="71"/>
      <c r="P183" s="209">
        <f>O183*H183</f>
        <v>0</v>
      </c>
      <c r="Q183" s="209">
        <v>1</v>
      </c>
      <c r="R183" s="209">
        <f>Q183*H183</f>
        <v>0.082</v>
      </c>
      <c r="S183" s="209">
        <v>0</v>
      </c>
      <c r="T183" s="21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172</v>
      </c>
      <c r="AT183" s="211" t="s">
        <v>330</v>
      </c>
      <c r="AU183" s="211" t="s">
        <v>85</v>
      </c>
      <c r="AY183" s="17" t="s">
        <v>133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83</v>
      </c>
      <c r="BK183" s="212">
        <f>ROUND(I183*H183,2)</f>
        <v>0</v>
      </c>
      <c r="BL183" s="17" t="s">
        <v>140</v>
      </c>
      <c r="BM183" s="211" t="s">
        <v>626</v>
      </c>
    </row>
    <row r="184" spans="2:51" s="13" customFormat="1" ht="11.25">
      <c r="B184" s="223"/>
      <c r="C184" s="224"/>
      <c r="D184" s="213" t="s">
        <v>259</v>
      </c>
      <c r="E184" s="225" t="s">
        <v>1</v>
      </c>
      <c r="F184" s="226" t="s">
        <v>627</v>
      </c>
      <c r="G184" s="224"/>
      <c r="H184" s="227">
        <v>0.082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259</v>
      </c>
      <c r="AU184" s="233" t="s">
        <v>85</v>
      </c>
      <c r="AV184" s="13" t="s">
        <v>85</v>
      </c>
      <c r="AW184" s="13" t="s">
        <v>32</v>
      </c>
      <c r="AX184" s="13" t="s">
        <v>83</v>
      </c>
      <c r="AY184" s="233" t="s">
        <v>133</v>
      </c>
    </row>
    <row r="185" spans="1:65" s="2" customFormat="1" ht="16.5" customHeight="1">
      <c r="A185" s="34"/>
      <c r="B185" s="35"/>
      <c r="C185" s="200" t="s">
        <v>360</v>
      </c>
      <c r="D185" s="200" t="s">
        <v>136</v>
      </c>
      <c r="E185" s="201" t="s">
        <v>484</v>
      </c>
      <c r="F185" s="202" t="s">
        <v>485</v>
      </c>
      <c r="G185" s="203" t="s">
        <v>257</v>
      </c>
      <c r="H185" s="204">
        <v>21.6</v>
      </c>
      <c r="I185" s="205"/>
      <c r="J185" s="206">
        <f>ROUND(I185*H185,2)</f>
        <v>0</v>
      </c>
      <c r="K185" s="202" t="s">
        <v>253</v>
      </c>
      <c r="L185" s="39"/>
      <c r="M185" s="207" t="s">
        <v>1</v>
      </c>
      <c r="N185" s="208" t="s">
        <v>41</v>
      </c>
      <c r="O185" s="71"/>
      <c r="P185" s="209">
        <f>O185*H185</f>
        <v>0</v>
      </c>
      <c r="Q185" s="209">
        <v>0.00101</v>
      </c>
      <c r="R185" s="209">
        <f>Q185*H185</f>
        <v>0.021816000000000002</v>
      </c>
      <c r="S185" s="209">
        <v>0.001</v>
      </c>
      <c r="T185" s="210">
        <f>S185*H185</f>
        <v>0.0216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1" t="s">
        <v>140</v>
      </c>
      <c r="AT185" s="211" t="s">
        <v>136</v>
      </c>
      <c r="AU185" s="211" t="s">
        <v>85</v>
      </c>
      <c r="AY185" s="17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7" t="s">
        <v>83</v>
      </c>
      <c r="BK185" s="212">
        <f>ROUND(I185*H185,2)</f>
        <v>0</v>
      </c>
      <c r="BL185" s="17" t="s">
        <v>140</v>
      </c>
      <c r="BM185" s="211" t="s">
        <v>628</v>
      </c>
    </row>
    <row r="186" spans="2:51" s="13" customFormat="1" ht="11.25">
      <c r="B186" s="223"/>
      <c r="C186" s="224"/>
      <c r="D186" s="213" t="s">
        <v>259</v>
      </c>
      <c r="E186" s="225" t="s">
        <v>1</v>
      </c>
      <c r="F186" s="226" t="s">
        <v>629</v>
      </c>
      <c r="G186" s="224"/>
      <c r="H186" s="227">
        <v>21.6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259</v>
      </c>
      <c r="AU186" s="233" t="s">
        <v>85</v>
      </c>
      <c r="AV186" s="13" t="s">
        <v>85</v>
      </c>
      <c r="AW186" s="13" t="s">
        <v>32</v>
      </c>
      <c r="AX186" s="13" t="s">
        <v>83</v>
      </c>
      <c r="AY186" s="233" t="s">
        <v>133</v>
      </c>
    </row>
    <row r="187" spans="1:65" s="2" customFormat="1" ht="16.5" customHeight="1">
      <c r="A187" s="34"/>
      <c r="B187" s="35"/>
      <c r="C187" s="256" t="s">
        <v>366</v>
      </c>
      <c r="D187" s="256" t="s">
        <v>330</v>
      </c>
      <c r="E187" s="257" t="s">
        <v>490</v>
      </c>
      <c r="F187" s="258" t="s">
        <v>491</v>
      </c>
      <c r="G187" s="259" t="s">
        <v>314</v>
      </c>
      <c r="H187" s="260">
        <v>0.11</v>
      </c>
      <c r="I187" s="261"/>
      <c r="J187" s="262">
        <f>ROUND(I187*H187,2)</f>
        <v>0</v>
      </c>
      <c r="K187" s="258" t="s">
        <v>253</v>
      </c>
      <c r="L187" s="263"/>
      <c r="M187" s="264" t="s">
        <v>1</v>
      </c>
      <c r="N187" s="265" t="s">
        <v>41</v>
      </c>
      <c r="O187" s="71"/>
      <c r="P187" s="209">
        <f>O187*H187</f>
        <v>0</v>
      </c>
      <c r="Q187" s="209">
        <v>1</v>
      </c>
      <c r="R187" s="209">
        <f>Q187*H187</f>
        <v>0.11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172</v>
      </c>
      <c r="AT187" s="211" t="s">
        <v>330</v>
      </c>
      <c r="AU187" s="211" t="s">
        <v>85</v>
      </c>
      <c r="AY187" s="17" t="s">
        <v>133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83</v>
      </c>
      <c r="BK187" s="212">
        <f>ROUND(I187*H187,2)</f>
        <v>0</v>
      </c>
      <c r="BL187" s="17" t="s">
        <v>140</v>
      </c>
      <c r="BM187" s="211" t="s">
        <v>630</v>
      </c>
    </row>
    <row r="188" spans="2:51" s="13" customFormat="1" ht="11.25">
      <c r="B188" s="223"/>
      <c r="C188" s="224"/>
      <c r="D188" s="213" t="s">
        <v>259</v>
      </c>
      <c r="E188" s="225" t="s">
        <v>1</v>
      </c>
      <c r="F188" s="226" t="s">
        <v>631</v>
      </c>
      <c r="G188" s="224"/>
      <c r="H188" s="227">
        <v>0.11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259</v>
      </c>
      <c r="AU188" s="233" t="s">
        <v>85</v>
      </c>
      <c r="AV188" s="13" t="s">
        <v>85</v>
      </c>
      <c r="AW188" s="13" t="s">
        <v>32</v>
      </c>
      <c r="AX188" s="13" t="s">
        <v>83</v>
      </c>
      <c r="AY188" s="233" t="s">
        <v>133</v>
      </c>
    </row>
    <row r="189" spans="2:63" s="12" customFormat="1" ht="22.9" customHeight="1">
      <c r="B189" s="184"/>
      <c r="C189" s="185"/>
      <c r="D189" s="186" t="s">
        <v>75</v>
      </c>
      <c r="E189" s="198" t="s">
        <v>506</v>
      </c>
      <c r="F189" s="198" t="s">
        <v>507</v>
      </c>
      <c r="G189" s="185"/>
      <c r="H189" s="185"/>
      <c r="I189" s="188"/>
      <c r="J189" s="199">
        <f>BK189</f>
        <v>0</v>
      </c>
      <c r="K189" s="185"/>
      <c r="L189" s="190"/>
      <c r="M189" s="191"/>
      <c r="N189" s="192"/>
      <c r="O189" s="192"/>
      <c r="P189" s="193">
        <f>SUM(P190:P195)</f>
        <v>0</v>
      </c>
      <c r="Q189" s="192"/>
      <c r="R189" s="193">
        <f>SUM(R190:R195)</f>
        <v>0</v>
      </c>
      <c r="S189" s="192"/>
      <c r="T189" s="194">
        <f>SUM(T190:T195)</f>
        <v>0</v>
      </c>
      <c r="AR189" s="195" t="s">
        <v>83</v>
      </c>
      <c r="AT189" s="196" t="s">
        <v>75</v>
      </c>
      <c r="AU189" s="196" t="s">
        <v>83</v>
      </c>
      <c r="AY189" s="195" t="s">
        <v>133</v>
      </c>
      <c r="BK189" s="197">
        <f>SUM(BK190:BK195)</f>
        <v>0</v>
      </c>
    </row>
    <row r="190" spans="1:65" s="2" customFormat="1" ht="24.2" customHeight="1">
      <c r="A190" s="34"/>
      <c r="B190" s="35"/>
      <c r="C190" s="200" t="s">
        <v>371</v>
      </c>
      <c r="D190" s="200" t="s">
        <v>136</v>
      </c>
      <c r="E190" s="201" t="s">
        <v>632</v>
      </c>
      <c r="F190" s="202" t="s">
        <v>633</v>
      </c>
      <c r="G190" s="203" t="s">
        <v>314</v>
      </c>
      <c r="H190" s="204">
        <v>42.465</v>
      </c>
      <c r="I190" s="205"/>
      <c r="J190" s="206">
        <f>ROUND(I190*H190,2)</f>
        <v>0</v>
      </c>
      <c r="K190" s="202" t="s">
        <v>253</v>
      </c>
      <c r="L190" s="39"/>
      <c r="M190" s="207" t="s">
        <v>1</v>
      </c>
      <c r="N190" s="208" t="s">
        <v>41</v>
      </c>
      <c r="O190" s="71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140</v>
      </c>
      <c r="AT190" s="211" t="s">
        <v>136</v>
      </c>
      <c r="AU190" s="211" t="s">
        <v>85</v>
      </c>
      <c r="AY190" s="17" t="s">
        <v>133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83</v>
      </c>
      <c r="BK190" s="212">
        <f>ROUND(I190*H190,2)</f>
        <v>0</v>
      </c>
      <c r="BL190" s="17" t="s">
        <v>140</v>
      </c>
      <c r="BM190" s="211" t="s">
        <v>634</v>
      </c>
    </row>
    <row r="191" spans="1:65" s="2" customFormat="1" ht="24.2" customHeight="1">
      <c r="A191" s="34"/>
      <c r="B191" s="35"/>
      <c r="C191" s="200" t="s">
        <v>377</v>
      </c>
      <c r="D191" s="200" t="s">
        <v>136</v>
      </c>
      <c r="E191" s="201" t="s">
        <v>513</v>
      </c>
      <c r="F191" s="202" t="s">
        <v>514</v>
      </c>
      <c r="G191" s="203" t="s">
        <v>314</v>
      </c>
      <c r="H191" s="204">
        <v>42.4</v>
      </c>
      <c r="I191" s="205"/>
      <c r="J191" s="206">
        <f>ROUND(I191*H191,2)</f>
        <v>0</v>
      </c>
      <c r="K191" s="202" t="s">
        <v>253</v>
      </c>
      <c r="L191" s="39"/>
      <c r="M191" s="207" t="s">
        <v>1</v>
      </c>
      <c r="N191" s="208" t="s">
        <v>41</v>
      </c>
      <c r="O191" s="71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1" t="s">
        <v>140</v>
      </c>
      <c r="AT191" s="211" t="s">
        <v>136</v>
      </c>
      <c r="AU191" s="211" t="s">
        <v>85</v>
      </c>
      <c r="AY191" s="17" t="s">
        <v>133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7" t="s">
        <v>83</v>
      </c>
      <c r="BK191" s="212">
        <f>ROUND(I191*H191,2)</f>
        <v>0</v>
      </c>
      <c r="BL191" s="17" t="s">
        <v>140</v>
      </c>
      <c r="BM191" s="211" t="s">
        <v>635</v>
      </c>
    </row>
    <row r="192" spans="1:65" s="2" customFormat="1" ht="16.5" customHeight="1">
      <c r="A192" s="34"/>
      <c r="B192" s="35"/>
      <c r="C192" s="200" t="s">
        <v>382</v>
      </c>
      <c r="D192" s="200" t="s">
        <v>136</v>
      </c>
      <c r="E192" s="201" t="s">
        <v>517</v>
      </c>
      <c r="F192" s="202" t="s">
        <v>518</v>
      </c>
      <c r="G192" s="203" t="s">
        <v>314</v>
      </c>
      <c r="H192" s="204">
        <v>90.912</v>
      </c>
      <c r="I192" s="205"/>
      <c r="J192" s="206">
        <f>ROUND(I192*H192,2)</f>
        <v>0</v>
      </c>
      <c r="K192" s="202" t="s">
        <v>253</v>
      </c>
      <c r="L192" s="39"/>
      <c r="M192" s="207" t="s">
        <v>1</v>
      </c>
      <c r="N192" s="208" t="s">
        <v>41</v>
      </c>
      <c r="O192" s="71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1" t="s">
        <v>140</v>
      </c>
      <c r="AT192" s="211" t="s">
        <v>136</v>
      </c>
      <c r="AU192" s="211" t="s">
        <v>85</v>
      </c>
      <c r="AY192" s="17" t="s">
        <v>133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83</v>
      </c>
      <c r="BK192" s="212">
        <f>ROUND(I192*H192,2)</f>
        <v>0</v>
      </c>
      <c r="BL192" s="17" t="s">
        <v>140</v>
      </c>
      <c r="BM192" s="211" t="s">
        <v>636</v>
      </c>
    </row>
    <row r="193" spans="1:65" s="2" customFormat="1" ht="16.5" customHeight="1">
      <c r="A193" s="34"/>
      <c r="B193" s="35"/>
      <c r="C193" s="200" t="s">
        <v>388</v>
      </c>
      <c r="D193" s="200" t="s">
        <v>136</v>
      </c>
      <c r="E193" s="201" t="s">
        <v>521</v>
      </c>
      <c r="F193" s="202" t="s">
        <v>522</v>
      </c>
      <c r="G193" s="203" t="s">
        <v>314</v>
      </c>
      <c r="H193" s="204">
        <v>90.912</v>
      </c>
      <c r="I193" s="205"/>
      <c r="J193" s="206">
        <f>ROUND(I193*H193,2)</f>
        <v>0</v>
      </c>
      <c r="K193" s="202" t="s">
        <v>253</v>
      </c>
      <c r="L193" s="39"/>
      <c r="M193" s="207" t="s">
        <v>1</v>
      </c>
      <c r="N193" s="208" t="s">
        <v>41</v>
      </c>
      <c r="O193" s="71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1" t="s">
        <v>140</v>
      </c>
      <c r="AT193" s="211" t="s">
        <v>136</v>
      </c>
      <c r="AU193" s="211" t="s">
        <v>85</v>
      </c>
      <c r="AY193" s="17" t="s">
        <v>133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83</v>
      </c>
      <c r="BK193" s="212">
        <f>ROUND(I193*H193,2)</f>
        <v>0</v>
      </c>
      <c r="BL193" s="17" t="s">
        <v>140</v>
      </c>
      <c r="BM193" s="211" t="s">
        <v>637</v>
      </c>
    </row>
    <row r="194" spans="1:65" s="2" customFormat="1" ht="16.5" customHeight="1">
      <c r="A194" s="34"/>
      <c r="B194" s="35"/>
      <c r="C194" s="200" t="s">
        <v>392</v>
      </c>
      <c r="D194" s="200" t="s">
        <v>136</v>
      </c>
      <c r="E194" s="201" t="s">
        <v>525</v>
      </c>
      <c r="F194" s="202" t="s">
        <v>526</v>
      </c>
      <c r="G194" s="203" t="s">
        <v>314</v>
      </c>
      <c r="H194" s="204">
        <v>1272.768</v>
      </c>
      <c r="I194" s="205"/>
      <c r="J194" s="206">
        <f>ROUND(I194*H194,2)</f>
        <v>0</v>
      </c>
      <c r="K194" s="202" t="s">
        <v>253</v>
      </c>
      <c r="L194" s="39"/>
      <c r="M194" s="207" t="s">
        <v>1</v>
      </c>
      <c r="N194" s="208" t="s">
        <v>41</v>
      </c>
      <c r="O194" s="71"/>
      <c r="P194" s="209">
        <f>O194*H194</f>
        <v>0</v>
      </c>
      <c r="Q194" s="209">
        <v>0</v>
      </c>
      <c r="R194" s="209">
        <f>Q194*H194</f>
        <v>0</v>
      </c>
      <c r="S194" s="209">
        <v>0</v>
      </c>
      <c r="T194" s="21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1" t="s">
        <v>140</v>
      </c>
      <c r="AT194" s="211" t="s">
        <v>136</v>
      </c>
      <c r="AU194" s="211" t="s">
        <v>85</v>
      </c>
      <c r="AY194" s="17" t="s">
        <v>133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7" t="s">
        <v>83</v>
      </c>
      <c r="BK194" s="212">
        <f>ROUND(I194*H194,2)</f>
        <v>0</v>
      </c>
      <c r="BL194" s="17" t="s">
        <v>140</v>
      </c>
      <c r="BM194" s="211" t="s">
        <v>638</v>
      </c>
    </row>
    <row r="195" spans="2:51" s="13" customFormat="1" ht="11.25">
      <c r="B195" s="223"/>
      <c r="C195" s="224"/>
      <c r="D195" s="213" t="s">
        <v>259</v>
      </c>
      <c r="E195" s="225" t="s">
        <v>1</v>
      </c>
      <c r="F195" s="226" t="s">
        <v>639</v>
      </c>
      <c r="G195" s="224"/>
      <c r="H195" s="227">
        <v>1272.768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259</v>
      </c>
      <c r="AU195" s="233" t="s">
        <v>85</v>
      </c>
      <c r="AV195" s="13" t="s">
        <v>85</v>
      </c>
      <c r="AW195" s="13" t="s">
        <v>32</v>
      </c>
      <c r="AX195" s="13" t="s">
        <v>83</v>
      </c>
      <c r="AY195" s="233" t="s">
        <v>133</v>
      </c>
    </row>
    <row r="196" spans="2:63" s="12" customFormat="1" ht="22.9" customHeight="1">
      <c r="B196" s="184"/>
      <c r="C196" s="185"/>
      <c r="D196" s="186" t="s">
        <v>75</v>
      </c>
      <c r="E196" s="198" t="s">
        <v>529</v>
      </c>
      <c r="F196" s="198" t="s">
        <v>530</v>
      </c>
      <c r="G196" s="185"/>
      <c r="H196" s="185"/>
      <c r="I196" s="188"/>
      <c r="J196" s="199">
        <f>BK196</f>
        <v>0</v>
      </c>
      <c r="K196" s="185"/>
      <c r="L196" s="190"/>
      <c r="M196" s="191"/>
      <c r="N196" s="192"/>
      <c r="O196" s="192"/>
      <c r="P196" s="193">
        <f>P197</f>
        <v>0</v>
      </c>
      <c r="Q196" s="192"/>
      <c r="R196" s="193">
        <f>R197</f>
        <v>0</v>
      </c>
      <c r="S196" s="192"/>
      <c r="T196" s="194">
        <f>T197</f>
        <v>0</v>
      </c>
      <c r="AR196" s="195" t="s">
        <v>83</v>
      </c>
      <c r="AT196" s="196" t="s">
        <v>75</v>
      </c>
      <c r="AU196" s="196" t="s">
        <v>83</v>
      </c>
      <c r="AY196" s="195" t="s">
        <v>133</v>
      </c>
      <c r="BK196" s="197">
        <f>BK197</f>
        <v>0</v>
      </c>
    </row>
    <row r="197" spans="1:65" s="2" customFormat="1" ht="16.5" customHeight="1">
      <c r="A197" s="34"/>
      <c r="B197" s="35"/>
      <c r="C197" s="200" t="s">
        <v>397</v>
      </c>
      <c r="D197" s="200" t="s">
        <v>136</v>
      </c>
      <c r="E197" s="201" t="s">
        <v>532</v>
      </c>
      <c r="F197" s="202" t="s">
        <v>533</v>
      </c>
      <c r="G197" s="203" t="s">
        <v>314</v>
      </c>
      <c r="H197" s="204">
        <v>38.18</v>
      </c>
      <c r="I197" s="205"/>
      <c r="J197" s="206">
        <f>ROUND(I197*H197,2)</f>
        <v>0</v>
      </c>
      <c r="K197" s="202" t="s">
        <v>253</v>
      </c>
      <c r="L197" s="39"/>
      <c r="M197" s="207" t="s">
        <v>1</v>
      </c>
      <c r="N197" s="208" t="s">
        <v>41</v>
      </c>
      <c r="O197" s="71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1" t="s">
        <v>140</v>
      </c>
      <c r="AT197" s="211" t="s">
        <v>136</v>
      </c>
      <c r="AU197" s="211" t="s">
        <v>85</v>
      </c>
      <c r="AY197" s="17" t="s">
        <v>133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83</v>
      </c>
      <c r="BK197" s="212">
        <f>ROUND(I197*H197,2)</f>
        <v>0</v>
      </c>
      <c r="BL197" s="17" t="s">
        <v>140</v>
      </c>
      <c r="BM197" s="211" t="s">
        <v>640</v>
      </c>
    </row>
    <row r="198" spans="2:63" s="12" customFormat="1" ht="25.9" customHeight="1">
      <c r="B198" s="184"/>
      <c r="C198" s="185"/>
      <c r="D198" s="186" t="s">
        <v>75</v>
      </c>
      <c r="E198" s="187" t="s">
        <v>535</v>
      </c>
      <c r="F198" s="187" t="s">
        <v>536</v>
      </c>
      <c r="G198" s="185"/>
      <c r="H198" s="185"/>
      <c r="I198" s="188"/>
      <c r="J198" s="189">
        <f>BK198</f>
        <v>0</v>
      </c>
      <c r="K198" s="185"/>
      <c r="L198" s="190"/>
      <c r="M198" s="191"/>
      <c r="N198" s="192"/>
      <c r="O198" s="192"/>
      <c r="P198" s="193">
        <f>P199</f>
        <v>0</v>
      </c>
      <c r="Q198" s="192"/>
      <c r="R198" s="193">
        <f>R199</f>
        <v>0.00398478</v>
      </c>
      <c r="S198" s="192"/>
      <c r="T198" s="194">
        <f>T199</f>
        <v>0</v>
      </c>
      <c r="AR198" s="195" t="s">
        <v>85</v>
      </c>
      <c r="AT198" s="196" t="s">
        <v>75</v>
      </c>
      <c r="AU198" s="196" t="s">
        <v>76</v>
      </c>
      <c r="AY198" s="195" t="s">
        <v>133</v>
      </c>
      <c r="BK198" s="197">
        <f>BK199</f>
        <v>0</v>
      </c>
    </row>
    <row r="199" spans="2:63" s="12" customFormat="1" ht="22.9" customHeight="1">
      <c r="B199" s="184"/>
      <c r="C199" s="185"/>
      <c r="D199" s="186" t="s">
        <v>75</v>
      </c>
      <c r="E199" s="198" t="s">
        <v>559</v>
      </c>
      <c r="F199" s="198" t="s">
        <v>560</v>
      </c>
      <c r="G199" s="185"/>
      <c r="H199" s="185"/>
      <c r="I199" s="188"/>
      <c r="J199" s="199">
        <f>BK199</f>
        <v>0</v>
      </c>
      <c r="K199" s="185"/>
      <c r="L199" s="190"/>
      <c r="M199" s="191"/>
      <c r="N199" s="192"/>
      <c r="O199" s="192"/>
      <c r="P199" s="193">
        <f>SUM(P200:P203)</f>
        <v>0</v>
      </c>
      <c r="Q199" s="192"/>
      <c r="R199" s="193">
        <f>SUM(R200:R203)</f>
        <v>0.00398478</v>
      </c>
      <c r="S199" s="192"/>
      <c r="T199" s="194">
        <f>SUM(T200:T203)</f>
        <v>0</v>
      </c>
      <c r="AR199" s="195" t="s">
        <v>85</v>
      </c>
      <c r="AT199" s="196" t="s">
        <v>75</v>
      </c>
      <c r="AU199" s="196" t="s">
        <v>83</v>
      </c>
      <c r="AY199" s="195" t="s">
        <v>133</v>
      </c>
      <c r="BK199" s="197">
        <f>SUM(BK200:BK203)</f>
        <v>0</v>
      </c>
    </row>
    <row r="200" spans="1:65" s="2" customFormat="1" ht="16.5" customHeight="1">
      <c r="A200" s="34"/>
      <c r="B200" s="35"/>
      <c r="C200" s="200" t="s">
        <v>403</v>
      </c>
      <c r="D200" s="200" t="s">
        <v>136</v>
      </c>
      <c r="E200" s="201" t="s">
        <v>641</v>
      </c>
      <c r="F200" s="202" t="s">
        <v>642</v>
      </c>
      <c r="G200" s="203" t="s">
        <v>333</v>
      </c>
      <c r="H200" s="204">
        <v>3.354</v>
      </c>
      <c r="I200" s="205"/>
      <c r="J200" s="206">
        <f>ROUND(I200*H200,2)</f>
        <v>0</v>
      </c>
      <c r="K200" s="202" t="s">
        <v>253</v>
      </c>
      <c r="L200" s="39"/>
      <c r="M200" s="207" t="s">
        <v>1</v>
      </c>
      <c r="N200" s="208" t="s">
        <v>41</v>
      </c>
      <c r="O200" s="71"/>
      <c r="P200" s="209">
        <f>O200*H200</f>
        <v>0</v>
      </c>
      <c r="Q200" s="209">
        <v>7E-05</v>
      </c>
      <c r="R200" s="209">
        <f>Q200*H200</f>
        <v>0.00023478</v>
      </c>
      <c r="S200" s="209">
        <v>0</v>
      </c>
      <c r="T200" s="21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1" t="s">
        <v>213</v>
      </c>
      <c r="AT200" s="211" t="s">
        <v>136</v>
      </c>
      <c r="AU200" s="211" t="s">
        <v>85</v>
      </c>
      <c r="AY200" s="17" t="s">
        <v>133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83</v>
      </c>
      <c r="BK200" s="212">
        <f>ROUND(I200*H200,2)</f>
        <v>0</v>
      </c>
      <c r="BL200" s="17" t="s">
        <v>213</v>
      </c>
      <c r="BM200" s="211" t="s">
        <v>643</v>
      </c>
    </row>
    <row r="201" spans="2:51" s="13" customFormat="1" ht="11.25">
      <c r="B201" s="223"/>
      <c r="C201" s="224"/>
      <c r="D201" s="213" t="s">
        <v>259</v>
      </c>
      <c r="E201" s="225" t="s">
        <v>1</v>
      </c>
      <c r="F201" s="226" t="s">
        <v>644</v>
      </c>
      <c r="G201" s="224"/>
      <c r="H201" s="227">
        <v>3.354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259</v>
      </c>
      <c r="AU201" s="233" t="s">
        <v>85</v>
      </c>
      <c r="AV201" s="13" t="s">
        <v>85</v>
      </c>
      <c r="AW201" s="13" t="s">
        <v>32</v>
      </c>
      <c r="AX201" s="13" t="s">
        <v>83</v>
      </c>
      <c r="AY201" s="233" t="s">
        <v>133</v>
      </c>
    </row>
    <row r="202" spans="1:65" s="2" customFormat="1" ht="16.5" customHeight="1">
      <c r="A202" s="34"/>
      <c r="B202" s="35"/>
      <c r="C202" s="200" t="s">
        <v>409</v>
      </c>
      <c r="D202" s="200" t="s">
        <v>136</v>
      </c>
      <c r="E202" s="201" t="s">
        <v>645</v>
      </c>
      <c r="F202" s="202" t="s">
        <v>646</v>
      </c>
      <c r="G202" s="203" t="s">
        <v>139</v>
      </c>
      <c r="H202" s="204">
        <v>1</v>
      </c>
      <c r="I202" s="205"/>
      <c r="J202" s="206">
        <f>ROUND(I202*H202,2)</f>
        <v>0</v>
      </c>
      <c r="K202" s="202" t="s">
        <v>1</v>
      </c>
      <c r="L202" s="39"/>
      <c r="M202" s="207" t="s">
        <v>1</v>
      </c>
      <c r="N202" s="208" t="s">
        <v>41</v>
      </c>
      <c r="O202" s="71"/>
      <c r="P202" s="209">
        <f>O202*H202</f>
        <v>0</v>
      </c>
      <c r="Q202" s="209">
        <v>0.00375</v>
      </c>
      <c r="R202" s="209">
        <f>Q202*H202</f>
        <v>0.00375</v>
      </c>
      <c r="S202" s="209">
        <v>0</v>
      </c>
      <c r="T202" s="21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1" t="s">
        <v>213</v>
      </c>
      <c r="AT202" s="211" t="s">
        <v>136</v>
      </c>
      <c r="AU202" s="211" t="s">
        <v>85</v>
      </c>
      <c r="AY202" s="17" t="s">
        <v>133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83</v>
      </c>
      <c r="BK202" s="212">
        <f>ROUND(I202*H202,2)</f>
        <v>0</v>
      </c>
      <c r="BL202" s="17" t="s">
        <v>213</v>
      </c>
      <c r="BM202" s="211" t="s">
        <v>647</v>
      </c>
    </row>
    <row r="203" spans="1:47" s="2" customFormat="1" ht="19.5">
      <c r="A203" s="34"/>
      <c r="B203" s="35"/>
      <c r="C203" s="36"/>
      <c r="D203" s="213" t="s">
        <v>142</v>
      </c>
      <c r="E203" s="36"/>
      <c r="F203" s="214" t="s">
        <v>569</v>
      </c>
      <c r="G203" s="36"/>
      <c r="H203" s="36"/>
      <c r="I203" s="168"/>
      <c r="J203" s="36"/>
      <c r="K203" s="36"/>
      <c r="L203" s="39"/>
      <c r="M203" s="266"/>
      <c r="N203" s="267"/>
      <c r="O203" s="219"/>
      <c r="P203" s="219"/>
      <c r="Q203" s="219"/>
      <c r="R203" s="219"/>
      <c r="S203" s="219"/>
      <c r="T203" s="268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142</v>
      </c>
      <c r="AU203" s="17" t="s">
        <v>85</v>
      </c>
    </row>
    <row r="204" spans="1:31" s="2" customFormat="1" ht="6.95" customHeight="1">
      <c r="A204" s="34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39"/>
      <c r="M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</sheetData>
  <sheetProtection algorithmName="SHA-512" hashValue="ee5JKmS4foC5j5cTsEpVsa0T+KtpDJGTwIE9ov9dZCYLeO+bdsDW2OhRM/0GwVlbuJfl6cR3fhGRdSOW3CUqQw==" saltValue="GscNPu79EoM934kEWLaCMKo9ShLQoDN3nW0MONH5hxtMVb7jDtce3FLauK3VYC/JBa0se+PBOZJPa5+mhqmIcw==" spinCount="100000" sheet="1" objects="1" scenarios="1" formatColumns="0" formatRows="0" autoFilter="0"/>
  <autoFilter ref="C133:K203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rintOptions horizontalCentered="1"/>
  <pageMargins left="0.7086614173228347" right="0.7086614173228347" top="0.7874015748031497" bottom="0.7874015748031497" header="0.31496062992125984" footer="0.31496062992125984"/>
  <pageSetup blackAndWhite="1" fitToHeight="100" fitToWidth="1" horizontalDpi="600" verticalDpi="600" orientation="landscape" paperSize="9" scale="79" r:id="rId2"/>
  <headerFooter>
    <oddFooter>&amp;CStrana &amp;P z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8"/>
      <c r="C3" s="109"/>
      <c r="D3" s="109"/>
      <c r="E3" s="109"/>
      <c r="F3" s="109"/>
      <c r="G3" s="109"/>
      <c r="H3" s="20"/>
    </row>
    <row r="4" spans="2:8" s="1" customFormat="1" ht="24.95" customHeight="1">
      <c r="B4" s="20"/>
      <c r="C4" s="110" t="s">
        <v>648</v>
      </c>
      <c r="H4" s="20"/>
    </row>
    <row r="5" spans="2:8" s="1" customFormat="1" ht="12" customHeight="1">
      <c r="B5" s="20"/>
      <c r="C5" s="269" t="s">
        <v>13</v>
      </c>
      <c r="D5" s="330" t="s">
        <v>14</v>
      </c>
      <c r="E5" s="323"/>
      <c r="F5" s="323"/>
      <c r="H5" s="20"/>
    </row>
    <row r="6" spans="2:8" s="1" customFormat="1" ht="36.95" customHeight="1">
      <c r="B6" s="20"/>
      <c r="C6" s="270" t="s">
        <v>16</v>
      </c>
      <c r="D6" s="336" t="s">
        <v>17</v>
      </c>
      <c r="E6" s="323"/>
      <c r="F6" s="323"/>
      <c r="H6" s="20"/>
    </row>
    <row r="7" spans="2:8" s="1" customFormat="1" ht="16.5" customHeight="1">
      <c r="B7" s="20"/>
      <c r="C7" s="112" t="s">
        <v>22</v>
      </c>
      <c r="D7" s="114" t="str">
        <f>'Rekapitulace stavby'!AN8</f>
        <v>31. 3. 2022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73"/>
      <c r="B9" s="271"/>
      <c r="C9" s="272" t="s">
        <v>57</v>
      </c>
      <c r="D9" s="273" t="s">
        <v>58</v>
      </c>
      <c r="E9" s="273" t="s">
        <v>120</v>
      </c>
      <c r="F9" s="274" t="s">
        <v>649</v>
      </c>
      <c r="G9" s="173"/>
      <c r="H9" s="271"/>
    </row>
    <row r="10" spans="1:8" s="2" customFormat="1" ht="26.45" customHeight="1">
      <c r="A10" s="34"/>
      <c r="B10" s="39"/>
      <c r="C10" s="275" t="s">
        <v>650</v>
      </c>
      <c r="D10" s="275" t="s">
        <v>87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76" t="s">
        <v>232</v>
      </c>
      <c r="D11" s="277" t="s">
        <v>1</v>
      </c>
      <c r="E11" s="278" t="s">
        <v>1</v>
      </c>
      <c r="F11" s="279">
        <v>371.4</v>
      </c>
      <c r="G11" s="34"/>
      <c r="H11" s="39"/>
    </row>
    <row r="12" spans="1:8" s="2" customFormat="1" ht="16.9" customHeight="1">
      <c r="A12" s="34"/>
      <c r="B12" s="39"/>
      <c r="C12" s="280" t="s">
        <v>1</v>
      </c>
      <c r="D12" s="280" t="s">
        <v>294</v>
      </c>
      <c r="E12" s="17" t="s">
        <v>1</v>
      </c>
      <c r="F12" s="281">
        <v>293.2</v>
      </c>
      <c r="G12" s="34"/>
      <c r="H12" s="39"/>
    </row>
    <row r="13" spans="1:8" s="2" customFormat="1" ht="16.9" customHeight="1">
      <c r="A13" s="34"/>
      <c r="B13" s="39"/>
      <c r="C13" s="280" t="s">
        <v>1</v>
      </c>
      <c r="D13" s="280" t="s">
        <v>295</v>
      </c>
      <c r="E13" s="17" t="s">
        <v>1</v>
      </c>
      <c r="F13" s="281">
        <v>72</v>
      </c>
      <c r="G13" s="34"/>
      <c r="H13" s="39"/>
    </row>
    <row r="14" spans="1:8" s="2" customFormat="1" ht="16.9" customHeight="1">
      <c r="A14" s="34"/>
      <c r="B14" s="39"/>
      <c r="C14" s="280" t="s">
        <v>1</v>
      </c>
      <c r="D14" s="280" t="s">
        <v>296</v>
      </c>
      <c r="E14" s="17" t="s">
        <v>1</v>
      </c>
      <c r="F14" s="281">
        <v>6.2</v>
      </c>
      <c r="G14" s="34"/>
      <c r="H14" s="39"/>
    </row>
    <row r="15" spans="1:8" s="2" customFormat="1" ht="16.9" customHeight="1">
      <c r="A15" s="34"/>
      <c r="B15" s="39"/>
      <c r="C15" s="280" t="s">
        <v>232</v>
      </c>
      <c r="D15" s="280" t="s">
        <v>293</v>
      </c>
      <c r="E15" s="17" t="s">
        <v>1</v>
      </c>
      <c r="F15" s="281">
        <v>371.4</v>
      </c>
      <c r="G15" s="34"/>
      <c r="H15" s="39"/>
    </row>
    <row r="16" spans="1:8" s="2" customFormat="1" ht="16.9" customHeight="1">
      <c r="A16" s="34"/>
      <c r="B16" s="39"/>
      <c r="C16" s="282" t="s">
        <v>651</v>
      </c>
      <c r="D16" s="34"/>
      <c r="E16" s="34"/>
      <c r="F16" s="34"/>
      <c r="G16" s="34"/>
      <c r="H16" s="39"/>
    </row>
    <row r="17" spans="1:8" s="2" customFormat="1" ht="16.9" customHeight="1">
      <c r="A17" s="34"/>
      <c r="B17" s="39"/>
      <c r="C17" s="280" t="s">
        <v>289</v>
      </c>
      <c r="D17" s="280" t="s">
        <v>290</v>
      </c>
      <c r="E17" s="17" t="s">
        <v>263</v>
      </c>
      <c r="F17" s="281">
        <v>720.8</v>
      </c>
      <c r="G17" s="34"/>
      <c r="H17" s="39"/>
    </row>
    <row r="18" spans="1:8" s="2" customFormat="1" ht="16.9" customHeight="1">
      <c r="A18" s="34"/>
      <c r="B18" s="39"/>
      <c r="C18" s="280" t="s">
        <v>305</v>
      </c>
      <c r="D18" s="280" t="s">
        <v>306</v>
      </c>
      <c r="E18" s="17" t="s">
        <v>263</v>
      </c>
      <c r="F18" s="281">
        <v>371.4</v>
      </c>
      <c r="G18" s="34"/>
      <c r="H18" s="39"/>
    </row>
    <row r="19" spans="1:8" s="2" customFormat="1" ht="7.35" customHeight="1">
      <c r="A19" s="34"/>
      <c r="B19" s="141"/>
      <c r="C19" s="142"/>
      <c r="D19" s="142"/>
      <c r="E19" s="142"/>
      <c r="F19" s="142"/>
      <c r="G19" s="142"/>
      <c r="H19" s="39"/>
    </row>
    <row r="20" spans="1:8" s="2" customFormat="1" ht="11.25">
      <c r="A20" s="34"/>
      <c r="B20" s="34"/>
      <c r="C20" s="34"/>
      <c r="D20" s="34"/>
      <c r="E20" s="34"/>
      <c r="F20" s="34"/>
      <c r="G20" s="34"/>
      <c r="H20" s="34"/>
    </row>
  </sheetData>
  <sheetProtection algorithmName="SHA-512" hashValue="ITbTwcGACAzQrDH/swbz8ydaR9tFKibl9UWey/gYTvIHPFiSPQK9sLOqF6s5eheoVGsWoRwaLhdK40F60wUUNQ==" saltValue="vEDR2k09fdbJ7FBPDv37IcWqZbXNmXm84EaidGirU7d28cdZumt4nCnjNllsXbABmSTF2kYQWciP0TQphzcJOA==" spinCount="100000" sheet="1" objects="1" scenarios="1" formatColumns="0" formatRows="0"/>
  <mergeCells count="2">
    <mergeCell ref="D5:F5"/>
    <mergeCell ref="D6:F6"/>
  </mergeCells>
  <printOptions horizontalCentered="1"/>
  <pageMargins left="0.7086614173228347" right="0.7086614173228347" top="0.7874015748031497" bottom="0.7874015748031497" header="0.31496062992125984" footer="0.31496062992125984"/>
  <pageSetup blackAndWhite="1" fitToHeight="100" fitToWidth="1" horizontalDpi="600" verticalDpi="600" orientation="landscape" paperSize="9" scale="87" r:id="rId2"/>
  <headerFooter>
    <oddFooter>&amp;CStrana 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Michal_x000d_</dc:creator>
  <cp:keywords/>
  <dc:description/>
  <cp:lastModifiedBy>Jendruscak, Michal_x000d_</cp:lastModifiedBy>
  <cp:lastPrinted>2022-04-08T06:15:55Z</cp:lastPrinted>
  <dcterms:created xsi:type="dcterms:W3CDTF">2022-04-08T06:10:26Z</dcterms:created>
  <dcterms:modified xsi:type="dcterms:W3CDTF">2022-04-08T06:19:01Z</dcterms:modified>
  <cp:category/>
  <cp:version/>
  <cp:contentType/>
  <cp:contentStatus/>
</cp:coreProperties>
</file>