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ATA\VÝBĚRKA 2022\017_PPO Děčín opr dosed prahu MPPZ\"/>
    </mc:Choice>
  </mc:AlternateContent>
  <bookViews>
    <workbookView xWindow="-120" yWindow="-120" windowWidth="29040" windowHeight="17640" activeTab="2"/>
  </bookViews>
  <sheets>
    <sheet name="Krycí List" sheetId="1" r:id="rId1"/>
    <sheet name="Rekapitulace" sheetId="3" r:id="rId2"/>
    <sheet name="Zakázka" sheetId="4" r:id="rId3"/>
  </sheets>
  <definedNames>
    <definedName name="__3FD872C1_8887_4EA3_9FC2_897EF4F3D2C3_FIGURE__">#REF!</definedName>
    <definedName name="__3FD872C1_8887_4EA3_9FC2_897EF4F3D2C3_ITEM__">Zakázka!$A$9:$Q$9</definedName>
    <definedName name="__3FD872C1_8887_4EA3_9FC2_897EF4F3D2C3_ITEM_GROUP1__">Zakázka!$A$6:$Q$51</definedName>
    <definedName name="__3FD872C1_8887_4EA3_9FC2_897EF4F3D2C3_ITEM_GROUP1_RECAP__">Rekapitulace!$A$6:$F$8</definedName>
    <definedName name="__3FD872C1_8887_4EA3_9FC2_897EF4F3D2C3_ITEM_GROUP2__">Zakázka!$A$7:$Q$46</definedName>
    <definedName name="__3FD872C1_8887_4EA3_9FC2_897EF4F3D2C3_ITEM_GROUP2_RECAP__">Rekapitulace!$A$7:$F$8</definedName>
    <definedName name="__3FD872C1_8887_4EA3_9FC2_897EF4F3D2C3_ITEM_GROUP3__X">Zakázka!$A$8:$Q$14</definedName>
    <definedName name="__3FD872C1_8887_4EA3_9FC2_897EF4F3D2C3_ITEM_GROUP3_RECAP__">Rekapitulace!$A$8:$F$8</definedName>
    <definedName name="__3FD872C1_8887_4EA3_9FC2_897EF4F3D2C3_QBILL__">Zakázka!#REF!</definedName>
    <definedName name="__3FD872C1_8887_4EA3_9FC2_897EF4F3D2C3_QBILLFIG__">#REF!</definedName>
    <definedName name="__3FD872C1_8887_4EA3_9FC2_897EF4F3D2C3_QINDEX__">Zakázka!#REF!</definedName>
    <definedName name="GROUP_ID">Zakázka!$B$6:$B$52</definedName>
    <definedName name="ITEM_PRICES">Zakázka!$J$6:$J$52</definedName>
    <definedName name="_xlnm.Print_Titles" localSheetId="1">Rekapitulace!$4:$5</definedName>
    <definedName name="_xlnm.Print_Titles" localSheetId="2">Zakázka!$4:$5</definedName>
    <definedName name="_xlnm.Print_Area" localSheetId="0">'Krycí List'!$C$1:$H$29</definedName>
    <definedName name="_xlnm.Print_Area" localSheetId="1">Rekapitulace!$B$1:$F$25</definedName>
    <definedName name="_xlnm.Print_Area" localSheetId="2">Zakázka!$C$1:$Q$52</definedName>
    <definedName name="VAT_RATES">Zakázka!$O$6:$O$52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6" i="4"/>
  <c r="J17" i="4"/>
  <c r="J18" i="4"/>
  <c r="J19" i="4"/>
  <c r="J45" i="4"/>
  <c r="J41" i="4" l="1"/>
  <c r="J44" i="4"/>
  <c r="J48" i="4"/>
  <c r="J40" i="4"/>
  <c r="C16" i="3" s="1"/>
  <c r="J38" i="4"/>
  <c r="J35" i="4"/>
  <c r="J32" i="4"/>
  <c r="P32" i="4" s="1"/>
  <c r="Q32" i="4" s="1"/>
  <c r="J31" i="4"/>
  <c r="P31" i="4" s="1"/>
  <c r="Q31" i="4" s="1"/>
  <c r="J28" i="4"/>
  <c r="J27" i="4" s="1"/>
  <c r="C12" i="3" s="1"/>
  <c r="J25" i="4"/>
  <c r="J24" i="4" s="1"/>
  <c r="C11" i="3" s="1"/>
  <c r="J22" i="4"/>
  <c r="J21" i="4" s="1"/>
  <c r="C10" i="3" s="1"/>
  <c r="P18" i="4"/>
  <c r="Q18" i="4" s="1"/>
  <c r="P19" i="4"/>
  <c r="P16" i="4"/>
  <c r="P10" i="4"/>
  <c r="Q10" i="4" s="1"/>
  <c r="P12" i="4"/>
  <c r="Q12" i="4" s="1"/>
  <c r="P13" i="4"/>
  <c r="Q13" i="4" s="1"/>
  <c r="P9" i="4"/>
  <c r="J37" i="4"/>
  <c r="J49" i="4"/>
  <c r="P49" i="4" s="1"/>
  <c r="Q49" i="4" s="1"/>
  <c r="J34" i="4"/>
  <c r="C14" i="3" s="1"/>
  <c r="A3" i="1" a="1"/>
  <c r="A3" i="1" s="1"/>
  <c r="L8" i="1"/>
  <c r="L9" i="1"/>
  <c r="L10" i="1"/>
  <c r="L11" i="1"/>
  <c r="F27" i="1"/>
  <c r="F28" i="1"/>
  <c r="L9" i="4"/>
  <c r="N9" i="4"/>
  <c r="L10" i="4"/>
  <c r="N10" i="4"/>
  <c r="P11" i="4"/>
  <c r="Q11" i="4" s="1"/>
  <c r="L11" i="4"/>
  <c r="N11" i="4"/>
  <c r="L12" i="4"/>
  <c r="N12" i="4"/>
  <c r="L13" i="4"/>
  <c r="N13" i="4"/>
  <c r="L16" i="4"/>
  <c r="N16" i="4"/>
  <c r="L17" i="4"/>
  <c r="N17" i="4"/>
  <c r="L18" i="4"/>
  <c r="N18" i="4"/>
  <c r="L19" i="4"/>
  <c r="N19" i="4"/>
  <c r="L22" i="4"/>
  <c r="L21" i="4" s="1"/>
  <c r="D10" i="3" s="1"/>
  <c r="N22" i="4"/>
  <c r="N21" i="4" s="1"/>
  <c r="L25" i="4"/>
  <c r="L24" i="4" s="1"/>
  <c r="D11" i="3" s="1"/>
  <c r="N25" i="4"/>
  <c r="N24" i="4" s="1"/>
  <c r="L28" i="4"/>
  <c r="L27" i="4" s="1"/>
  <c r="D12" i="3" s="1"/>
  <c r="N28" i="4"/>
  <c r="N27" i="4" s="1"/>
  <c r="L31" i="4"/>
  <c r="N31" i="4"/>
  <c r="L32" i="4"/>
  <c r="N32" i="4"/>
  <c r="L35" i="4"/>
  <c r="L34" i="4" s="1"/>
  <c r="D14" i="3" s="1"/>
  <c r="N35" i="4"/>
  <c r="N34" i="4" s="1"/>
  <c r="L38" i="4"/>
  <c r="L37" i="4" s="1"/>
  <c r="D15" i="3" s="1"/>
  <c r="N38" i="4"/>
  <c r="N37" i="4" s="1"/>
  <c r="L41" i="4"/>
  <c r="L40" i="4" s="1"/>
  <c r="D16" i="3" s="1"/>
  <c r="N41" i="4"/>
  <c r="N40" i="4" s="1"/>
  <c r="L44" i="4"/>
  <c r="N44" i="4"/>
  <c r="L45" i="4"/>
  <c r="N45" i="4"/>
  <c r="L48" i="4"/>
  <c r="N48" i="4"/>
  <c r="L49" i="4"/>
  <c r="N49" i="4"/>
  <c r="C20" i="3" l="1"/>
  <c r="N15" i="4"/>
  <c r="L30" i="4"/>
  <c r="D13" i="3" s="1"/>
  <c r="J43" i="4"/>
  <c r="C17" i="3" s="1"/>
  <c r="J47" i="4"/>
  <c r="J30" i="4"/>
  <c r="C13" i="3" s="1"/>
  <c r="P28" i="4"/>
  <c r="P27" i="4" s="1"/>
  <c r="E12" i="3" s="1"/>
  <c r="N47" i="4"/>
  <c r="N30" i="4"/>
  <c r="L15" i="4"/>
  <c r="D9" i="3" s="1"/>
  <c r="L8" i="4"/>
  <c r="D8" i="3" s="1"/>
  <c r="L47" i="4"/>
  <c r="D18" i="3" s="1"/>
  <c r="L43" i="4"/>
  <c r="D17" i="3" s="1"/>
  <c r="N43" i="4"/>
  <c r="N8" i="4"/>
  <c r="P22" i="4"/>
  <c r="P25" i="4"/>
  <c r="Q30" i="4"/>
  <c r="F13" i="3" s="1"/>
  <c r="Q16" i="4"/>
  <c r="A7" i="1"/>
  <c r="A4" i="1" a="1"/>
  <c r="A4" i="1" s="1"/>
  <c r="A8" i="1" s="1"/>
  <c r="P8" i="4"/>
  <c r="P45" i="4"/>
  <c r="Q45" i="4" s="1"/>
  <c r="P41" i="4"/>
  <c r="P38" i="4"/>
  <c r="P37" i="4" s="1"/>
  <c r="E15" i="3" s="1"/>
  <c r="C15" i="3"/>
  <c r="J15" i="4"/>
  <c r="C9" i="3" s="1"/>
  <c r="P30" i="4"/>
  <c r="E13" i="3" s="1"/>
  <c r="A6" i="1"/>
  <c r="Q19" i="4"/>
  <c r="Q9" i="4"/>
  <c r="Q8" i="4" s="1"/>
  <c r="P44" i="4"/>
  <c r="Q44" i="4" s="1"/>
  <c r="P35" i="4"/>
  <c r="P17" i="4"/>
  <c r="P15" i="4" s="1"/>
  <c r="E9" i="3" s="1"/>
  <c r="J8" i="4"/>
  <c r="P48" i="4"/>
  <c r="E26" i="1"/>
  <c r="Q28" i="4" l="1"/>
  <c r="Q27" i="4" s="1"/>
  <c r="F12" i="3" s="1"/>
  <c r="L7" i="4"/>
  <c r="N7" i="4"/>
  <c r="N6" i="4" s="1"/>
  <c r="P21" i="4"/>
  <c r="E10" i="3" s="1"/>
  <c r="Q22" i="4"/>
  <c r="Q21" i="4" s="1"/>
  <c r="F10" i="3" s="1"/>
  <c r="Q25" i="4"/>
  <c r="Q24" i="4" s="1"/>
  <c r="F11" i="3" s="1"/>
  <c r="P24" i="4"/>
  <c r="E11" i="3" s="1"/>
  <c r="D7" i="3"/>
  <c r="L6" i="4"/>
  <c r="D6" i="3" s="1"/>
  <c r="Q38" i="4"/>
  <c r="Q37" i="4" s="1"/>
  <c r="F15" i="3" s="1"/>
  <c r="Q17" i="4"/>
  <c r="Q15" i="4" s="1"/>
  <c r="F9" i="3" s="1"/>
  <c r="A14" i="1"/>
  <c r="A11" i="1"/>
  <c r="P47" i="4"/>
  <c r="E18" i="3" s="1"/>
  <c r="P40" i="4"/>
  <c r="E16" i="3" s="1"/>
  <c r="Q41" i="4"/>
  <c r="Q40" i="4" s="1"/>
  <c r="F16" i="3" s="1"/>
  <c r="P43" i="4"/>
  <c r="E17" i="3" s="1"/>
  <c r="Q48" i="4"/>
  <c r="A13" i="1"/>
  <c r="A10" i="1"/>
  <c r="J7" i="4"/>
  <c r="J6" i="4" s="1"/>
  <c r="C6" i="3" s="1"/>
  <c r="C8" i="3"/>
  <c r="F8" i="3"/>
  <c r="P34" i="4"/>
  <c r="E14" i="3" s="1"/>
  <c r="Q35" i="4"/>
  <c r="Q34" i="4" s="1"/>
  <c r="F14" i="3" s="1"/>
  <c r="E8" i="3"/>
  <c r="C18" i="3"/>
  <c r="Q43" i="4"/>
  <c r="F17" i="3" s="1"/>
  <c r="A5" i="1" a="1"/>
  <c r="A5" i="1" s="1"/>
  <c r="A9" i="1" s="1"/>
  <c r="B23" i="3"/>
  <c r="C22" i="3"/>
  <c r="C23" i="3"/>
  <c r="B22" i="3"/>
  <c r="P7" i="4" l="1"/>
  <c r="E7" i="3" s="1"/>
  <c r="C21" i="3"/>
  <c r="C24" i="3" s="1"/>
  <c r="A12" i="1"/>
  <c r="A15" i="1"/>
  <c r="A16" i="1" s="1"/>
  <c r="C7" i="3"/>
  <c r="Q47" i="4"/>
  <c r="F18" i="3" s="1"/>
  <c r="Q7" i="4"/>
  <c r="E27" i="1"/>
  <c r="P6" i="4" l="1"/>
  <c r="E6" i="3" s="1"/>
  <c r="E28" i="1"/>
  <c r="Q6" i="4"/>
  <c r="F6" i="3" s="1"/>
  <c r="F7" i="3"/>
</calcChain>
</file>

<file path=xl/sharedStrings.xml><?xml version="1.0" encoding="utf-8"?>
<sst xmlns="http://schemas.openxmlformats.org/spreadsheetml/2006/main" count="193" uniqueCount="113">
  <si>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</si>
  <si>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</si>
  <si>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</si>
  <si>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</si>
  <si>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</si>
  <si>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</si>
  <si>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</si>
  <si>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</si>
  <si>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</si>
  <si>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</si>
  <si>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</si>
  <si>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</si>
  <si>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</si>
  <si>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</si>
  <si>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</si>
  <si>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</si>
  <si>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Jedn. Cena</t>
  </si>
  <si>
    <t>ZAKÁZKA</t>
  </si>
  <si>
    <t>Set Column width to</t>
  </si>
  <si>
    <t>Zakázka:</t>
  </si>
  <si>
    <t>FIRMY</t>
  </si>
  <si>
    <t>---:</t>
  </si>
  <si>
    <t>---</t>
  </si>
  <si>
    <t>REALIZAČNÍ TÝM</t>
  </si>
  <si>
    <t>ROZPOČET</t>
  </si>
  <si>
    <t>Celkem (bez DPH):</t>
  </si>
  <si>
    <t>Kč</t>
  </si>
  <si>
    <t>DPH:</t>
  </si>
  <si>
    <t>Celkem včetně DPH:</t>
  </si>
  <si>
    <t>S</t>
  </si>
  <si>
    <t>S: Stavba</t>
  </si>
  <si>
    <t>S/SO 1</t>
  </si>
  <si>
    <t>SO 1: Úsek Děčín - ulice</t>
  </si>
  <si>
    <t>S/SO 1/1</t>
  </si>
  <si>
    <t>1: Zemní práce</t>
  </si>
  <si>
    <t>S/SO 1/2</t>
  </si>
  <si>
    <t>2: Zakládání</t>
  </si>
  <si>
    <t>S/SO 1/5</t>
  </si>
  <si>
    <t>5: Komunikace pozemní</t>
  </si>
  <si>
    <t>S/SO 1/6</t>
  </si>
  <si>
    <t>6: Úpravy povrchů, podlahy a osazování výplní</t>
  </si>
  <si>
    <t>S/SO 1/93</t>
  </si>
  <si>
    <t>93: Různé dokončovací konstrukce a práce inženýrských staveb</t>
  </si>
  <si>
    <t>S/SO 1/95</t>
  </si>
  <si>
    <t>95: Různé dokončovací konstrukce a práce pozemních staveb</t>
  </si>
  <si>
    <t>S/SO 1/97</t>
  </si>
  <si>
    <t>97: Prorážení otvorů a ostatní bourací práce</t>
  </si>
  <si>
    <t>S/SO 1/997</t>
  </si>
  <si>
    <t>997: Přesun sutě</t>
  </si>
  <si>
    <t>S/SO 1/998</t>
  </si>
  <si>
    <t>998: Přesun hmot</t>
  </si>
  <si>
    <t>S/SO 1/OST.</t>
  </si>
  <si>
    <t>OST.: Ostatní</t>
  </si>
  <si>
    <t>S/VON</t>
  </si>
  <si>
    <t>VON: Vedlejší a ostatní náklady</t>
  </si>
  <si>
    <t>Děčín  - Nabídka</t>
  </si>
  <si>
    <t xml:space="preserve"> </t>
  </si>
  <si>
    <t>Stavba</t>
  </si>
  <si>
    <t>Objekt</t>
  </si>
  <si>
    <t>Oddíl</t>
  </si>
  <si>
    <t>SP</t>
  </si>
  <si>
    <t>132201101</t>
  </si>
  <si>
    <t>Hloubení rýh š do 600 mm v hornině tř. 3 objemu do 100 m3</t>
  </si>
  <si>
    <t>m3</t>
  </si>
  <si>
    <t>SUB</t>
  </si>
  <si>
    <t>11320111R</t>
  </si>
  <si>
    <t>Odstranění  dosedacího prahu  vč. lože</t>
  </si>
  <si>
    <t>m</t>
  </si>
  <si>
    <t>113107122</t>
  </si>
  <si>
    <t>Odstranění podkladu z kameniva drceného tl 200 mm ručně</t>
  </si>
  <si>
    <t>m2</t>
  </si>
  <si>
    <t>113107141</t>
  </si>
  <si>
    <t>Odstranění podkladu živičného tl 50 mm ručně</t>
  </si>
  <si>
    <t>16270110R</t>
  </si>
  <si>
    <t>Vodorovné přemístění výkopku z horniny tř. 1 až 4 na skládku vč. uložení (poplatku) dle platné legislativy</t>
  </si>
  <si>
    <t>278361101</t>
  </si>
  <si>
    <t>Výztuž betonového základu (podezdívky) betonářskou ocelí 10 505 (R) nebo BSt 500</t>
  </si>
  <si>
    <t>t</t>
  </si>
  <si>
    <t>274313711</t>
  </si>
  <si>
    <t>274351121</t>
  </si>
  <si>
    <t>Zřízení bednění základových pasů rovného</t>
  </si>
  <si>
    <t>274351122</t>
  </si>
  <si>
    <t>Odstranění bednění základových pasů rovného</t>
  </si>
  <si>
    <t>5771R</t>
  </si>
  <si>
    <t>Obnovení živičného krytu vč. podkladní vrstvy v tl. 0,20 m</t>
  </si>
  <si>
    <t>62463122R</t>
  </si>
  <si>
    <t>Tmelení silikonovým tmelem spar</t>
  </si>
  <si>
    <t>93199400R</t>
  </si>
  <si>
    <t>Těsnění  pracovní spáry bobtnajícím pásem</t>
  </si>
  <si>
    <t>130210130</t>
  </si>
  <si>
    <t>tyč ocelová žebírková, výztuž do betonu, zn.oceli BSt 500S, v tyčích, D 12 mm</t>
  </si>
  <si>
    <t>95396111R</t>
  </si>
  <si>
    <t>Vrty do bet. Ø 20 mm, hl. 200 mm, osazení trnů Ø R12, dl. 300 mm do vrtů s použitím chemie, kotvy natřeny protikorozním nátěrem na výztuž</t>
  </si>
  <si>
    <t>kus</t>
  </si>
  <si>
    <t>974R</t>
  </si>
  <si>
    <t>Vyčištění spáry, mechanické odstranění nečistot, vyčištění drátěným kotoučem a stavebním vysavačem</t>
  </si>
  <si>
    <t>99722156R</t>
  </si>
  <si>
    <t>Vodorovné přemístění suti na skládku vč. uložení (poplatku) dle platné legislatvy</t>
  </si>
  <si>
    <t>998332011</t>
  </si>
  <si>
    <t>Přesun hmot pro úpravy vodních toků a kanály</t>
  </si>
  <si>
    <t>R.2</t>
  </si>
  <si>
    <t>R.3</t>
  </si>
  <si>
    <t>034303000</t>
  </si>
  <si>
    <t>Dopravní značení na staveništi</t>
  </si>
  <si>
    <t>kpl</t>
  </si>
  <si>
    <t>031002000</t>
  </si>
  <si>
    <t xml:space="preserve">Doprava a montáž </t>
  </si>
  <si>
    <t>Související ostatní práce</t>
  </si>
  <si>
    <t>Nerezový práh 130x10 - 2750, materiál 1.4301</t>
  </si>
  <si>
    <t>VÝKAZ VÝMĚR</t>
  </si>
  <si>
    <t>PPO Děčín, úsek PS 2.10.1 Křížení ulice Litoměřická</t>
  </si>
  <si>
    <t>oprava dosedacího prahu</t>
  </si>
  <si>
    <t>Základové pásy z betonu tř. C 55/67 XM3 XF4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</si>
</sst>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</numFmts>
  <fonts count="39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sz val="10"/>
      <color rgb="FF9C6500"/>
      <name val="Arial"/>
      <family val="2"/>
      <charset val="238"/>
    </font>
    <font>
      <sz val="10"/>
      <color rgb="FFFA7D00"/>
      <name val="Arial"/>
      <family val="2"/>
      <charset val="238"/>
    </font>
    <font>
      <sz val="10"/>
      <color rgb="FF006100"/>
      <name val="Arial"/>
      <family val="2"/>
      <charset val="238"/>
    </font>
    <font>
      <sz val="10"/>
      <color rgb="FF9C0006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3F3F76"/>
      <name val="Arial"/>
      <family val="2"/>
      <charset val="238"/>
    </font>
    <font>
      <b/>
      <sz val="10"/>
      <color rgb="FFFA7D00"/>
      <name val="Arial"/>
      <family val="2"/>
      <charset val="238"/>
    </font>
    <font>
      <b/>
      <sz val="10"/>
      <color rgb="FF3F3F3F"/>
      <name val="Arial"/>
      <family val="2"/>
      <charset val="238"/>
    </font>
    <font>
      <i/>
      <sz val="10"/>
      <color rgb="FF7F7F7F"/>
      <name val="Arial"/>
      <family val="2"/>
      <charset val="238"/>
    </font>
    <font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DB303B"/>
      </bottom>
      <diagonal/>
    </border>
    <border>
      <left/>
      <right/>
      <top/>
      <bottom style="medium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indexed="64"/>
      </right>
      <top style="hair">
        <color rgb="FF000000"/>
      </top>
      <bottom style="hair">
        <color rgb="FF000000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1" applyNumberFormat="0" applyFill="0" applyAlignment="0" applyProtection="0"/>
    <xf numFmtId="0" fontId="4" fillId="20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1" fillId="22" borderId="6" applyNumberFormat="0" applyFont="0" applyAlignment="0" applyProtection="0"/>
    <xf numFmtId="0" fontId="10" fillId="0" borderId="7" applyNumberFormat="0" applyFill="0" applyAlignment="0" applyProtection="0"/>
    <xf numFmtId="0" fontId="11" fillId="23" borderId="0" applyNumberFormat="0" applyBorder="0" applyAlignment="0" applyProtection="0"/>
    <xf numFmtId="0" fontId="12" fillId="2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5" borderId="8" applyNumberFormat="0" applyAlignment="0" applyProtection="0"/>
    <xf numFmtId="0" fontId="15" fillId="26" borderId="8" applyNumberFormat="0" applyAlignment="0" applyProtection="0"/>
    <xf numFmtId="0" fontId="16" fillId="26" borderId="9" applyNumberFormat="0" applyAlignment="0" applyProtection="0"/>
    <xf numFmtId="0" fontId="17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127">
    <xf numFmtId="0" fontId="0" fillId="0" borderId="0" xfId="0"/>
    <xf numFmtId="0" fontId="18" fillId="0" borderId="0" xfId="0" applyFont="1"/>
    <xf numFmtId="0" fontId="19" fillId="0" borderId="0" xfId="0" applyFont="1" applyFill="1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19" fillId="0" borderId="0" xfId="0" applyFont="1" applyBorder="1"/>
    <xf numFmtId="0" fontId="19" fillId="33" borderId="0" xfId="0" applyFont="1" applyFill="1"/>
    <xf numFmtId="0" fontId="25" fillId="0" borderId="0" xfId="0" applyFont="1"/>
    <xf numFmtId="0" fontId="23" fillId="0" borderId="0" xfId="0" applyFont="1" applyFill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shrinkToFit="1"/>
    </xf>
    <xf numFmtId="0" fontId="0" fillId="0" borderId="11" xfId="0" applyBorder="1"/>
    <xf numFmtId="0" fontId="19" fillId="0" borderId="11" xfId="0" applyFont="1" applyBorder="1"/>
    <xf numFmtId="0" fontId="29" fillId="0" borderId="0" xfId="0" applyFont="1" applyAlignment="1">
      <alignment horizontal="center"/>
    </xf>
    <xf numFmtId="0" fontId="30" fillId="0" borderId="0" xfId="0" applyFont="1"/>
    <xf numFmtId="0" fontId="31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32" fillId="0" borderId="0" xfId="0" applyFont="1"/>
    <xf numFmtId="0" fontId="32" fillId="34" borderId="0" xfId="0" applyFont="1" applyFill="1" applyAlignment="1">
      <alignment horizontal="center"/>
    </xf>
    <xf numFmtId="0" fontId="22" fillId="34" borderId="0" xfId="0" applyFont="1" applyFill="1" applyAlignment="1">
      <alignment horizontal="center"/>
    </xf>
    <xf numFmtId="0" fontId="21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33" fillId="0" borderId="0" xfId="0" applyFont="1"/>
    <xf numFmtId="0" fontId="30" fillId="0" borderId="10" xfId="0" applyFont="1" applyBorder="1"/>
    <xf numFmtId="0" fontId="18" fillId="0" borderId="0" xfId="0" applyFont="1" applyAlignment="1">
      <alignment vertical="top"/>
    </xf>
    <xf numFmtId="0" fontId="26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164" fontId="21" fillId="0" borderId="0" xfId="0" applyNumberFormat="1" applyFont="1" applyAlignment="1">
      <alignment vertical="top"/>
    </xf>
    <xf numFmtId="0" fontId="34" fillId="0" borderId="0" xfId="0" applyFont="1"/>
    <xf numFmtId="164" fontId="18" fillId="0" borderId="0" xfId="0" applyNumberFormat="1" applyFont="1" applyAlignment="1">
      <alignment vertical="top"/>
    </xf>
    <xf numFmtId="0" fontId="33" fillId="34" borderId="0" xfId="0" applyFont="1" applyFill="1" applyAlignment="1">
      <alignment horizontal="center"/>
    </xf>
    <xf numFmtId="0" fontId="30" fillId="0" borderId="11" xfId="0" applyFont="1" applyBorder="1"/>
    <xf numFmtId="49" fontId="19" fillId="0" borderId="0" xfId="0" applyNumberFormat="1" applyFont="1"/>
    <xf numFmtId="49" fontId="19" fillId="0" borderId="10" xfId="0" applyNumberFormat="1" applyFont="1" applyBorder="1"/>
    <xf numFmtId="164" fontId="19" fillId="0" borderId="0" xfId="0" applyNumberFormat="1" applyFont="1"/>
    <xf numFmtId="164" fontId="19" fillId="0" borderId="10" xfId="0" applyNumberFormat="1" applyFont="1" applyBorder="1"/>
    <xf numFmtId="166" fontId="19" fillId="0" borderId="0" xfId="0" applyNumberFormat="1" applyFont="1"/>
    <xf numFmtId="166" fontId="24" fillId="0" borderId="0" xfId="0" applyNumberFormat="1" applyFont="1"/>
    <xf numFmtId="166" fontId="19" fillId="0" borderId="10" xfId="0" applyNumberFormat="1" applyFont="1" applyBorder="1"/>
    <xf numFmtId="164" fontId="24" fillId="0" borderId="0" xfId="0" applyNumberFormat="1" applyFont="1"/>
    <xf numFmtId="49" fontId="20" fillId="0" borderId="10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/>
    </xf>
    <xf numFmtId="166" fontId="20" fillId="0" borderId="10" xfId="0" applyNumberFormat="1" applyFont="1" applyBorder="1" applyAlignment="1">
      <alignment horizontal="center"/>
    </xf>
    <xf numFmtId="49" fontId="21" fillId="0" borderId="0" xfId="0" applyNumberFormat="1" applyFont="1" applyAlignment="1">
      <alignment horizontal="left" vertical="top"/>
    </xf>
    <xf numFmtId="164" fontId="21" fillId="0" borderId="0" xfId="0" applyNumberFormat="1" applyFont="1" applyAlignment="1">
      <alignment horizontal="right" vertical="top"/>
    </xf>
    <xf numFmtId="166" fontId="21" fillId="0" borderId="0" xfId="0" applyNumberFormat="1" applyFont="1"/>
    <xf numFmtId="164" fontId="21" fillId="0" borderId="0" xfId="0" applyNumberFormat="1" applyFont="1"/>
    <xf numFmtId="49" fontId="18" fillId="0" borderId="0" xfId="0" applyNumberFormat="1" applyFont="1" applyAlignment="1">
      <alignment horizontal="left" vertical="top"/>
    </xf>
    <xf numFmtId="164" fontId="18" fillId="0" borderId="0" xfId="0" applyNumberFormat="1" applyFont="1" applyAlignment="1">
      <alignment horizontal="right" vertical="top"/>
    </xf>
    <xf numFmtId="166" fontId="18" fillId="0" borderId="0" xfId="0" applyNumberFormat="1" applyFont="1"/>
    <xf numFmtId="164" fontId="18" fillId="0" borderId="0" xfId="0" applyNumberFormat="1" applyFont="1"/>
    <xf numFmtId="49" fontId="18" fillId="0" borderId="10" xfId="0" applyNumberFormat="1" applyFont="1" applyBorder="1" applyAlignment="1">
      <alignment horizontal="left" vertical="top"/>
    </xf>
    <xf numFmtId="164" fontId="18" fillId="0" borderId="10" xfId="0" applyNumberFormat="1" applyFont="1" applyBorder="1" applyAlignment="1">
      <alignment horizontal="right" vertical="top"/>
    </xf>
    <xf numFmtId="166" fontId="18" fillId="0" borderId="10" xfId="0" applyNumberFormat="1" applyFont="1" applyBorder="1"/>
    <xf numFmtId="164" fontId="18" fillId="0" borderId="10" xfId="0" applyNumberFormat="1" applyFont="1" applyBorder="1"/>
    <xf numFmtId="0" fontId="35" fillId="0" borderId="0" xfId="0" applyFont="1" applyAlignment="1">
      <alignment horizontal="right" vertical="top"/>
    </xf>
    <xf numFmtId="49" fontId="35" fillId="0" borderId="0" xfId="0" applyNumberFormat="1" applyFont="1" applyAlignment="1">
      <alignment horizontal="left" vertical="top" wrapText="1"/>
    </xf>
    <xf numFmtId="164" fontId="35" fillId="0" borderId="0" xfId="0" applyNumberFormat="1" applyFont="1" applyAlignment="1">
      <alignment horizontal="right" vertical="top"/>
    </xf>
    <xf numFmtId="166" fontId="35" fillId="0" borderId="0" xfId="0" applyNumberFormat="1" applyFont="1" applyAlignment="1">
      <alignment horizontal="right" vertical="top"/>
    </xf>
    <xf numFmtId="0" fontId="36" fillId="0" borderId="0" xfId="0" applyFont="1" applyAlignment="1">
      <alignment horizontal="right" vertical="top"/>
    </xf>
    <xf numFmtId="49" fontId="36" fillId="0" borderId="0" xfId="0" applyNumberFormat="1" applyFont="1" applyAlignment="1">
      <alignment horizontal="left" vertical="top" wrapText="1" indent="1"/>
    </xf>
    <xf numFmtId="164" fontId="36" fillId="0" borderId="0" xfId="0" applyNumberFormat="1" applyFont="1" applyAlignment="1">
      <alignment horizontal="right" vertical="top"/>
    </xf>
    <xf numFmtId="166" fontId="36" fillId="0" borderId="0" xfId="0" applyNumberFormat="1" applyFont="1" applyAlignment="1">
      <alignment horizontal="right" vertical="top"/>
    </xf>
    <xf numFmtId="0" fontId="20" fillId="0" borderId="0" xfId="0" applyFont="1" applyAlignment="1">
      <alignment horizontal="right" vertical="top"/>
    </xf>
    <xf numFmtId="49" fontId="20" fillId="0" borderId="0" xfId="0" applyNumberFormat="1" applyFont="1" applyAlignment="1">
      <alignment horizontal="left" vertical="top" wrapText="1" indent="2"/>
    </xf>
    <xf numFmtId="164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horizontal="right" vertical="top"/>
    </xf>
    <xf numFmtId="1" fontId="19" fillId="0" borderId="0" xfId="0" applyNumberFormat="1" applyFont="1"/>
    <xf numFmtId="1" fontId="22" fillId="0" borderId="0" xfId="0" applyNumberFormat="1" applyFont="1"/>
    <xf numFmtId="49" fontId="24" fillId="0" borderId="0" xfId="0" applyNumberFormat="1" applyFont="1"/>
    <xf numFmtId="165" fontId="19" fillId="0" borderId="0" xfId="0" applyNumberFormat="1" applyFont="1"/>
    <xf numFmtId="1" fontId="20" fillId="0" borderId="10" xfId="0" applyNumberFormat="1" applyFont="1" applyBorder="1" applyAlignment="1">
      <alignment horizontal="center"/>
    </xf>
    <xf numFmtId="165" fontId="20" fillId="0" borderId="10" xfId="0" applyNumberFormat="1" applyFont="1" applyBorder="1" applyAlignment="1">
      <alignment horizontal="center"/>
    </xf>
    <xf numFmtId="1" fontId="35" fillId="0" borderId="0" xfId="0" applyNumberFormat="1" applyFont="1" applyAlignment="1">
      <alignment horizontal="right" vertical="top"/>
    </xf>
    <xf numFmtId="1" fontId="35" fillId="0" borderId="0" xfId="0" applyNumberFormat="1" applyFont="1"/>
    <xf numFmtId="49" fontId="35" fillId="0" borderId="0" xfId="0" applyNumberFormat="1" applyFont="1"/>
    <xf numFmtId="166" fontId="35" fillId="0" borderId="0" xfId="0" applyNumberFormat="1" applyFont="1"/>
    <xf numFmtId="165" fontId="35" fillId="0" borderId="0" xfId="0" applyNumberFormat="1" applyFont="1"/>
    <xf numFmtId="164" fontId="35" fillId="0" borderId="0" xfId="0" applyNumberFormat="1" applyFont="1"/>
    <xf numFmtId="1" fontId="36" fillId="0" borderId="0" xfId="0" applyNumberFormat="1" applyFont="1" applyAlignment="1">
      <alignment horizontal="right" vertical="top"/>
    </xf>
    <xf numFmtId="1" fontId="36" fillId="0" borderId="0" xfId="0" applyNumberFormat="1" applyFont="1"/>
    <xf numFmtId="49" fontId="36" fillId="0" borderId="0" xfId="0" applyNumberFormat="1" applyFont="1"/>
    <xf numFmtId="49" fontId="36" fillId="0" borderId="0" xfId="0" applyNumberFormat="1" applyFont="1" applyAlignment="1">
      <alignment horizontal="left" vertical="top" wrapText="1"/>
    </xf>
    <xf numFmtId="166" fontId="36" fillId="0" borderId="0" xfId="0" applyNumberFormat="1" applyFont="1"/>
    <xf numFmtId="165" fontId="36" fillId="0" borderId="0" xfId="0" applyNumberFormat="1" applyFont="1"/>
    <xf numFmtId="164" fontId="36" fillId="0" borderId="0" xfId="0" applyNumberFormat="1" applyFont="1"/>
    <xf numFmtId="1" fontId="20" fillId="0" borderId="0" xfId="0" applyNumberFormat="1" applyFont="1" applyAlignment="1">
      <alignment horizontal="right" vertical="top"/>
    </xf>
    <xf numFmtId="1" fontId="20" fillId="0" borderId="0" xfId="0" applyNumberFormat="1" applyFont="1"/>
    <xf numFmtId="49" fontId="20" fillId="0" borderId="0" xfId="0" applyNumberFormat="1" applyFont="1"/>
    <xf numFmtId="49" fontId="20" fillId="0" borderId="0" xfId="0" applyNumberFormat="1" applyFont="1" applyAlignment="1">
      <alignment horizontal="left" vertical="top" wrapText="1"/>
    </xf>
    <xf numFmtId="166" fontId="20" fillId="0" borderId="0" xfId="0" applyNumberFormat="1" applyFont="1"/>
    <xf numFmtId="165" fontId="20" fillId="0" borderId="0" xfId="0" applyNumberFormat="1" applyFont="1"/>
    <xf numFmtId="164" fontId="20" fillId="0" borderId="0" xfId="0" applyNumberFormat="1" applyFont="1"/>
    <xf numFmtId="1" fontId="25" fillId="0" borderId="0" xfId="0" applyNumberFormat="1" applyFont="1" applyAlignment="1">
      <alignment horizontal="right" vertical="top"/>
    </xf>
    <xf numFmtId="1" fontId="25" fillId="0" borderId="12" xfId="0" applyNumberFormat="1" applyFont="1" applyBorder="1" applyAlignment="1">
      <alignment horizontal="center" vertical="top"/>
    </xf>
    <xf numFmtId="49" fontId="25" fillId="0" borderId="13" xfId="0" applyNumberFormat="1" applyFont="1" applyBorder="1" applyAlignment="1">
      <alignment horizontal="center" vertical="top"/>
    </xf>
    <xf numFmtId="49" fontId="25" fillId="0" borderId="13" xfId="0" applyNumberFormat="1" applyFont="1" applyBorder="1" applyAlignment="1">
      <alignment horizontal="right" vertical="top"/>
    </xf>
    <xf numFmtId="49" fontId="25" fillId="0" borderId="13" xfId="0" applyNumberFormat="1" applyFont="1" applyBorder="1" applyAlignment="1">
      <alignment horizontal="left" vertical="top" wrapText="1"/>
    </xf>
    <xf numFmtId="166" fontId="25" fillId="0" borderId="13" xfId="0" applyNumberFormat="1" applyFont="1" applyBorder="1" applyAlignment="1">
      <alignment horizontal="right" vertical="top"/>
    </xf>
    <xf numFmtId="164" fontId="25" fillId="0" borderId="13" xfId="0" applyNumberFormat="1" applyFont="1" applyBorder="1" applyAlignment="1">
      <alignment horizontal="right" vertical="top"/>
    </xf>
    <xf numFmtId="166" fontId="25" fillId="0" borderId="15" xfId="0" applyNumberFormat="1" applyFont="1" applyBorder="1" applyAlignment="1">
      <alignment horizontal="right" vertical="top"/>
    </xf>
    <xf numFmtId="4" fontId="25" fillId="0" borderId="13" xfId="0" applyNumberFormat="1" applyFont="1" applyBorder="1" applyAlignment="1">
      <alignment horizontal="right" vertical="top"/>
    </xf>
    <xf numFmtId="4" fontId="25" fillId="0" borderId="0" xfId="0" applyNumberFormat="1" applyFont="1" applyBorder="1" applyAlignment="1">
      <alignment horizontal="right" vertical="top"/>
    </xf>
    <xf numFmtId="4" fontId="24" fillId="0" borderId="0" xfId="0" applyNumberFormat="1" applyFont="1"/>
    <xf numFmtId="4" fontId="20" fillId="0" borderId="0" xfId="0" applyNumberFormat="1" applyFont="1" applyAlignment="1">
      <alignment horizontal="right" vertical="top"/>
    </xf>
    <xf numFmtId="4" fontId="36" fillId="0" borderId="0" xfId="0" applyNumberFormat="1" applyFont="1" applyAlignment="1">
      <alignment horizontal="right" vertical="top"/>
    </xf>
    <xf numFmtId="4" fontId="25" fillId="0" borderId="14" xfId="0" applyNumberFormat="1" applyFont="1" applyBorder="1" applyAlignment="1">
      <alignment horizontal="right" vertical="top"/>
    </xf>
    <xf numFmtId="165" fontId="25" fillId="0" borderId="0" xfId="0" applyNumberFormat="1" applyFont="1" applyBorder="1" applyAlignment="1">
      <alignment horizontal="right" vertical="top"/>
    </xf>
    <xf numFmtId="0" fontId="24" fillId="0" borderId="0" xfId="0" applyFont="1" applyBorder="1"/>
    <xf numFmtId="165" fontId="20" fillId="0" borderId="0" xfId="0" applyNumberFormat="1" applyFont="1" applyBorder="1"/>
    <xf numFmtId="165" fontId="36" fillId="0" borderId="0" xfId="0" applyNumberFormat="1" applyFont="1" applyBorder="1"/>
    <xf numFmtId="0" fontId="3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7" fillId="0" borderId="0" xfId="0" applyFont="1" applyAlignment="1">
      <alignment horizontal="center" vertical="center" shrinkToFit="1"/>
    </xf>
    <xf numFmtId="0" fontId="38" fillId="0" borderId="0" xfId="0" applyFont="1" applyAlignment="1">
      <alignment shrinkToFit="1"/>
    </xf>
    <xf numFmtId="0" fontId="31" fillId="0" borderId="0" xfId="0" applyFont="1" applyAlignment="1">
      <alignment horizontal="center" vertical="top"/>
    </xf>
    <xf numFmtId="0" fontId="1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8" fillId="0" borderId="0" xfId="0" applyFont="1" applyAlignment="1">
      <alignment vertical="top"/>
    </xf>
    <xf numFmtId="0" fontId="0" fillId="0" borderId="0" xfId="0" applyAlignment="1">
      <alignment vertical="top"/>
    </xf>
  </cellXfs>
  <cellStyles count="42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40 % – Zvýraznění1" xfId="7"/>
    <cellStyle name="40 % – Zvýraznění2" xfId="8"/>
    <cellStyle name="40 % – Zvýraznění3" xfId="9"/>
    <cellStyle name="40 % – Zvýraznění4" xfId="10"/>
    <cellStyle name="40 % – Zvýraznění5" xfId="11"/>
    <cellStyle name="40 % – Zvýraznění6" xfId="12"/>
    <cellStyle name="60 % – Zvýraznění1" xfId="13"/>
    <cellStyle name="60 % – Zvýraznění2" xfId="14"/>
    <cellStyle name="60 % – Zvýraznění3" xfId="15"/>
    <cellStyle name="60 % – Zvýraznění4" xfId="16"/>
    <cellStyle name="60 % – Zvýraznění5" xfId="17"/>
    <cellStyle name="60 % – Zvýraznění6" xfId="18"/>
    <cellStyle name="Celkem" xfId="19"/>
    <cellStyle name="Kontrolní buňka" xfId="20"/>
    <cellStyle name="Nadpis 1" xfId="21"/>
    <cellStyle name="Nadpis 2" xfId="22"/>
    <cellStyle name="Nadpis 3" xfId="23"/>
    <cellStyle name="Nadpis 4" xfId="24"/>
    <cellStyle name="Název" xfId="25"/>
    <cellStyle name="Neutrální" xfId="26"/>
    <cellStyle name="Normální" xfId="0" builtinId="0"/>
    <cellStyle name="Poznámka" xfId="27"/>
    <cellStyle name="Propojená buňka" xfId="28"/>
    <cellStyle name="Správně" xfId="29"/>
    <cellStyle name="Špatně" xfId="30"/>
    <cellStyle name="Text upozornění" xfId="31"/>
    <cellStyle name="Vstup" xfId="32"/>
    <cellStyle name="Výpočet" xfId="33"/>
    <cellStyle name="Výstup" xfId="34"/>
    <cellStyle name="Vysvětlující text" xfId="35"/>
    <cellStyle name="Zvýraznění 1" xfId="36"/>
    <cellStyle name="Zvýraznění 2" xfId="37"/>
    <cellStyle name="Zvýraznění 3" xfId="38"/>
    <cellStyle name="Zvýraznění 4" xfId="39"/>
    <cellStyle name="Zvýraznění 5" xfId="40"/>
    <cellStyle name="Zvýraznění 6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66675</xdr:rowOff>
    </xdr:from>
    <xdr:to>
      <xdr:col>7</xdr:col>
      <xdr:colOff>942975</xdr:colOff>
      <xdr:row>3</xdr:row>
      <xdr:rowOff>95250</xdr:rowOff>
    </xdr:to>
    <xdr:pic>
      <xdr:nvPicPr>
        <xdr:cNvPr id="1026" name="&lt;#ecLogo&gt;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05475" y="66675"/>
          <a:ext cx="457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44"/>
  <sheetViews>
    <sheetView showGridLines="0" topLeftCell="B1" zoomScaleNormal="100" workbookViewId="0">
      <selection activeCell="P48" sqref="P48"/>
    </sheetView>
  </sheetViews>
  <sheetFormatPr defaultColWidth="9.140625" defaultRowHeight="8.25" x14ac:dyDescent="0.15"/>
  <cols>
    <col min="1" max="1" width="9.140625" style="3" hidden="1" customWidth="1"/>
    <col min="2" max="2" width="4.7109375" style="3" customWidth="1"/>
    <col min="3" max="8" width="14.7109375" style="3" customWidth="1"/>
    <col min="9" max="9" width="9.140625" style="3" customWidth="1"/>
    <col min="10" max="11" width="9.140625" style="3"/>
    <col min="12" max="12" width="56" style="3" hidden="1" customWidth="1"/>
    <col min="13" max="16384" width="9.140625" style="3"/>
  </cols>
  <sheetData>
    <row r="1" spans="1:12" ht="11.25" x14ac:dyDescent="0.2">
      <c r="A1" s="8"/>
      <c r="B1" s="8"/>
      <c r="C1" s="16"/>
    </row>
    <row r="2" spans="1:12" ht="11.25" x14ac:dyDescent="0.2">
      <c r="A2" s="11">
        <v>0</v>
      </c>
      <c r="C2" s="16"/>
    </row>
    <row r="3" spans="1:12" ht="11.25" customHeight="1" x14ac:dyDescent="0.2">
      <c r="A3" s="11">
        <f t="array" ref="A3">INDEX(VAT_RATES,MATCH(0,COUNTIF($A$1:A2,VAT_RATES),0))</f>
        <v>21</v>
      </c>
      <c r="C3" s="16"/>
      <c r="D3" s="120" t="s">
        <v>109</v>
      </c>
      <c r="E3" s="121"/>
      <c r="F3" s="121"/>
      <c r="G3" s="121"/>
    </row>
    <row r="4" spans="1:12" ht="11.25" customHeight="1" x14ac:dyDescent="0.2">
      <c r="A4" s="11" t="e">
        <f t="array" ref="A4">INDEX(VAT_RATES,MATCH(0,COUNTIF($A$1:A3,VAT_RATES),0))</f>
        <v>#N/A</v>
      </c>
      <c r="C4" s="17"/>
      <c r="D4" s="121"/>
      <c r="E4" s="121"/>
      <c r="F4" s="121"/>
      <c r="G4" s="121"/>
    </row>
    <row r="5" spans="1:12" ht="12.75" x14ac:dyDescent="0.2">
      <c r="A5" s="11" t="e">
        <f t="array" ref="A5">INDEX(VAT_RATES,MATCH(0,COUNTIF($A$1:A4,VAT_RATES),0))</f>
        <v>#N/A</v>
      </c>
      <c r="C5" s="18"/>
      <c r="D5" s="19"/>
      <c r="E5" s="19"/>
      <c r="F5" s="19"/>
      <c r="G5" s="19"/>
      <c r="H5" s="19"/>
      <c r="L5" s="20"/>
    </row>
    <row r="6" spans="1:12" ht="12.75" customHeight="1" x14ac:dyDescent="0.15">
      <c r="A6" s="11">
        <f>SUMIF(GROUP_ID,"",ITEM_PRICES)</f>
        <v>0</v>
      </c>
      <c r="C6" s="21"/>
      <c r="D6" s="21"/>
      <c r="E6" s="21"/>
      <c r="F6" s="21"/>
      <c r="G6" s="21"/>
      <c r="H6" s="21"/>
      <c r="K6" s="7"/>
      <c r="L6" s="7"/>
    </row>
    <row r="7" spans="1:12" s="14" customFormat="1" ht="15.2" customHeight="1" x14ac:dyDescent="0.2">
      <c r="A7" s="14">
        <f>IF(ISNUMBER($A$3),SUMIF(VAT_RATES,$A$3,ITEM_PRICES),0)</f>
        <v>0</v>
      </c>
      <c r="C7" s="22"/>
      <c r="D7" s="23"/>
      <c r="E7" s="122" t="s">
        <v>17</v>
      </c>
      <c r="F7" s="122"/>
      <c r="G7" s="23"/>
      <c r="H7" s="23"/>
      <c r="I7" s="15"/>
      <c r="J7" s="24"/>
      <c r="K7" s="24"/>
      <c r="L7" s="25" t="s">
        <v>18</v>
      </c>
    </row>
    <row r="8" spans="1:12" x14ac:dyDescent="0.15">
      <c r="A8" s="11">
        <f>IF(ISNUMBER($A$4),SUMIF(VAT_RATES,$A$4,ITEM_PRICES),0)</f>
        <v>0</v>
      </c>
      <c r="C8" s="21"/>
      <c r="D8" s="21"/>
      <c r="E8" s="21"/>
      <c r="F8" s="21"/>
      <c r="G8" s="21"/>
      <c r="H8" s="21"/>
      <c r="K8" s="7"/>
      <c r="L8" s="26">
        <f ca="1">CELL("width",E8)+CELL("width",F8)+CELL("width",G8)+CELL("width",H8)</f>
        <v>56</v>
      </c>
    </row>
    <row r="9" spans="1:12" customFormat="1" ht="12.75" x14ac:dyDescent="0.2">
      <c r="A9">
        <f>IF(ISNUMBER($A$5),SUMIF(VAT_RATES,$A$5,ITEM_PRICES),0)</f>
        <v>0</v>
      </c>
      <c r="C9" s="1"/>
      <c r="D9" s="27"/>
      <c r="E9" s="123"/>
      <c r="F9" s="124"/>
      <c r="G9" s="124"/>
      <c r="H9" s="124"/>
      <c r="J9" s="29"/>
      <c r="K9" s="29"/>
      <c r="L9" s="28">
        <f>E9</f>
        <v>0</v>
      </c>
    </row>
    <row r="10" spans="1:12" customFormat="1" ht="12.75" x14ac:dyDescent="0.2">
      <c r="A10" t="str">
        <f>IF($A7=0,"","DPH " &amp; $A3 &amp; " % ze základny: " &amp; TEXT($A7,"# ##0"))</f>
        <v/>
      </c>
      <c r="C10" s="1"/>
      <c r="D10" s="27" t="s">
        <v>19</v>
      </c>
      <c r="E10" s="124" t="s">
        <v>110</v>
      </c>
      <c r="F10" s="124"/>
      <c r="G10" s="124"/>
      <c r="H10" s="124"/>
      <c r="J10" s="29"/>
      <c r="K10" s="29"/>
      <c r="L10" s="28" t="str">
        <f>E10</f>
        <v>PPO Děčín, úsek PS 2.10.1 Křížení ulice Litoměřická</v>
      </c>
    </row>
    <row r="11" spans="1:12" customFormat="1" ht="12.75" x14ac:dyDescent="0.2">
      <c r="A11" t="str">
        <f>IF($A8=0,"","DPH " &amp; $A4 &amp; " % ze základny: " &amp; TEXT($A8,"# ##0"))</f>
        <v/>
      </c>
      <c r="C11" s="1"/>
      <c r="D11" s="27"/>
      <c r="E11" s="123" t="s">
        <v>111</v>
      </c>
      <c r="F11" s="124"/>
      <c r="G11" s="124"/>
      <c r="H11" s="124"/>
      <c r="J11" s="29"/>
      <c r="K11" s="29"/>
      <c r="L11" s="28" t="str">
        <f>E11</f>
        <v>oprava dosedacího prahu</v>
      </c>
    </row>
    <row r="12" spans="1:12" x14ac:dyDescent="0.15">
      <c r="A12" s="11" t="str">
        <f>IF($A9=0,"","DPH " &amp; $A5 &amp; " % ze základny: " &amp; TEXT($A9,"# ##0"))</f>
        <v/>
      </c>
      <c r="C12" s="30"/>
      <c r="D12" s="30"/>
      <c r="E12" s="30"/>
      <c r="F12" s="30"/>
      <c r="G12" s="30"/>
      <c r="H12" s="30"/>
      <c r="J12" s="7"/>
      <c r="K12" s="7"/>
    </row>
    <row r="13" spans="1:12" x14ac:dyDescent="0.15">
      <c r="A13" s="11" t="str">
        <f>IF($A7=0,"",$A7*$A3/100)</f>
        <v/>
      </c>
      <c r="C13" s="21"/>
      <c r="D13" s="21"/>
      <c r="E13" s="21"/>
      <c r="F13" s="21"/>
      <c r="G13" s="21"/>
      <c r="H13" s="21"/>
      <c r="J13" s="7"/>
      <c r="K13" s="7"/>
    </row>
    <row r="14" spans="1:12" s="15" customFormat="1" ht="15.75" x14ac:dyDescent="0.25">
      <c r="A14" s="15" t="str">
        <f>IF($A8=0,"",$A8*$A4/100)</f>
        <v/>
      </c>
      <c r="C14" s="14"/>
      <c r="D14" s="14"/>
      <c r="E14" s="118" t="s">
        <v>20</v>
      </c>
      <c r="F14" s="119"/>
      <c r="G14" s="14"/>
      <c r="H14" s="14"/>
      <c r="J14" s="24"/>
      <c r="K14" s="24"/>
    </row>
    <row r="15" spans="1:12" x14ac:dyDescent="0.15">
      <c r="A15" s="11" t="str">
        <f>IF($A9=0,"",$A9*$A5/100)</f>
        <v/>
      </c>
      <c r="C15" s="21"/>
      <c r="D15" s="21"/>
      <c r="E15" s="21"/>
      <c r="F15" s="21"/>
      <c r="G15" s="21"/>
      <c r="H15" s="21"/>
      <c r="J15" s="7"/>
      <c r="K15" s="7"/>
    </row>
    <row r="16" spans="1:12" customFormat="1" ht="12.75" x14ac:dyDescent="0.2">
      <c r="A16">
        <f>SUM(A13:A15)</f>
        <v>0</v>
      </c>
      <c r="C16" s="1"/>
      <c r="D16" s="27" t="s">
        <v>21</v>
      </c>
      <c r="E16" s="125" t="s">
        <v>22</v>
      </c>
      <c r="F16" s="126"/>
      <c r="G16" s="126"/>
      <c r="H16" s="126"/>
      <c r="J16" s="29"/>
      <c r="K16" s="29"/>
    </row>
    <row r="17" spans="1:12" x14ac:dyDescent="0.15">
      <c r="A17" s="7"/>
      <c r="B17" s="7"/>
      <c r="C17" s="30"/>
      <c r="D17" s="30"/>
      <c r="E17" s="30"/>
      <c r="F17" s="30"/>
      <c r="G17" s="30"/>
      <c r="H17" s="30"/>
      <c r="J17" s="7"/>
      <c r="K17" s="7"/>
    </row>
    <row r="18" spans="1:12" x14ac:dyDescent="0.15">
      <c r="C18" s="21"/>
      <c r="D18" s="21"/>
      <c r="E18" s="21"/>
      <c r="F18" s="21"/>
      <c r="G18" s="21"/>
      <c r="H18" s="21"/>
      <c r="J18" s="7"/>
      <c r="K18" s="7"/>
    </row>
    <row r="19" spans="1:12" s="15" customFormat="1" ht="15.75" x14ac:dyDescent="0.25">
      <c r="C19" s="14"/>
      <c r="D19" s="32"/>
      <c r="E19" s="118" t="s">
        <v>23</v>
      </c>
      <c r="F19" s="119"/>
      <c r="G19" s="14"/>
      <c r="H19" s="14"/>
      <c r="J19" s="24"/>
      <c r="K19" s="24"/>
    </row>
    <row r="20" spans="1:12" x14ac:dyDescent="0.15">
      <c r="C20" s="21"/>
      <c r="D20" s="21"/>
      <c r="E20" s="21"/>
      <c r="F20" s="21"/>
      <c r="G20" s="21"/>
      <c r="H20" s="21"/>
      <c r="J20" s="7"/>
      <c r="K20" s="7"/>
    </row>
    <row r="21" spans="1:12" customFormat="1" ht="12.75" x14ac:dyDescent="0.2">
      <c r="C21" s="1"/>
      <c r="D21" s="27" t="s">
        <v>21</v>
      </c>
      <c r="E21" s="31" t="s">
        <v>22</v>
      </c>
      <c r="F21" s="31"/>
      <c r="G21" s="31"/>
      <c r="H21" s="31"/>
      <c r="J21" s="29"/>
      <c r="K21" s="29"/>
    </row>
    <row r="22" spans="1:12" x14ac:dyDescent="0.15">
      <c r="C22" s="30"/>
      <c r="D22" s="30"/>
      <c r="E22" s="30"/>
      <c r="F22" s="30"/>
      <c r="G22" s="30"/>
      <c r="H22" s="30"/>
      <c r="J22" s="7"/>
      <c r="K22" s="7"/>
    </row>
    <row r="23" spans="1:12" x14ac:dyDescent="0.15">
      <c r="C23" s="21"/>
      <c r="D23" s="33"/>
      <c r="E23" s="21"/>
      <c r="F23" s="21"/>
      <c r="G23" s="21"/>
      <c r="H23" s="21"/>
      <c r="J23" s="7"/>
      <c r="K23" s="7"/>
    </row>
    <row r="24" spans="1:12" s="15" customFormat="1" ht="15.75" x14ac:dyDescent="0.25">
      <c r="C24" s="14"/>
      <c r="D24" s="32"/>
      <c r="E24" s="118" t="s">
        <v>24</v>
      </c>
      <c r="F24" s="119"/>
      <c r="G24" s="14"/>
      <c r="H24" s="14"/>
      <c r="J24" s="24"/>
      <c r="K24" s="24"/>
    </row>
    <row r="25" spans="1:12" x14ac:dyDescent="0.15">
      <c r="C25" s="21"/>
      <c r="D25" s="33"/>
      <c r="E25" s="21"/>
      <c r="F25" s="21"/>
      <c r="G25" s="21"/>
      <c r="H25" s="21"/>
      <c r="J25" s="7"/>
      <c r="K25" s="7"/>
    </row>
    <row r="26" spans="1:12" customFormat="1" ht="12.75" x14ac:dyDescent="0.2">
      <c r="C26" s="1"/>
      <c r="D26" s="27" t="s">
        <v>25</v>
      </c>
      <c r="E26" s="34">
        <f ca="1">INDIRECT("A6")</f>
        <v>0</v>
      </c>
      <c r="F26" s="6" t="s">
        <v>26</v>
      </c>
      <c r="G26" s="1"/>
      <c r="H26" s="1"/>
      <c r="I26" s="35"/>
      <c r="J26" s="29"/>
      <c r="K26" s="29"/>
      <c r="L26" s="29"/>
    </row>
    <row r="27" spans="1:12" customFormat="1" ht="12.75" x14ac:dyDescent="0.2">
      <c r="C27" s="1"/>
      <c r="D27" s="27" t="s">
        <v>27</v>
      </c>
      <c r="E27" s="36">
        <f ca="1">INDIRECT("A16")</f>
        <v>0</v>
      </c>
      <c r="F27" s="1" t="str">
        <f>F26</f>
        <v>Kč</v>
      </c>
      <c r="G27" s="1"/>
      <c r="H27" s="1"/>
      <c r="I27" s="35"/>
      <c r="J27" s="29"/>
      <c r="K27" s="29"/>
      <c r="L27" s="37"/>
    </row>
    <row r="28" spans="1:12" customFormat="1" ht="12.75" x14ac:dyDescent="0.2">
      <c r="C28" s="1"/>
      <c r="D28" s="27" t="s">
        <v>28</v>
      </c>
      <c r="E28" s="36">
        <f ca="1">E26+E27</f>
        <v>0</v>
      </c>
      <c r="F28" s="1" t="str">
        <f>F26</f>
        <v>Kč</v>
      </c>
      <c r="G28" s="1"/>
      <c r="H28" s="1"/>
      <c r="I28" s="35"/>
      <c r="J28" s="29"/>
      <c r="K28" s="29"/>
      <c r="L28" s="29"/>
    </row>
    <row r="29" spans="1:12" x14ac:dyDescent="0.15">
      <c r="C29" s="38"/>
      <c r="D29" s="38"/>
      <c r="E29" s="38"/>
      <c r="F29" s="38"/>
      <c r="G29" s="38"/>
      <c r="H29" s="38"/>
    </row>
    <row r="30" spans="1:12" x14ac:dyDescent="0.15">
      <c r="C30" s="13"/>
      <c r="D30" s="2"/>
      <c r="E30" s="2"/>
      <c r="F30" s="2"/>
      <c r="G30" s="2"/>
      <c r="H30" s="2"/>
    </row>
    <row r="31" spans="1:12" x14ac:dyDescent="0.15">
      <c r="C31" s="13"/>
      <c r="D31" s="2"/>
      <c r="E31" s="2"/>
      <c r="F31" s="2"/>
      <c r="G31" s="2"/>
      <c r="H31" s="2"/>
    </row>
    <row r="32" spans="1:12" x14ac:dyDescent="0.15">
      <c r="C32" s="13"/>
      <c r="D32" s="2"/>
      <c r="E32" s="2"/>
      <c r="F32" s="2"/>
      <c r="G32" s="2"/>
      <c r="H32" s="2"/>
    </row>
    <row r="33" spans="3:8" x14ac:dyDescent="0.15">
      <c r="C33" s="13"/>
      <c r="D33" s="2"/>
      <c r="E33" s="2"/>
      <c r="F33" s="2"/>
      <c r="G33" s="2"/>
      <c r="H33" s="2"/>
    </row>
    <row r="34" spans="3:8" x14ac:dyDescent="0.15">
      <c r="C34" s="8"/>
    </row>
    <row r="35" spans="3:8" x14ac:dyDescent="0.15">
      <c r="C35" s="8"/>
    </row>
    <row r="36" spans="3:8" x14ac:dyDescent="0.15">
      <c r="C36" s="8"/>
    </row>
    <row r="37" spans="3:8" x14ac:dyDescent="0.15">
      <c r="C37" s="8"/>
    </row>
    <row r="38" spans="3:8" x14ac:dyDescent="0.15">
      <c r="C38" s="8"/>
    </row>
    <row r="39" spans="3:8" x14ac:dyDescent="0.15">
      <c r="C39" s="8"/>
    </row>
    <row r="40" spans="3:8" x14ac:dyDescent="0.15">
      <c r="C40" s="8"/>
    </row>
    <row r="41" spans="3:8" x14ac:dyDescent="0.15">
      <c r="C41" s="8"/>
    </row>
    <row r="42" spans="3:8" x14ac:dyDescent="0.15">
      <c r="C42" s="8"/>
    </row>
    <row r="43" spans="3:8" x14ac:dyDescent="0.15">
      <c r="C43" s="8"/>
    </row>
    <row r="44" spans="3:8" x14ac:dyDescent="0.15">
      <c r="C44" s="8"/>
    </row>
  </sheetData>
  <mergeCells count="9">
    <mergeCell ref="E19:F19"/>
    <mergeCell ref="E24:F24"/>
    <mergeCell ref="D3:G4"/>
    <mergeCell ref="E7:F7"/>
    <mergeCell ref="E9:H9"/>
    <mergeCell ref="E10:H10"/>
    <mergeCell ref="E11:H11"/>
    <mergeCell ref="E14:F14"/>
    <mergeCell ref="E16:H16"/>
  </mergeCells>
  <pageMargins left="0.70866141732283472" right="0.70866141732283472" top="0.78740157480314965" bottom="0.78740157480314965" header="0.31496062992125984" footer="0.31496062992125984"/>
  <pageSetup paperSize="9" pageOrder="overThenDown" orientation="portrait" r:id="rId1"/>
  <headerFooter>
    <oddFooter>&amp;L&amp;8Vytvořeno systémem euroCALC4&amp;C&amp;P/&amp;N&amp;R&amp;8&amp;[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26"/>
  <sheetViews>
    <sheetView zoomScaleNormal="100" workbookViewId="0">
      <pane ySplit="4" topLeftCell="A5" activePane="bottomLeft" state="frozen"/>
      <selection pane="bottomLeft" activeCell="C6" sqref="C6"/>
    </sheetView>
  </sheetViews>
  <sheetFormatPr defaultColWidth="9.140625" defaultRowHeight="8.25" outlineLevelRow="2" x14ac:dyDescent="0.15"/>
  <cols>
    <col min="1" max="1" width="34.7109375" style="3" hidden="1" customWidth="1"/>
    <col min="2" max="2" width="80.7109375" style="3" customWidth="1"/>
    <col min="3" max="3" width="15.7109375" style="3" customWidth="1"/>
    <col min="4" max="6" width="15.7109375" style="3" hidden="1" customWidth="1"/>
    <col min="7" max="7" width="41.7109375" style="3" customWidth="1"/>
    <col min="8" max="16384" width="9.140625" style="3"/>
  </cols>
  <sheetData>
    <row r="1" spans="1:8" ht="15.75" x14ac:dyDescent="0.15">
      <c r="B1" s="22" t="s">
        <v>55</v>
      </c>
    </row>
    <row r="2" spans="1:8" ht="15.75" x14ac:dyDescent="0.15">
      <c r="B2" s="22" t="s">
        <v>56</v>
      </c>
      <c r="C2" s="41"/>
      <c r="D2" s="43"/>
      <c r="E2" s="41"/>
      <c r="F2" s="41"/>
    </row>
    <row r="3" spans="1:8" ht="7.5" customHeight="1" x14ac:dyDescent="0.15">
      <c r="A3" s="7"/>
      <c r="B3" s="39"/>
      <c r="C3" s="41"/>
      <c r="D3" s="44"/>
      <c r="E3" s="46"/>
      <c r="F3" s="46"/>
      <c r="G3" s="9"/>
    </row>
    <row r="4" spans="1:8" ht="11.25" x14ac:dyDescent="0.2">
      <c r="A4" s="5"/>
      <c r="B4" s="47" t="s">
        <v>3</v>
      </c>
      <c r="C4" s="48" t="s">
        <v>9</v>
      </c>
      <c r="D4" s="49" t="s">
        <v>11</v>
      </c>
      <c r="E4" s="48" t="s">
        <v>2</v>
      </c>
      <c r="F4" s="48" t="s">
        <v>15</v>
      </c>
      <c r="G4" s="7"/>
      <c r="H4" s="9"/>
    </row>
    <row r="5" spans="1:8" ht="7.5" customHeight="1" x14ac:dyDescent="0.15">
      <c r="B5" s="39"/>
      <c r="C5" s="41"/>
      <c r="D5" s="43"/>
      <c r="E5" s="41"/>
      <c r="F5" s="41"/>
      <c r="G5" s="9"/>
    </row>
    <row r="6" spans="1:8" ht="12" x14ac:dyDescent="0.15">
      <c r="A6" s="62" t="s">
        <v>29</v>
      </c>
      <c r="B6" s="63" t="s">
        <v>30</v>
      </c>
      <c r="C6" s="64">
        <f>VLOOKUP($A6,Zakázka!$A:$Q,10,FALSE)</f>
        <v>0</v>
      </c>
      <c r="D6" s="65">
        <f>VLOOKUP($A6,Zakázka!$A:$Q,12,FALSE)</f>
        <v>3.8034370000000002</v>
      </c>
      <c r="E6" s="64">
        <f>VLOOKUP($A6,Zakázka!$A:$Q,16,FALSE)</f>
        <v>0</v>
      </c>
      <c r="F6" s="64">
        <f>VLOOKUP($A6,Zakázka!$A:$Q,17,FALSE)</f>
        <v>0</v>
      </c>
      <c r="G6" s="7"/>
      <c r="H6" s="9"/>
    </row>
    <row r="7" spans="1:8" ht="12" outlineLevel="1" x14ac:dyDescent="0.15">
      <c r="A7" s="66" t="s">
        <v>31</v>
      </c>
      <c r="B7" s="67" t="s">
        <v>32</v>
      </c>
      <c r="C7" s="68">
        <f>VLOOKUP($A7,Zakázka!$A:$Q,10,FALSE)</f>
        <v>0</v>
      </c>
      <c r="D7" s="69">
        <f>VLOOKUP($A7,Zakázka!$A:$Q,12,FALSE)</f>
        <v>3.8034370000000002</v>
      </c>
      <c r="E7" s="68">
        <f>VLOOKUP($A7,Zakázka!$A:$Q,16,FALSE)</f>
        <v>0</v>
      </c>
      <c r="F7" s="68">
        <f>VLOOKUP($A7,Zakázka!$A:$Q,17,FALSE)</f>
        <v>0</v>
      </c>
      <c r="G7" s="7"/>
      <c r="H7" s="9"/>
    </row>
    <row r="8" spans="1:8" ht="11.25" outlineLevel="2" x14ac:dyDescent="0.15">
      <c r="A8" s="70" t="s">
        <v>33</v>
      </c>
      <c r="B8" s="71" t="s">
        <v>34</v>
      </c>
      <c r="C8" s="72">
        <f>VLOOKUP($A8,Zakázka!$A:$Q,10,FALSE)</f>
        <v>0</v>
      </c>
      <c r="D8" s="73">
        <f>VLOOKUP($A8,Zakázka!$A:$Q,12,FALSE)</f>
        <v>0</v>
      </c>
      <c r="E8" s="72">
        <f>VLOOKUP($A8,Zakázka!$A:$Q,16,FALSE)</f>
        <v>0</v>
      </c>
      <c r="F8" s="72">
        <f>VLOOKUP($A8,Zakázka!$A:$Q,17,FALSE)</f>
        <v>0</v>
      </c>
      <c r="G8" s="7"/>
      <c r="H8" s="9"/>
    </row>
    <row r="9" spans="1:8" ht="11.25" outlineLevel="2" x14ac:dyDescent="0.15">
      <c r="A9" s="70" t="s">
        <v>35</v>
      </c>
      <c r="B9" s="71" t="s">
        <v>36</v>
      </c>
      <c r="C9" s="72">
        <f>VLOOKUP($A9,Zakázka!$A:$Q,10,FALSE)</f>
        <v>0</v>
      </c>
      <c r="D9" s="73">
        <f>VLOOKUP($A9,Zakázka!$A:$Q,12,FALSE)</f>
        <v>3.8034370000000002</v>
      </c>
      <c r="E9" s="72">
        <f>VLOOKUP($A9,Zakázka!$A:$Q,16,FALSE)</f>
        <v>0</v>
      </c>
      <c r="F9" s="72">
        <f>VLOOKUP($A9,Zakázka!$A:$Q,17,FALSE)</f>
        <v>0</v>
      </c>
      <c r="G9" s="7"/>
      <c r="H9" s="9"/>
    </row>
    <row r="10" spans="1:8" ht="11.25" outlineLevel="2" x14ac:dyDescent="0.15">
      <c r="A10" s="70" t="s">
        <v>37</v>
      </c>
      <c r="B10" s="71" t="s">
        <v>38</v>
      </c>
      <c r="C10" s="72">
        <f>VLOOKUP($A10,Zakázka!$A:$Q,10,FALSE)</f>
        <v>0</v>
      </c>
      <c r="D10" s="73">
        <f>VLOOKUP($A10,Zakázka!$A:$Q,12,FALSE)</f>
        <v>0</v>
      </c>
      <c r="E10" s="72">
        <f>VLOOKUP($A10,Zakázka!$A:$Q,16,FALSE)</f>
        <v>0</v>
      </c>
      <c r="F10" s="72">
        <f>VLOOKUP($A10,Zakázka!$A:$Q,17,FALSE)</f>
        <v>0</v>
      </c>
      <c r="G10" s="7"/>
      <c r="H10" s="9"/>
    </row>
    <row r="11" spans="1:8" ht="11.25" outlineLevel="2" x14ac:dyDescent="0.15">
      <c r="A11" s="70" t="s">
        <v>39</v>
      </c>
      <c r="B11" s="71" t="s">
        <v>40</v>
      </c>
      <c r="C11" s="72">
        <f>VLOOKUP($A11,Zakázka!$A:$Q,10,FALSE)</f>
        <v>0</v>
      </c>
      <c r="D11" s="73">
        <f>VLOOKUP($A11,Zakázka!$A:$Q,12,FALSE)</f>
        <v>0</v>
      </c>
      <c r="E11" s="72">
        <f>VLOOKUP($A11,Zakázka!$A:$Q,16,FALSE)</f>
        <v>0</v>
      </c>
      <c r="F11" s="72">
        <f>VLOOKUP($A11,Zakázka!$A:$Q,17,FALSE)</f>
        <v>0</v>
      </c>
      <c r="G11" s="7"/>
      <c r="H11" s="9"/>
    </row>
    <row r="12" spans="1:8" ht="11.25" outlineLevel="2" x14ac:dyDescent="0.15">
      <c r="A12" s="70" t="s">
        <v>41</v>
      </c>
      <c r="B12" s="71" t="s">
        <v>42</v>
      </c>
      <c r="C12" s="72">
        <f>VLOOKUP($A12,Zakázka!$A:$Q,10,FALSE)</f>
        <v>0</v>
      </c>
      <c r="D12" s="73">
        <f>VLOOKUP($A12,Zakázka!$A:$Q,12,FALSE)</f>
        <v>0</v>
      </c>
      <c r="E12" s="72">
        <f>VLOOKUP($A12,Zakázka!$A:$Q,16,FALSE)</f>
        <v>0</v>
      </c>
      <c r="F12" s="72">
        <f>VLOOKUP($A12,Zakázka!$A:$Q,17,FALSE)</f>
        <v>0</v>
      </c>
      <c r="G12" s="7"/>
      <c r="H12" s="9"/>
    </row>
    <row r="13" spans="1:8" ht="11.25" outlineLevel="2" x14ac:dyDescent="0.15">
      <c r="A13" s="70" t="s">
        <v>43</v>
      </c>
      <c r="B13" s="71" t="s">
        <v>44</v>
      </c>
      <c r="C13" s="72">
        <f>VLOOKUP($A13,Zakázka!$A:$Q,10,FALSE)</f>
        <v>0</v>
      </c>
      <c r="D13" s="73">
        <f>VLOOKUP($A13,Zakázka!$A:$Q,12,FALSE)</f>
        <v>0</v>
      </c>
      <c r="E13" s="72">
        <f>VLOOKUP($A13,Zakázka!$A:$Q,16,FALSE)</f>
        <v>0</v>
      </c>
      <c r="F13" s="72">
        <f>VLOOKUP($A13,Zakázka!$A:$Q,17,FALSE)</f>
        <v>0</v>
      </c>
      <c r="G13" s="7"/>
      <c r="H13" s="9"/>
    </row>
    <row r="14" spans="1:8" ht="11.25" outlineLevel="2" x14ac:dyDescent="0.15">
      <c r="A14" s="70" t="s">
        <v>45</v>
      </c>
      <c r="B14" s="71" t="s">
        <v>46</v>
      </c>
      <c r="C14" s="72">
        <f>VLOOKUP($A14,Zakázka!$A:$Q,10,FALSE)</f>
        <v>0</v>
      </c>
      <c r="D14" s="73">
        <f>VLOOKUP($A14,Zakázka!$A:$Q,12,FALSE)</f>
        <v>0</v>
      </c>
      <c r="E14" s="72">
        <f>VLOOKUP($A14,Zakázka!$A:$Q,16,FALSE)</f>
        <v>0</v>
      </c>
      <c r="F14" s="72">
        <f>VLOOKUP($A14,Zakázka!$A:$Q,17,FALSE)</f>
        <v>0</v>
      </c>
      <c r="G14" s="7"/>
      <c r="H14" s="9"/>
    </row>
    <row r="15" spans="1:8" ht="11.25" outlineLevel="2" x14ac:dyDescent="0.15">
      <c r="A15" s="70" t="s">
        <v>47</v>
      </c>
      <c r="B15" s="71" t="s">
        <v>48</v>
      </c>
      <c r="C15" s="72">
        <f>VLOOKUP($A15,Zakázka!$A:$Q,10,FALSE)</f>
        <v>0</v>
      </c>
      <c r="D15" s="73">
        <f>VLOOKUP($A15,Zakázka!$A:$Q,12,FALSE)</f>
        <v>0</v>
      </c>
      <c r="E15" s="72">
        <f>VLOOKUP($A15,Zakázka!$A:$Q,16,FALSE)</f>
        <v>0</v>
      </c>
      <c r="F15" s="72">
        <f>VLOOKUP($A15,Zakázka!$A:$Q,17,FALSE)</f>
        <v>0</v>
      </c>
      <c r="G15" s="7"/>
      <c r="H15" s="9"/>
    </row>
    <row r="16" spans="1:8" ht="11.25" outlineLevel="2" x14ac:dyDescent="0.15">
      <c r="A16" s="70" t="s">
        <v>49</v>
      </c>
      <c r="B16" s="71" t="s">
        <v>50</v>
      </c>
      <c r="C16" s="72">
        <f>VLOOKUP($A16,Zakázka!$A:$Q,10,FALSE)</f>
        <v>0</v>
      </c>
      <c r="D16" s="73">
        <f>VLOOKUP($A16,Zakázka!$A:$Q,12,FALSE)</f>
        <v>0</v>
      </c>
      <c r="E16" s="72">
        <f>VLOOKUP($A16,Zakázka!$A:$Q,16,FALSE)</f>
        <v>0</v>
      </c>
      <c r="F16" s="72">
        <f>VLOOKUP($A16,Zakázka!$A:$Q,17,FALSE)</f>
        <v>0</v>
      </c>
      <c r="G16" s="7"/>
      <c r="H16" s="9"/>
    </row>
    <row r="17" spans="1:8" ht="11.25" outlineLevel="2" x14ac:dyDescent="0.15">
      <c r="A17" s="70" t="s">
        <v>51</v>
      </c>
      <c r="B17" s="71" t="s">
        <v>52</v>
      </c>
      <c r="C17" s="72">
        <f>VLOOKUP($A17,Zakázka!$A:$Q,10,FALSE)</f>
        <v>0</v>
      </c>
      <c r="D17" s="73">
        <f>VLOOKUP($A17,Zakázka!$A:$Q,12,FALSE)</f>
        <v>0</v>
      </c>
      <c r="E17" s="72">
        <f>VLOOKUP($A17,Zakázka!$A:$Q,16,FALSE)</f>
        <v>0</v>
      </c>
      <c r="F17" s="72">
        <f>VLOOKUP($A17,Zakázka!$A:$Q,17,FALSE)</f>
        <v>0</v>
      </c>
      <c r="G17" s="7"/>
      <c r="H17" s="9"/>
    </row>
    <row r="18" spans="1:8" ht="12" outlineLevel="1" x14ac:dyDescent="0.15">
      <c r="A18" s="66" t="s">
        <v>53</v>
      </c>
      <c r="B18" s="67" t="s">
        <v>54</v>
      </c>
      <c r="C18" s="68">
        <f>VLOOKUP($A18,Zakázka!$A:$Q,10,FALSE)</f>
        <v>0</v>
      </c>
      <c r="D18" s="69">
        <f>VLOOKUP($A18,Zakázka!$A:$Q,12,FALSE)</f>
        <v>0</v>
      </c>
      <c r="E18" s="68">
        <f>VLOOKUP($A18,Zakázka!$A:$Q,16,FALSE)</f>
        <v>0</v>
      </c>
      <c r="F18" s="68">
        <f>VLOOKUP($A18,Zakázka!$A:$Q,17,FALSE)</f>
        <v>0</v>
      </c>
      <c r="G18" s="7"/>
      <c r="H18" s="9"/>
    </row>
    <row r="19" spans="1:8" ht="7.5" customHeight="1" x14ac:dyDescent="0.15">
      <c r="A19" s="10"/>
      <c r="B19" s="40"/>
      <c r="C19" s="42"/>
      <c r="D19" s="45"/>
      <c r="E19" s="42"/>
      <c r="F19" s="42"/>
      <c r="G19" s="9"/>
    </row>
    <row r="20" spans="1:8" ht="12.75" x14ac:dyDescent="0.2">
      <c r="A20" s="6"/>
      <c r="B20" s="50" t="s">
        <v>1</v>
      </c>
      <c r="C20" s="51">
        <f>SUMIF(GROUP_ID,"",ITEM_PRICES)</f>
        <v>0</v>
      </c>
      <c r="D20" s="52"/>
      <c r="E20" s="53"/>
      <c r="F20" s="53"/>
      <c r="G20" s="7"/>
      <c r="H20" s="9"/>
    </row>
    <row r="21" spans="1:8" ht="12.75" x14ac:dyDescent="0.2">
      <c r="A21" s="6"/>
      <c r="B21" s="50" t="s">
        <v>2</v>
      </c>
      <c r="C21" s="51">
        <f ca="1">SUM(C22:C23)</f>
        <v>0</v>
      </c>
      <c r="D21" s="52"/>
      <c r="E21" s="53"/>
      <c r="F21" s="53"/>
      <c r="G21" s="7"/>
      <c r="H21" s="9"/>
    </row>
    <row r="22" spans="1:8" ht="12.75" x14ac:dyDescent="0.2">
      <c r="A22" s="1"/>
      <c r="B22" s="54" t="str">
        <f ca="1">INDIRECT(ADDRESS(10,1,,,"Krycí List"))</f>
        <v/>
      </c>
      <c r="C22" s="55" t="str">
        <f ca="1">INDIRECT(ADDRESS(13,1,,,"Krycí List"))</f>
        <v/>
      </c>
      <c r="D22" s="56"/>
      <c r="E22" s="57"/>
      <c r="F22" s="57"/>
      <c r="G22" s="7"/>
      <c r="H22" s="9"/>
    </row>
    <row r="23" spans="1:8" ht="12.75" x14ac:dyDescent="0.2">
      <c r="A23" s="1"/>
      <c r="B23" s="58" t="str">
        <f ca="1">INDIRECT(ADDRESS(11,1,,,"Krycí List"))</f>
        <v/>
      </c>
      <c r="C23" s="59" t="str">
        <f ca="1">INDIRECT(ADDRESS(14,1,,,"Krycí List"))</f>
        <v/>
      </c>
      <c r="D23" s="60"/>
      <c r="E23" s="61"/>
      <c r="F23" s="61"/>
      <c r="G23" s="7"/>
      <c r="H23" s="9"/>
    </row>
    <row r="24" spans="1:8" ht="12.75" x14ac:dyDescent="0.2">
      <c r="A24" s="6"/>
      <c r="B24" s="50" t="s">
        <v>0</v>
      </c>
      <c r="C24" s="51">
        <f ca="1">C20+C21</f>
        <v>0</v>
      </c>
      <c r="D24" s="52"/>
      <c r="E24" s="53"/>
      <c r="F24" s="53"/>
      <c r="G24" s="7"/>
      <c r="H24" s="9"/>
    </row>
    <row r="25" spans="1:8" x14ac:dyDescent="0.15">
      <c r="B25" s="39"/>
      <c r="C25" s="41"/>
      <c r="D25" s="43"/>
      <c r="E25" s="41"/>
      <c r="F25" s="41"/>
    </row>
    <row r="26" spans="1:8" x14ac:dyDescent="0.15">
      <c r="B26" s="7"/>
      <c r="C26" s="9"/>
      <c r="D26" s="7"/>
      <c r="E26" s="9"/>
      <c r="F26" s="9"/>
    </row>
  </sheetData>
  <pageMargins left="0.70866141732283472" right="0.70866141732283472" top="0.78740157480314965" bottom="0.78740157480314965" header="0.31496062992125984" footer="0.31496062992125984"/>
  <pageSetup paperSize="9" scale="92" fitToHeight="0" pageOrder="overThenDown" orientation="portrait" r:id="rId1"/>
  <headerFooter>
    <oddHeader>&amp;L&amp;8&amp;C&amp;8&amp;R&amp;8</oddHeader>
    <oddFooter>&amp;L&amp;8Vytvořeno systémem euroCALC4&amp;C&amp;P/&amp;N&amp;R&amp;8&amp;[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55"/>
  <sheetViews>
    <sheetView tabSelected="1" topLeftCell="F1" zoomScale="130" zoomScaleNormal="130" workbookViewId="0">
      <pane ySplit="4" topLeftCell="A11" activePane="bottomLeft" state="frozen"/>
      <selection pane="bottomLeft" activeCell="F19" sqref="F19"/>
    </sheetView>
  </sheetViews>
  <sheetFormatPr defaultColWidth="9.140625" defaultRowHeight="8.25" outlineLevelRow="3" x14ac:dyDescent="0.15"/>
  <cols>
    <col min="1" max="1" width="28.7109375" style="3" hidden="1" customWidth="1"/>
    <col min="2" max="2" width="3.7109375" style="3" hidden="1" customWidth="1"/>
    <col min="3" max="3" width="5.7109375" style="3" customWidth="1"/>
    <col min="4" max="4" width="4.7109375" style="3" customWidth="1"/>
    <col min="5" max="5" width="13.5703125" style="3" customWidth="1"/>
    <col min="6" max="6" width="72.7109375" style="3" customWidth="1"/>
    <col min="7" max="7" width="4.7109375" style="3" customWidth="1"/>
    <col min="8" max="8" width="14.7109375" style="3" customWidth="1"/>
    <col min="9" max="9" width="12.7109375" style="3" customWidth="1"/>
    <col min="10" max="10" width="15.7109375" style="3" customWidth="1"/>
    <col min="11" max="11" width="11.7109375" style="3" hidden="1" customWidth="1"/>
    <col min="12" max="12" width="14.7109375" style="3" hidden="1" customWidth="1"/>
    <col min="13" max="13" width="11.7109375" style="3" hidden="1" customWidth="1"/>
    <col min="14" max="14" width="14.7109375" style="3" hidden="1" customWidth="1"/>
    <col min="15" max="15" width="9.7109375" style="3" hidden="1" customWidth="1"/>
    <col min="16" max="16" width="14.7109375" style="3" hidden="1" customWidth="1"/>
    <col min="17" max="17" width="15.7109375" style="3" hidden="1" customWidth="1"/>
    <col min="18" max="18" width="9.7109375" style="3" customWidth="1"/>
    <col min="19" max="21" width="9.140625" style="3"/>
    <col min="22" max="22" width="9.140625" style="3" customWidth="1"/>
    <col min="23" max="23" width="5.5703125" style="3" customWidth="1"/>
    <col min="24" max="16384" width="9.140625" style="3"/>
  </cols>
  <sheetData>
    <row r="1" spans="1:24" ht="15.75" x14ac:dyDescent="0.15">
      <c r="F1" s="22" t="s">
        <v>55</v>
      </c>
    </row>
    <row r="2" spans="1:24" ht="15.75" x14ac:dyDescent="0.15">
      <c r="B2" s="74"/>
      <c r="C2" s="74"/>
      <c r="D2" s="39"/>
      <c r="E2" s="39"/>
      <c r="F2" s="22" t="s">
        <v>56</v>
      </c>
      <c r="G2" s="39"/>
      <c r="H2" s="43"/>
      <c r="I2" s="77"/>
      <c r="J2" s="41"/>
      <c r="K2" s="43"/>
      <c r="L2" s="43"/>
      <c r="M2" s="43"/>
      <c r="N2" s="43"/>
      <c r="O2" s="41"/>
      <c r="P2" s="41"/>
      <c r="Q2" s="41"/>
      <c r="S2" s="8"/>
      <c r="V2" s="4"/>
    </row>
    <row r="3" spans="1:24" ht="7.5" customHeight="1" x14ac:dyDescent="0.15">
      <c r="A3" s="7"/>
      <c r="B3" s="75"/>
      <c r="C3" s="74"/>
      <c r="D3" s="76"/>
      <c r="E3" s="39"/>
      <c r="F3" s="39"/>
      <c r="G3" s="39"/>
      <c r="H3" s="43"/>
      <c r="I3" s="77"/>
      <c r="J3" s="41"/>
      <c r="K3" s="44"/>
      <c r="L3" s="44"/>
      <c r="M3" s="44"/>
      <c r="N3" s="44"/>
      <c r="O3" s="46"/>
      <c r="P3" s="46"/>
      <c r="Q3" s="46"/>
      <c r="R3" s="9"/>
    </row>
    <row r="4" spans="1:24" ht="11.25" x14ac:dyDescent="0.2">
      <c r="A4" s="5"/>
      <c r="B4" s="78"/>
      <c r="C4" s="78" t="s">
        <v>4</v>
      </c>
      <c r="D4" s="47" t="s">
        <v>5</v>
      </c>
      <c r="E4" s="47" t="s">
        <v>6</v>
      </c>
      <c r="F4" s="47" t="s">
        <v>3</v>
      </c>
      <c r="G4" s="47" t="s">
        <v>7</v>
      </c>
      <c r="H4" s="49" t="s">
        <v>8</v>
      </c>
      <c r="I4" s="79" t="s">
        <v>16</v>
      </c>
      <c r="J4" s="48" t="s">
        <v>9</v>
      </c>
      <c r="K4" s="49" t="s">
        <v>10</v>
      </c>
      <c r="L4" s="49" t="s">
        <v>11</v>
      </c>
      <c r="M4" s="49" t="s">
        <v>12</v>
      </c>
      <c r="N4" s="49" t="s">
        <v>13</v>
      </c>
      <c r="O4" s="48" t="s">
        <v>14</v>
      </c>
      <c r="P4" s="48" t="s">
        <v>2</v>
      </c>
      <c r="Q4" s="48" t="s">
        <v>15</v>
      </c>
      <c r="R4" s="7"/>
      <c r="S4" s="9"/>
    </row>
    <row r="5" spans="1:24" ht="7.5" customHeight="1" x14ac:dyDescent="0.15">
      <c r="B5" s="74"/>
      <c r="C5" s="74"/>
      <c r="D5" s="39"/>
      <c r="E5" s="39"/>
      <c r="F5" s="39"/>
      <c r="G5" s="39"/>
      <c r="H5" s="43"/>
      <c r="I5" s="77"/>
      <c r="J5" s="41"/>
      <c r="K5" s="43"/>
      <c r="L5" s="43"/>
      <c r="M5" s="43"/>
      <c r="N5" s="43"/>
      <c r="O5" s="41"/>
      <c r="P5" s="41"/>
      <c r="Q5" s="41"/>
      <c r="R5" s="9"/>
    </row>
    <row r="6" spans="1:24" ht="12" x14ac:dyDescent="0.2">
      <c r="A6" s="62" t="s">
        <v>29</v>
      </c>
      <c r="B6" s="80">
        <v>1</v>
      </c>
      <c r="C6" s="81"/>
      <c r="D6" s="82" t="s">
        <v>57</v>
      </c>
      <c r="E6" s="82"/>
      <c r="F6" s="63" t="s">
        <v>30</v>
      </c>
      <c r="G6" s="82"/>
      <c r="H6" s="83"/>
      <c r="I6" s="84"/>
      <c r="J6" s="64">
        <f>SUBTOTAL(9,J7:J51)</f>
        <v>0</v>
      </c>
      <c r="K6" s="83"/>
      <c r="L6" s="65">
        <f>SUBTOTAL(9,L7:L51)</f>
        <v>3.8034370000000002</v>
      </c>
      <c r="M6" s="83"/>
      <c r="N6" s="65">
        <f>SUBTOTAL(9,N7:N51)</f>
        <v>3.492</v>
      </c>
      <c r="O6" s="85"/>
      <c r="P6" s="64">
        <f>SUBTOTAL(9,P7:P51)</f>
        <v>0</v>
      </c>
      <c r="Q6" s="64">
        <f>SUBTOTAL(9,Q7:Q51)</f>
        <v>0</v>
      </c>
      <c r="R6" s="7"/>
      <c r="S6" s="9"/>
      <c r="T6" s="9"/>
    </row>
    <row r="7" spans="1:24" ht="12" outlineLevel="1" x14ac:dyDescent="0.2">
      <c r="A7" s="66" t="s">
        <v>31</v>
      </c>
      <c r="B7" s="86">
        <v>2</v>
      </c>
      <c r="C7" s="87"/>
      <c r="D7" s="88" t="s">
        <v>58</v>
      </c>
      <c r="E7" s="88"/>
      <c r="F7" s="89" t="s">
        <v>32</v>
      </c>
      <c r="G7" s="88"/>
      <c r="H7" s="90"/>
      <c r="I7" s="91"/>
      <c r="J7" s="68">
        <f>SUBTOTAL(9,J8:J46)</f>
        <v>0</v>
      </c>
      <c r="K7" s="90"/>
      <c r="L7" s="69">
        <f>SUBTOTAL(9,L8:L46)</f>
        <v>3.8034370000000002</v>
      </c>
      <c r="M7" s="90"/>
      <c r="N7" s="69">
        <f>SUBTOTAL(9,N8:N46)</f>
        <v>3.492</v>
      </c>
      <c r="O7" s="92"/>
      <c r="P7" s="68">
        <f>SUBTOTAL(9,P8:P46)</f>
        <v>0</v>
      </c>
      <c r="Q7" s="68">
        <f>SUBTOTAL(9,Q8:Q46)</f>
        <v>0</v>
      </c>
      <c r="R7" s="7"/>
      <c r="S7" s="9"/>
      <c r="T7" s="9"/>
    </row>
    <row r="8" spans="1:24" ht="11.25" outlineLevel="2" x14ac:dyDescent="0.2">
      <c r="A8" s="70" t="s">
        <v>33</v>
      </c>
      <c r="B8" s="93">
        <v>3</v>
      </c>
      <c r="C8" s="94"/>
      <c r="D8" s="95" t="s">
        <v>59</v>
      </c>
      <c r="E8" s="95"/>
      <c r="F8" s="96" t="s">
        <v>34</v>
      </c>
      <c r="G8" s="95"/>
      <c r="H8" s="97"/>
      <c r="I8" s="98"/>
      <c r="J8" s="72">
        <f>SUBTOTAL(9,J9:J14)</f>
        <v>0</v>
      </c>
      <c r="K8" s="97"/>
      <c r="L8" s="73">
        <f>SUBTOTAL(9,L9:L14)</f>
        <v>0</v>
      </c>
      <c r="M8" s="97"/>
      <c r="N8" s="73">
        <f>SUBTOTAL(9,N9:N14)</f>
        <v>3.492</v>
      </c>
      <c r="O8" s="99"/>
      <c r="P8" s="72">
        <f>SUBTOTAL(9,P9:P14)</f>
        <v>0</v>
      </c>
      <c r="Q8" s="72">
        <f>SUBTOTAL(9,Q9:Q14)</f>
        <v>0</v>
      </c>
      <c r="R8" s="7"/>
      <c r="S8" s="9"/>
      <c r="T8" s="9"/>
    </row>
    <row r="9" spans="1:24" ht="11.25" outlineLevel="3" x14ac:dyDescent="0.2">
      <c r="A9" s="12"/>
      <c r="B9" s="100"/>
      <c r="C9" s="101">
        <v>6</v>
      </c>
      <c r="D9" s="102" t="s">
        <v>60</v>
      </c>
      <c r="E9" s="103" t="s">
        <v>61</v>
      </c>
      <c r="F9" s="104" t="s">
        <v>62</v>
      </c>
      <c r="G9" s="102" t="s">
        <v>63</v>
      </c>
      <c r="H9" s="105">
        <v>3.15</v>
      </c>
      <c r="I9" s="108"/>
      <c r="J9" s="108">
        <f>H9*I9</f>
        <v>0</v>
      </c>
      <c r="K9" s="105"/>
      <c r="L9" s="105">
        <f>H9*K9</f>
        <v>0</v>
      </c>
      <c r="M9" s="105"/>
      <c r="N9" s="105">
        <f>H9*M9</f>
        <v>0</v>
      </c>
      <c r="O9" s="106">
        <v>21</v>
      </c>
      <c r="P9" s="106">
        <f>J9*(O9/100)</f>
        <v>0</v>
      </c>
      <c r="Q9" s="106">
        <f>J9+P9</f>
        <v>0</v>
      </c>
      <c r="R9" s="9"/>
      <c r="S9" s="9"/>
      <c r="T9" s="114"/>
      <c r="U9" s="10"/>
      <c r="V9" s="10"/>
      <c r="W9" s="10"/>
      <c r="X9" s="10"/>
    </row>
    <row r="10" spans="1:24" ht="11.25" outlineLevel="3" x14ac:dyDescent="0.2">
      <c r="A10" s="12"/>
      <c r="B10" s="100"/>
      <c r="C10" s="101">
        <v>4</v>
      </c>
      <c r="D10" s="102" t="s">
        <v>64</v>
      </c>
      <c r="E10" s="103" t="s">
        <v>65</v>
      </c>
      <c r="F10" s="104" t="s">
        <v>66</v>
      </c>
      <c r="G10" s="102" t="s">
        <v>67</v>
      </c>
      <c r="H10" s="105">
        <v>9</v>
      </c>
      <c r="I10" s="108"/>
      <c r="J10" s="108">
        <f t="shared" ref="J10:J13" si="0">H10*I10</f>
        <v>0</v>
      </c>
      <c r="K10" s="105"/>
      <c r="L10" s="105">
        <f>H10*K10</f>
        <v>0</v>
      </c>
      <c r="M10" s="105"/>
      <c r="N10" s="105">
        <f>H10*M10</f>
        <v>0</v>
      </c>
      <c r="O10" s="106">
        <v>21</v>
      </c>
      <c r="P10" s="106">
        <f>J10*(O10/100)</f>
        <v>0</v>
      </c>
      <c r="Q10" s="106">
        <f>J10+P10</f>
        <v>0</v>
      </c>
      <c r="R10" s="9"/>
      <c r="S10" s="9"/>
      <c r="T10" s="114"/>
      <c r="U10" s="10"/>
      <c r="V10" s="10"/>
      <c r="W10" s="10"/>
      <c r="X10" s="10"/>
    </row>
    <row r="11" spans="1:24" ht="11.25" outlineLevel="3" x14ac:dyDescent="0.2">
      <c r="A11" s="12"/>
      <c r="B11" s="100"/>
      <c r="C11" s="101">
        <v>2</v>
      </c>
      <c r="D11" s="102" t="s">
        <v>60</v>
      </c>
      <c r="E11" s="103" t="s">
        <v>68</v>
      </c>
      <c r="F11" s="104" t="s">
        <v>69</v>
      </c>
      <c r="G11" s="102" t="s">
        <v>70</v>
      </c>
      <c r="H11" s="105">
        <v>9</v>
      </c>
      <c r="I11" s="108"/>
      <c r="J11" s="108">
        <f t="shared" si="0"/>
        <v>0</v>
      </c>
      <c r="K11" s="105"/>
      <c r="L11" s="105">
        <f>H11*K11</f>
        <v>0</v>
      </c>
      <c r="M11" s="105">
        <v>0.28999999999999998</v>
      </c>
      <c r="N11" s="105">
        <f>H11*M11</f>
        <v>2.61</v>
      </c>
      <c r="O11" s="106">
        <v>21</v>
      </c>
      <c r="P11" s="106">
        <f>J11*(O11/100)</f>
        <v>0</v>
      </c>
      <c r="Q11" s="106">
        <f>J11+P11</f>
        <v>0</v>
      </c>
      <c r="R11" s="9"/>
      <c r="S11" s="9"/>
      <c r="T11" s="114"/>
      <c r="U11" s="10"/>
      <c r="V11" s="10"/>
      <c r="W11" s="10"/>
      <c r="X11" s="10"/>
    </row>
    <row r="12" spans="1:24" ht="11.25" outlineLevel="3" x14ac:dyDescent="0.2">
      <c r="A12" s="12"/>
      <c r="B12" s="100"/>
      <c r="C12" s="101">
        <v>3</v>
      </c>
      <c r="D12" s="102" t="s">
        <v>60</v>
      </c>
      <c r="E12" s="103" t="s">
        <v>71</v>
      </c>
      <c r="F12" s="104" t="s">
        <v>72</v>
      </c>
      <c r="G12" s="102" t="s">
        <v>70</v>
      </c>
      <c r="H12" s="105">
        <v>9</v>
      </c>
      <c r="I12" s="108"/>
      <c r="J12" s="108">
        <f t="shared" si="0"/>
        <v>0</v>
      </c>
      <c r="K12" s="105"/>
      <c r="L12" s="105">
        <f>H12*K12</f>
        <v>0</v>
      </c>
      <c r="M12" s="105">
        <v>9.8000000000000004E-2</v>
      </c>
      <c r="N12" s="105">
        <f>H12*M12</f>
        <v>0.88200000000000001</v>
      </c>
      <c r="O12" s="106">
        <v>21</v>
      </c>
      <c r="P12" s="106">
        <f>J12*(O12/100)</f>
        <v>0</v>
      </c>
      <c r="Q12" s="106">
        <f>J12+P12</f>
        <v>0</v>
      </c>
      <c r="R12" s="9"/>
      <c r="S12" s="9"/>
      <c r="T12" s="114"/>
      <c r="U12" s="10"/>
      <c r="V12" s="10"/>
      <c r="W12" s="10"/>
      <c r="X12" s="10"/>
    </row>
    <row r="13" spans="1:24" ht="22.5" outlineLevel="3" x14ac:dyDescent="0.2">
      <c r="A13" s="12"/>
      <c r="B13" s="100"/>
      <c r="C13" s="101">
        <v>4</v>
      </c>
      <c r="D13" s="102" t="s">
        <v>64</v>
      </c>
      <c r="E13" s="103" t="s">
        <v>73</v>
      </c>
      <c r="F13" s="104" t="s">
        <v>74</v>
      </c>
      <c r="G13" s="102" t="s">
        <v>63</v>
      </c>
      <c r="H13" s="105">
        <v>4</v>
      </c>
      <c r="I13" s="108"/>
      <c r="J13" s="108">
        <f t="shared" si="0"/>
        <v>0</v>
      </c>
      <c r="K13" s="105"/>
      <c r="L13" s="105">
        <f>H13*K13</f>
        <v>0</v>
      </c>
      <c r="M13" s="105"/>
      <c r="N13" s="105">
        <f>H13*M13</f>
        <v>0</v>
      </c>
      <c r="O13" s="106">
        <v>21</v>
      </c>
      <c r="P13" s="106">
        <f>J13*(O13/100)</f>
        <v>0</v>
      </c>
      <c r="Q13" s="106">
        <f>J13+P13</f>
        <v>0</v>
      </c>
      <c r="R13" s="9"/>
      <c r="S13" s="9"/>
      <c r="T13" s="114"/>
      <c r="U13" s="10"/>
      <c r="V13" s="10"/>
      <c r="W13" s="10"/>
      <c r="X13" s="10"/>
    </row>
    <row r="14" spans="1:24" ht="11.25" outlineLevel="3" x14ac:dyDescent="0.15">
      <c r="B14" s="7"/>
      <c r="C14" s="7"/>
      <c r="D14" s="7"/>
      <c r="E14" s="7"/>
      <c r="F14" s="7"/>
      <c r="G14" s="7"/>
      <c r="H14" s="7"/>
      <c r="I14" s="109"/>
      <c r="J14" s="110"/>
      <c r="K14" s="7"/>
      <c r="L14" s="7"/>
      <c r="M14" s="7"/>
      <c r="N14" s="7"/>
      <c r="O14" s="7"/>
      <c r="P14" s="9"/>
      <c r="Q14" s="9"/>
      <c r="T14" s="115"/>
      <c r="U14" s="10"/>
      <c r="V14" s="10"/>
      <c r="W14" s="10"/>
      <c r="X14" s="10"/>
    </row>
    <row r="15" spans="1:24" ht="11.25" outlineLevel="2" x14ac:dyDescent="0.2">
      <c r="A15" s="70" t="s">
        <v>35</v>
      </c>
      <c r="B15" s="93">
        <v>3</v>
      </c>
      <c r="C15" s="94"/>
      <c r="D15" s="95" t="s">
        <v>59</v>
      </c>
      <c r="E15" s="95"/>
      <c r="F15" s="96" t="s">
        <v>36</v>
      </c>
      <c r="G15" s="95"/>
      <c r="H15" s="97"/>
      <c r="I15" s="109"/>
      <c r="J15" s="111">
        <f>SUBTOTAL(9,J16:J20)</f>
        <v>0</v>
      </c>
      <c r="K15" s="97"/>
      <c r="L15" s="73">
        <f>SUBTOTAL(9,L16:L20)</f>
        <v>3.8034370000000002</v>
      </c>
      <c r="M15" s="97"/>
      <c r="N15" s="73">
        <f>SUBTOTAL(9,N16:N20)</f>
        <v>0</v>
      </c>
      <c r="O15" s="99"/>
      <c r="P15" s="72">
        <f>SUBTOTAL(9,P16:P20)</f>
        <v>0</v>
      </c>
      <c r="Q15" s="72">
        <f>SUBTOTAL(9,Q16:Q20)</f>
        <v>0</v>
      </c>
      <c r="R15" s="7"/>
      <c r="S15" s="9"/>
      <c r="T15" s="116"/>
      <c r="U15" s="10"/>
      <c r="V15" s="10"/>
      <c r="W15" s="10"/>
      <c r="X15" s="10"/>
    </row>
    <row r="16" spans="1:24" ht="11.25" outlineLevel="3" x14ac:dyDescent="0.2">
      <c r="A16" s="12"/>
      <c r="B16" s="100"/>
      <c r="C16" s="101">
        <v>14</v>
      </c>
      <c r="D16" s="102" t="s">
        <v>60</v>
      </c>
      <c r="E16" s="103" t="s">
        <v>75</v>
      </c>
      <c r="F16" s="104" t="s">
        <v>76</v>
      </c>
      <c r="G16" s="102" t="s">
        <v>77</v>
      </c>
      <c r="H16" s="105">
        <v>0.1</v>
      </c>
      <c r="I16" s="113"/>
      <c r="J16" s="108">
        <f>H16*I16</f>
        <v>0</v>
      </c>
      <c r="K16" s="105">
        <v>1.0601700000000001</v>
      </c>
      <c r="L16" s="105">
        <f>H16*K16</f>
        <v>0.10601700000000001</v>
      </c>
      <c r="M16" s="105"/>
      <c r="N16" s="105">
        <f>H16*M16</f>
        <v>0</v>
      </c>
      <c r="O16" s="106">
        <v>21</v>
      </c>
      <c r="P16" s="106">
        <f>J16*(O16/100)</f>
        <v>0</v>
      </c>
      <c r="Q16" s="106">
        <f>J16+P16</f>
        <v>0</v>
      </c>
      <c r="R16" s="9"/>
      <c r="S16" s="9"/>
      <c r="T16" s="114"/>
      <c r="U16" s="10"/>
      <c r="V16" s="10"/>
      <c r="W16" s="10"/>
      <c r="X16" s="10"/>
    </row>
    <row r="17" spans="1:24" ht="11.25" outlineLevel="3" x14ac:dyDescent="0.2">
      <c r="A17" s="12"/>
      <c r="B17" s="100"/>
      <c r="C17" s="101">
        <v>11</v>
      </c>
      <c r="D17" s="102" t="s">
        <v>60</v>
      </c>
      <c r="E17" s="103" t="s">
        <v>78</v>
      </c>
      <c r="F17" s="104" t="s">
        <v>112</v>
      </c>
      <c r="G17" s="102" t="s">
        <v>63</v>
      </c>
      <c r="H17" s="107">
        <v>1.5</v>
      </c>
      <c r="I17" s="108"/>
      <c r="J17" s="108">
        <f t="shared" ref="J17:J19" si="1">H17*I17</f>
        <v>0</v>
      </c>
      <c r="K17" s="105">
        <v>2.45329</v>
      </c>
      <c r="L17" s="105">
        <f>H17*K17</f>
        <v>3.679935</v>
      </c>
      <c r="M17" s="105"/>
      <c r="N17" s="105">
        <f>H17*M17</f>
        <v>0</v>
      </c>
      <c r="O17" s="106">
        <v>21</v>
      </c>
      <c r="P17" s="106">
        <f>J17*(O17/100)</f>
        <v>0</v>
      </c>
      <c r="Q17" s="106">
        <f>J17+P17</f>
        <v>0</v>
      </c>
      <c r="R17" s="9"/>
      <c r="S17" s="9"/>
      <c r="T17" s="114"/>
      <c r="U17" s="10"/>
      <c r="V17" s="10"/>
      <c r="W17" s="10"/>
      <c r="X17" s="10"/>
    </row>
    <row r="18" spans="1:24" ht="11.25" outlineLevel="3" x14ac:dyDescent="0.2">
      <c r="A18" s="12"/>
      <c r="B18" s="100"/>
      <c r="C18" s="101">
        <v>12</v>
      </c>
      <c r="D18" s="102" t="s">
        <v>60</v>
      </c>
      <c r="E18" s="103" t="s">
        <v>79</v>
      </c>
      <c r="F18" s="104" t="s">
        <v>80</v>
      </c>
      <c r="G18" s="102" t="s">
        <v>70</v>
      </c>
      <c r="H18" s="107">
        <v>6.5</v>
      </c>
      <c r="I18" s="108"/>
      <c r="J18" s="108">
        <f t="shared" si="1"/>
        <v>0</v>
      </c>
      <c r="K18" s="105">
        <v>2.6900000000000001E-3</v>
      </c>
      <c r="L18" s="105">
        <f>H18*K18</f>
        <v>1.7485000000000001E-2</v>
      </c>
      <c r="M18" s="105"/>
      <c r="N18" s="105">
        <f>H18*M18</f>
        <v>0</v>
      </c>
      <c r="O18" s="106">
        <v>21</v>
      </c>
      <c r="P18" s="106">
        <f>J18*(O18/100)</f>
        <v>0</v>
      </c>
      <c r="Q18" s="106">
        <f>J18+P18</f>
        <v>0</v>
      </c>
      <c r="R18" s="9"/>
      <c r="S18" s="9"/>
      <c r="T18" s="114"/>
      <c r="U18" s="10"/>
      <c r="V18" s="10"/>
      <c r="W18" s="10"/>
      <c r="X18" s="10"/>
    </row>
    <row r="19" spans="1:24" ht="11.25" outlineLevel="3" x14ac:dyDescent="0.2">
      <c r="A19" s="12"/>
      <c r="B19" s="100"/>
      <c r="C19" s="101">
        <v>13</v>
      </c>
      <c r="D19" s="102" t="s">
        <v>60</v>
      </c>
      <c r="E19" s="103" t="s">
        <v>81</v>
      </c>
      <c r="F19" s="104" t="s">
        <v>82</v>
      </c>
      <c r="G19" s="102" t="s">
        <v>70</v>
      </c>
      <c r="H19" s="107">
        <v>6.5</v>
      </c>
      <c r="I19" s="108"/>
      <c r="J19" s="108">
        <f t="shared" si="1"/>
        <v>0</v>
      </c>
      <c r="K19" s="105"/>
      <c r="L19" s="105">
        <f>H19*K19</f>
        <v>0</v>
      </c>
      <c r="M19" s="105"/>
      <c r="N19" s="105">
        <f>H19*M19</f>
        <v>0</v>
      </c>
      <c r="O19" s="106">
        <v>21</v>
      </c>
      <c r="P19" s="106">
        <f>J19*(O19/100)</f>
        <v>0</v>
      </c>
      <c r="Q19" s="106">
        <f>J19+P19</f>
        <v>0</v>
      </c>
      <c r="R19" s="9"/>
      <c r="S19" s="9"/>
      <c r="T19" s="114"/>
      <c r="U19" s="10"/>
      <c r="V19" s="10"/>
      <c r="W19" s="10"/>
      <c r="X19" s="10"/>
    </row>
    <row r="20" spans="1:24" ht="11.25" outlineLevel="3" x14ac:dyDescent="0.15">
      <c r="B20" s="7"/>
      <c r="C20" s="7"/>
      <c r="D20" s="7"/>
      <c r="E20" s="7"/>
      <c r="F20" s="7"/>
      <c r="G20" s="7"/>
      <c r="H20" s="7"/>
      <c r="I20" s="109"/>
      <c r="J20" s="110"/>
      <c r="K20" s="7"/>
      <c r="L20" s="7"/>
      <c r="M20" s="7"/>
      <c r="N20" s="7"/>
      <c r="O20" s="7"/>
      <c r="P20" s="9"/>
      <c r="Q20" s="9"/>
      <c r="T20" s="115"/>
      <c r="U20" s="10"/>
      <c r="V20" s="10"/>
      <c r="W20" s="10"/>
      <c r="X20" s="10"/>
    </row>
    <row r="21" spans="1:24" ht="11.25" outlineLevel="2" x14ac:dyDescent="0.2">
      <c r="A21" s="70" t="s">
        <v>37</v>
      </c>
      <c r="B21" s="93">
        <v>3</v>
      </c>
      <c r="C21" s="94"/>
      <c r="D21" s="95" t="s">
        <v>59</v>
      </c>
      <c r="E21" s="95"/>
      <c r="F21" s="96" t="s">
        <v>38</v>
      </c>
      <c r="G21" s="95"/>
      <c r="H21" s="97"/>
      <c r="I21" s="109"/>
      <c r="J21" s="111">
        <f>SUBTOTAL(9,J22:J23)</f>
        <v>0</v>
      </c>
      <c r="K21" s="97"/>
      <c r="L21" s="73">
        <f>SUBTOTAL(9,L22:L23)</f>
        <v>0</v>
      </c>
      <c r="M21" s="97"/>
      <c r="N21" s="73">
        <f>SUBTOTAL(9,N22:N23)</f>
        <v>0</v>
      </c>
      <c r="O21" s="99"/>
      <c r="P21" s="72">
        <f>SUBTOTAL(9,P22:P23)</f>
        <v>0</v>
      </c>
      <c r="Q21" s="72">
        <f>SUBTOTAL(9,Q22:Q23)</f>
        <v>0</v>
      </c>
      <c r="R21" s="7"/>
      <c r="S21" s="9"/>
      <c r="T21" s="116"/>
      <c r="U21" s="10"/>
      <c r="V21" s="10"/>
      <c r="W21" s="10"/>
      <c r="X21" s="10"/>
    </row>
    <row r="22" spans="1:24" ht="11.25" outlineLevel="3" x14ac:dyDescent="0.2">
      <c r="A22" s="12"/>
      <c r="B22" s="100"/>
      <c r="C22" s="101">
        <v>15</v>
      </c>
      <c r="D22" s="102" t="s">
        <v>64</v>
      </c>
      <c r="E22" s="103" t="s">
        <v>83</v>
      </c>
      <c r="F22" s="104" t="s">
        <v>84</v>
      </c>
      <c r="G22" s="102" t="s">
        <v>70</v>
      </c>
      <c r="H22" s="105">
        <v>9</v>
      </c>
      <c r="I22" s="108"/>
      <c r="J22" s="108">
        <f>H22*I22</f>
        <v>0</v>
      </c>
      <c r="K22" s="105"/>
      <c r="L22" s="105">
        <f>H22*K22</f>
        <v>0</v>
      </c>
      <c r="M22" s="105"/>
      <c r="N22" s="105">
        <f>H22*M22</f>
        <v>0</v>
      </c>
      <c r="O22" s="106">
        <v>21</v>
      </c>
      <c r="P22" s="106">
        <f>J22*(O22/100)</f>
        <v>0</v>
      </c>
      <c r="Q22" s="106">
        <f>J22+P22</f>
        <v>0</v>
      </c>
      <c r="R22" s="9"/>
      <c r="S22" s="9"/>
      <c r="T22" s="114"/>
      <c r="U22" s="10"/>
      <c r="V22" s="10"/>
      <c r="W22" s="10"/>
      <c r="X22" s="10"/>
    </row>
    <row r="23" spans="1:24" ht="11.25" outlineLevel="3" x14ac:dyDescent="0.15">
      <c r="B23" s="7"/>
      <c r="C23" s="7"/>
      <c r="D23" s="7"/>
      <c r="E23" s="7"/>
      <c r="F23" s="7"/>
      <c r="G23" s="7"/>
      <c r="H23" s="7"/>
      <c r="I23" s="109"/>
      <c r="J23" s="110"/>
      <c r="K23" s="7"/>
      <c r="L23" s="7"/>
      <c r="M23" s="7"/>
      <c r="N23" s="7"/>
      <c r="O23" s="7"/>
      <c r="P23" s="9"/>
      <c r="Q23" s="9"/>
      <c r="T23" s="115"/>
      <c r="U23" s="10"/>
      <c r="V23" s="10"/>
      <c r="W23" s="10"/>
      <c r="X23" s="10"/>
    </row>
    <row r="24" spans="1:24" ht="11.25" outlineLevel="2" x14ac:dyDescent="0.2">
      <c r="A24" s="70" t="s">
        <v>39</v>
      </c>
      <c r="B24" s="93">
        <v>3</v>
      </c>
      <c r="C24" s="94"/>
      <c r="D24" s="95" t="s">
        <v>59</v>
      </c>
      <c r="E24" s="95"/>
      <c r="F24" s="96" t="s">
        <v>40</v>
      </c>
      <c r="G24" s="95"/>
      <c r="H24" s="97"/>
      <c r="I24" s="109"/>
      <c r="J24" s="111">
        <f>SUBTOTAL(9,J25:J26)</f>
        <v>0</v>
      </c>
      <c r="K24" s="97"/>
      <c r="L24" s="73">
        <f>SUBTOTAL(9,L25:L26)</f>
        <v>0</v>
      </c>
      <c r="M24" s="97"/>
      <c r="N24" s="73">
        <f>SUBTOTAL(9,N25:N26)</f>
        <v>0</v>
      </c>
      <c r="O24" s="99"/>
      <c r="P24" s="72">
        <f>SUBTOTAL(9,P25:P26)</f>
        <v>0</v>
      </c>
      <c r="Q24" s="72">
        <f>SUBTOTAL(9,Q25:Q26)</f>
        <v>0</v>
      </c>
      <c r="R24" s="7"/>
      <c r="S24" s="9"/>
      <c r="T24" s="116"/>
      <c r="U24" s="10"/>
      <c r="V24" s="10"/>
      <c r="W24" s="10"/>
      <c r="X24" s="10"/>
    </row>
    <row r="25" spans="1:24" ht="11.25" outlineLevel="3" x14ac:dyDescent="0.2">
      <c r="A25" s="12"/>
      <c r="B25" s="100"/>
      <c r="C25" s="101">
        <v>1</v>
      </c>
      <c r="D25" s="102" t="s">
        <v>64</v>
      </c>
      <c r="E25" s="103" t="s">
        <v>85</v>
      </c>
      <c r="F25" s="104" t="s">
        <v>86</v>
      </c>
      <c r="G25" s="102" t="s">
        <v>67</v>
      </c>
      <c r="H25" s="105">
        <v>18</v>
      </c>
      <c r="I25" s="108"/>
      <c r="J25" s="108">
        <f>H25*I25</f>
        <v>0</v>
      </c>
      <c r="K25" s="105"/>
      <c r="L25" s="105">
        <f>H25*K25</f>
        <v>0</v>
      </c>
      <c r="M25" s="105"/>
      <c r="N25" s="105">
        <f>H25*M25</f>
        <v>0</v>
      </c>
      <c r="O25" s="106">
        <v>21</v>
      </c>
      <c r="P25" s="106">
        <f>J25*(O25/100)</f>
        <v>0</v>
      </c>
      <c r="Q25" s="106">
        <f>J25+P25</f>
        <v>0</v>
      </c>
      <c r="R25" s="9"/>
      <c r="S25" s="9"/>
      <c r="T25" s="114"/>
      <c r="U25" s="10"/>
      <c r="V25" s="10"/>
      <c r="W25" s="10"/>
      <c r="X25" s="10"/>
    </row>
    <row r="26" spans="1:24" ht="11.25" outlineLevel="3" x14ac:dyDescent="0.15">
      <c r="B26" s="7"/>
      <c r="C26" s="7"/>
      <c r="D26" s="7"/>
      <c r="E26" s="7"/>
      <c r="F26" s="7"/>
      <c r="G26" s="7"/>
      <c r="H26" s="7"/>
      <c r="I26" s="109"/>
      <c r="J26" s="110"/>
      <c r="K26" s="7"/>
      <c r="L26" s="7"/>
      <c r="M26" s="7"/>
      <c r="N26" s="7"/>
      <c r="O26" s="7"/>
      <c r="P26" s="9"/>
      <c r="Q26" s="9"/>
      <c r="T26" s="115"/>
      <c r="U26" s="10"/>
      <c r="V26" s="10"/>
      <c r="W26" s="10"/>
      <c r="X26" s="10"/>
    </row>
    <row r="27" spans="1:24" ht="11.25" outlineLevel="2" x14ac:dyDescent="0.2">
      <c r="A27" s="70" t="s">
        <v>41</v>
      </c>
      <c r="B27" s="93">
        <v>3</v>
      </c>
      <c r="C27" s="94"/>
      <c r="D27" s="95" t="s">
        <v>59</v>
      </c>
      <c r="E27" s="95"/>
      <c r="F27" s="96" t="s">
        <v>42</v>
      </c>
      <c r="G27" s="95"/>
      <c r="H27" s="97"/>
      <c r="I27" s="109"/>
      <c r="J27" s="111">
        <f>SUBTOTAL(9,J28:J29)</f>
        <v>0</v>
      </c>
      <c r="K27" s="97"/>
      <c r="L27" s="73">
        <f>SUBTOTAL(9,L28:L29)</f>
        <v>0</v>
      </c>
      <c r="M27" s="97"/>
      <c r="N27" s="73">
        <f>SUBTOTAL(9,N28:N29)</f>
        <v>0</v>
      </c>
      <c r="O27" s="99"/>
      <c r="P27" s="72">
        <f>SUBTOTAL(9,P28:P29)</f>
        <v>0</v>
      </c>
      <c r="Q27" s="72">
        <f>SUBTOTAL(9,Q28:Q29)</f>
        <v>0</v>
      </c>
      <c r="R27" s="7"/>
      <c r="S27" s="9"/>
      <c r="T27" s="116"/>
      <c r="U27" s="10"/>
      <c r="V27" s="10"/>
      <c r="W27" s="10"/>
      <c r="X27" s="10"/>
    </row>
    <row r="28" spans="1:24" ht="11.25" outlineLevel="3" x14ac:dyDescent="0.2">
      <c r="A28" s="12"/>
      <c r="B28" s="100"/>
      <c r="C28" s="101">
        <v>18</v>
      </c>
      <c r="D28" s="102" t="s">
        <v>64</v>
      </c>
      <c r="E28" s="103" t="s">
        <v>87</v>
      </c>
      <c r="F28" s="104" t="s">
        <v>88</v>
      </c>
      <c r="G28" s="102" t="s">
        <v>67</v>
      </c>
      <c r="H28" s="105">
        <v>18</v>
      </c>
      <c r="I28" s="108"/>
      <c r="J28" s="108">
        <f>H28*I28</f>
        <v>0</v>
      </c>
      <c r="K28" s="105"/>
      <c r="L28" s="105">
        <f>H28*K28</f>
        <v>0</v>
      </c>
      <c r="M28" s="105"/>
      <c r="N28" s="105">
        <f>H28*M28</f>
        <v>0</v>
      </c>
      <c r="O28" s="106">
        <v>21</v>
      </c>
      <c r="P28" s="106">
        <f>J28*(O28/100)</f>
        <v>0</v>
      </c>
      <c r="Q28" s="106">
        <f>J28+P28</f>
        <v>0</v>
      </c>
      <c r="R28" s="9"/>
      <c r="S28" s="9"/>
      <c r="T28" s="114"/>
      <c r="U28" s="10"/>
      <c r="V28" s="10"/>
      <c r="W28" s="10"/>
      <c r="X28" s="10"/>
    </row>
    <row r="29" spans="1:24" ht="11.25" outlineLevel="3" x14ac:dyDescent="0.15">
      <c r="B29" s="7"/>
      <c r="C29" s="7"/>
      <c r="D29" s="7"/>
      <c r="E29" s="7"/>
      <c r="F29" s="7"/>
      <c r="G29" s="7"/>
      <c r="H29" s="7"/>
      <c r="I29" s="109"/>
      <c r="J29" s="110"/>
      <c r="K29" s="7"/>
      <c r="L29" s="7"/>
      <c r="M29" s="7"/>
      <c r="N29" s="7"/>
      <c r="O29" s="7"/>
      <c r="P29" s="9"/>
      <c r="Q29" s="9"/>
      <c r="T29" s="115"/>
      <c r="U29" s="10"/>
      <c r="V29" s="10"/>
      <c r="W29" s="10"/>
      <c r="X29" s="10"/>
    </row>
    <row r="30" spans="1:24" ht="11.25" outlineLevel="2" x14ac:dyDescent="0.2">
      <c r="A30" s="70" t="s">
        <v>43</v>
      </c>
      <c r="B30" s="93">
        <v>3</v>
      </c>
      <c r="C30" s="94"/>
      <c r="D30" s="95" t="s">
        <v>59</v>
      </c>
      <c r="E30" s="95"/>
      <c r="F30" s="96" t="s">
        <v>44</v>
      </c>
      <c r="G30" s="95"/>
      <c r="H30" s="97"/>
      <c r="I30" s="109"/>
      <c r="J30" s="111">
        <f>SUBTOTAL(9,J31:J33)</f>
        <v>0</v>
      </c>
      <c r="K30" s="97"/>
      <c r="L30" s="73">
        <f>SUBTOTAL(9,L31:L33)</f>
        <v>0</v>
      </c>
      <c r="M30" s="97"/>
      <c r="N30" s="73">
        <f>SUBTOTAL(9,N31:N33)</f>
        <v>0</v>
      </c>
      <c r="O30" s="99"/>
      <c r="P30" s="72">
        <f>SUBTOTAL(9,P31:P33)</f>
        <v>0</v>
      </c>
      <c r="Q30" s="72">
        <f>SUBTOTAL(9,Q31:Q33)</f>
        <v>0</v>
      </c>
      <c r="R30" s="7"/>
      <c r="S30" s="9"/>
      <c r="T30" s="116"/>
      <c r="U30" s="10"/>
      <c r="V30" s="10"/>
      <c r="W30" s="10"/>
      <c r="X30" s="10"/>
    </row>
    <row r="31" spans="1:24" ht="11.25" outlineLevel="3" x14ac:dyDescent="0.2">
      <c r="A31" s="12"/>
      <c r="B31" s="100"/>
      <c r="C31" s="101">
        <v>20</v>
      </c>
      <c r="D31" s="102" t="s">
        <v>64</v>
      </c>
      <c r="E31" s="103" t="s">
        <v>89</v>
      </c>
      <c r="F31" s="104" t="s">
        <v>90</v>
      </c>
      <c r="G31" s="102" t="s">
        <v>77</v>
      </c>
      <c r="H31" s="105">
        <v>0.01</v>
      </c>
      <c r="I31" s="108"/>
      <c r="J31" s="108">
        <f>H31*I31</f>
        <v>0</v>
      </c>
      <c r="K31" s="105"/>
      <c r="L31" s="105">
        <f>H31*K31</f>
        <v>0</v>
      </c>
      <c r="M31" s="105"/>
      <c r="N31" s="105">
        <f>H31*M31</f>
        <v>0</v>
      </c>
      <c r="O31" s="106">
        <v>21</v>
      </c>
      <c r="P31" s="106">
        <f>J31*(O31/100)</f>
        <v>0</v>
      </c>
      <c r="Q31" s="106">
        <f>J31+P31</f>
        <v>0</v>
      </c>
      <c r="R31" s="9"/>
      <c r="S31" s="9"/>
      <c r="T31" s="114"/>
      <c r="U31" s="10"/>
      <c r="V31" s="10"/>
      <c r="W31" s="10"/>
      <c r="X31" s="10"/>
    </row>
    <row r="32" spans="1:24" ht="22.5" outlineLevel="3" x14ac:dyDescent="0.2">
      <c r="A32" s="12"/>
      <c r="B32" s="100"/>
      <c r="C32" s="101">
        <v>19</v>
      </c>
      <c r="D32" s="102" t="s">
        <v>64</v>
      </c>
      <c r="E32" s="103" t="s">
        <v>91</v>
      </c>
      <c r="F32" s="104" t="s">
        <v>92</v>
      </c>
      <c r="G32" s="102" t="s">
        <v>93</v>
      </c>
      <c r="H32" s="105">
        <v>30</v>
      </c>
      <c r="I32" s="108"/>
      <c r="J32" s="108">
        <f>H32*I32</f>
        <v>0</v>
      </c>
      <c r="K32" s="105"/>
      <c r="L32" s="105">
        <f>H32*K32</f>
        <v>0</v>
      </c>
      <c r="M32" s="105"/>
      <c r="N32" s="105">
        <f>H32*M32</f>
        <v>0</v>
      </c>
      <c r="O32" s="106">
        <v>21</v>
      </c>
      <c r="P32" s="106">
        <f>J32*(O32/100)</f>
        <v>0</v>
      </c>
      <c r="Q32" s="106">
        <f>J32+P32</f>
        <v>0</v>
      </c>
      <c r="R32" s="9"/>
      <c r="S32" s="9"/>
      <c r="T32" s="114"/>
      <c r="U32" s="10"/>
      <c r="V32" s="10"/>
      <c r="W32" s="10"/>
      <c r="X32" s="10"/>
    </row>
    <row r="33" spans="1:24" ht="11.25" outlineLevel="3" x14ac:dyDescent="0.15">
      <c r="B33" s="7"/>
      <c r="C33" s="7"/>
      <c r="D33" s="7"/>
      <c r="E33" s="7"/>
      <c r="F33" s="7"/>
      <c r="G33" s="7"/>
      <c r="H33" s="7"/>
      <c r="I33" s="109"/>
      <c r="J33" s="110"/>
      <c r="K33" s="7"/>
      <c r="L33" s="7"/>
      <c r="M33" s="7"/>
      <c r="N33" s="7"/>
      <c r="O33" s="7"/>
      <c r="P33" s="9"/>
      <c r="Q33" s="9"/>
      <c r="T33" s="115"/>
      <c r="U33" s="10"/>
      <c r="V33" s="10"/>
      <c r="W33" s="10"/>
      <c r="X33" s="10"/>
    </row>
    <row r="34" spans="1:24" ht="11.25" outlineLevel="2" x14ac:dyDescent="0.2">
      <c r="A34" s="70" t="s">
        <v>45</v>
      </c>
      <c r="B34" s="93">
        <v>3</v>
      </c>
      <c r="C34" s="94"/>
      <c r="D34" s="95" t="s">
        <v>59</v>
      </c>
      <c r="E34" s="95"/>
      <c r="F34" s="96" t="s">
        <v>46</v>
      </c>
      <c r="G34" s="95"/>
      <c r="H34" s="97"/>
      <c r="I34" s="109"/>
      <c r="J34" s="111">
        <f>SUBTOTAL(9,J35:J36)</f>
        <v>0</v>
      </c>
      <c r="K34" s="97"/>
      <c r="L34" s="73">
        <f>SUBTOTAL(9,L35:L36)</f>
        <v>0</v>
      </c>
      <c r="M34" s="97"/>
      <c r="N34" s="73">
        <f>SUBTOTAL(9,N35:N36)</f>
        <v>0</v>
      </c>
      <c r="O34" s="99"/>
      <c r="P34" s="72">
        <f>SUBTOTAL(9,P35:P36)</f>
        <v>0</v>
      </c>
      <c r="Q34" s="72">
        <f>SUBTOTAL(9,Q35:Q36)</f>
        <v>0</v>
      </c>
      <c r="R34" s="7"/>
      <c r="S34" s="9"/>
      <c r="T34" s="116"/>
      <c r="U34" s="10"/>
      <c r="V34" s="10"/>
      <c r="W34" s="10"/>
      <c r="X34" s="10"/>
    </row>
    <row r="35" spans="1:24" ht="22.5" outlineLevel="3" x14ac:dyDescent="0.2">
      <c r="A35" s="12"/>
      <c r="B35" s="100"/>
      <c r="C35" s="101">
        <v>2</v>
      </c>
      <c r="D35" s="102" t="s">
        <v>64</v>
      </c>
      <c r="E35" s="103" t="s">
        <v>94</v>
      </c>
      <c r="F35" s="104" t="s">
        <v>95</v>
      </c>
      <c r="G35" s="102" t="s">
        <v>67</v>
      </c>
      <c r="H35" s="105">
        <v>9</v>
      </c>
      <c r="I35" s="108"/>
      <c r="J35" s="108">
        <f>H35*I35</f>
        <v>0</v>
      </c>
      <c r="K35" s="105"/>
      <c r="L35" s="105">
        <f>H35*K35</f>
        <v>0</v>
      </c>
      <c r="M35" s="105"/>
      <c r="N35" s="105">
        <f>H35*M35</f>
        <v>0</v>
      </c>
      <c r="O35" s="106">
        <v>21</v>
      </c>
      <c r="P35" s="106">
        <f>J35*(O35/100)</f>
        <v>0</v>
      </c>
      <c r="Q35" s="106">
        <f>J35+P35</f>
        <v>0</v>
      </c>
      <c r="R35" s="9"/>
      <c r="S35" s="9"/>
      <c r="T35" s="114"/>
      <c r="U35" s="10"/>
      <c r="V35" s="10"/>
      <c r="W35" s="10"/>
      <c r="X35" s="10"/>
    </row>
    <row r="36" spans="1:24" ht="11.25" outlineLevel="3" x14ac:dyDescent="0.15">
      <c r="B36" s="7"/>
      <c r="C36" s="7"/>
      <c r="D36" s="7"/>
      <c r="E36" s="7"/>
      <c r="F36" s="7"/>
      <c r="G36" s="7"/>
      <c r="H36" s="7"/>
      <c r="I36" s="109"/>
      <c r="J36" s="110"/>
      <c r="K36" s="7"/>
      <c r="L36" s="7"/>
      <c r="M36" s="7"/>
      <c r="N36" s="7"/>
      <c r="O36" s="7"/>
      <c r="P36" s="9"/>
      <c r="Q36" s="9"/>
      <c r="T36" s="115"/>
      <c r="U36" s="10"/>
      <c r="V36" s="10"/>
      <c r="W36" s="10"/>
      <c r="X36" s="10"/>
    </row>
    <row r="37" spans="1:24" ht="11.25" outlineLevel="2" x14ac:dyDescent="0.2">
      <c r="A37" s="70" t="s">
        <v>47</v>
      </c>
      <c r="B37" s="93">
        <v>3</v>
      </c>
      <c r="C37" s="94"/>
      <c r="D37" s="95" t="s">
        <v>59</v>
      </c>
      <c r="E37" s="95"/>
      <c r="F37" s="96" t="s">
        <v>48</v>
      </c>
      <c r="G37" s="95"/>
      <c r="H37" s="97"/>
      <c r="I37" s="109"/>
      <c r="J37" s="111">
        <f>SUBTOTAL(9,J38:J39)</f>
        <v>0</v>
      </c>
      <c r="K37" s="97"/>
      <c r="L37" s="73">
        <f>SUBTOTAL(9,L38:L39)</f>
        <v>0</v>
      </c>
      <c r="M37" s="97"/>
      <c r="N37" s="73">
        <f>SUBTOTAL(9,N38:N39)</f>
        <v>0</v>
      </c>
      <c r="O37" s="99"/>
      <c r="P37" s="72">
        <f>SUBTOTAL(9,P38:P39)</f>
        <v>0</v>
      </c>
      <c r="Q37" s="72">
        <f>SUBTOTAL(9,Q38:Q39)</f>
        <v>0</v>
      </c>
      <c r="R37" s="7"/>
      <c r="S37" s="9"/>
      <c r="T37" s="116"/>
      <c r="U37" s="10"/>
      <c r="V37" s="10"/>
      <c r="W37" s="10"/>
      <c r="X37" s="10"/>
    </row>
    <row r="38" spans="1:24" ht="11.25" outlineLevel="3" x14ac:dyDescent="0.2">
      <c r="A38" s="12"/>
      <c r="B38" s="100"/>
      <c r="C38" s="101">
        <v>22</v>
      </c>
      <c r="D38" s="102" t="s">
        <v>64</v>
      </c>
      <c r="E38" s="103" t="s">
        <v>96</v>
      </c>
      <c r="F38" s="104" t="s">
        <v>97</v>
      </c>
      <c r="G38" s="102" t="s">
        <v>77</v>
      </c>
      <c r="H38" s="105">
        <v>12</v>
      </c>
      <c r="I38" s="108"/>
      <c r="J38" s="108">
        <f>H38*I38</f>
        <v>0</v>
      </c>
      <c r="K38" s="105"/>
      <c r="L38" s="105">
        <f>H38*K38</f>
        <v>0</v>
      </c>
      <c r="M38" s="105"/>
      <c r="N38" s="105">
        <f>H38*M38</f>
        <v>0</v>
      </c>
      <c r="O38" s="106">
        <v>21</v>
      </c>
      <c r="P38" s="106">
        <f>J38*(O38/100)</f>
        <v>0</v>
      </c>
      <c r="Q38" s="106">
        <f>J38+P38</f>
        <v>0</v>
      </c>
      <c r="R38" s="9"/>
      <c r="S38" s="9"/>
      <c r="T38" s="114"/>
      <c r="U38" s="10"/>
      <c r="V38" s="10"/>
      <c r="W38" s="10"/>
      <c r="X38" s="10"/>
    </row>
    <row r="39" spans="1:24" ht="11.25" outlineLevel="3" x14ac:dyDescent="0.15">
      <c r="B39" s="7"/>
      <c r="C39" s="7"/>
      <c r="D39" s="7"/>
      <c r="E39" s="7"/>
      <c r="F39" s="7"/>
      <c r="G39" s="7"/>
      <c r="H39" s="7"/>
      <c r="I39" s="109"/>
      <c r="J39" s="110"/>
      <c r="K39" s="7"/>
      <c r="L39" s="7"/>
      <c r="M39" s="7"/>
      <c r="N39" s="7"/>
      <c r="O39" s="7"/>
      <c r="P39" s="9"/>
      <c r="Q39" s="9"/>
      <c r="T39" s="115"/>
      <c r="U39" s="10"/>
      <c r="V39" s="10"/>
      <c r="W39" s="10"/>
      <c r="X39" s="10"/>
    </row>
    <row r="40" spans="1:24" ht="11.25" outlineLevel="2" x14ac:dyDescent="0.2">
      <c r="A40" s="70" t="s">
        <v>49</v>
      </c>
      <c r="B40" s="93">
        <v>3</v>
      </c>
      <c r="C40" s="94"/>
      <c r="D40" s="95" t="s">
        <v>59</v>
      </c>
      <c r="E40" s="95"/>
      <c r="F40" s="96" t="s">
        <v>50</v>
      </c>
      <c r="G40" s="95"/>
      <c r="H40" s="97"/>
      <c r="I40" s="109"/>
      <c r="J40" s="111">
        <f>SUBTOTAL(9,J41:J42)</f>
        <v>0</v>
      </c>
      <c r="K40" s="97"/>
      <c r="L40" s="73">
        <f>SUBTOTAL(9,L41:L42)</f>
        <v>0</v>
      </c>
      <c r="M40" s="97"/>
      <c r="N40" s="73">
        <f>SUBTOTAL(9,N41:N42)</f>
        <v>0</v>
      </c>
      <c r="O40" s="99"/>
      <c r="P40" s="72">
        <f>SUBTOTAL(9,P41:P42)</f>
        <v>0</v>
      </c>
      <c r="Q40" s="72">
        <f>SUBTOTAL(9,Q41:Q42)</f>
        <v>0</v>
      </c>
      <c r="R40" s="7"/>
      <c r="S40" s="9"/>
      <c r="T40" s="116"/>
      <c r="U40" s="10"/>
      <c r="V40" s="10"/>
      <c r="W40" s="10"/>
      <c r="X40" s="10"/>
    </row>
    <row r="41" spans="1:24" ht="11.25" outlineLevel="3" x14ac:dyDescent="0.2">
      <c r="A41" s="12"/>
      <c r="B41" s="100"/>
      <c r="C41" s="101">
        <v>24</v>
      </c>
      <c r="D41" s="102" t="s">
        <v>60</v>
      </c>
      <c r="E41" s="103" t="s">
        <v>98</v>
      </c>
      <c r="F41" s="104" t="s">
        <v>99</v>
      </c>
      <c r="G41" s="102" t="s">
        <v>77</v>
      </c>
      <c r="H41" s="105">
        <v>22.355</v>
      </c>
      <c r="I41" s="108"/>
      <c r="J41" s="108">
        <f>H41*I41</f>
        <v>0</v>
      </c>
      <c r="K41" s="105"/>
      <c r="L41" s="105">
        <f>H41*K41</f>
        <v>0</v>
      </c>
      <c r="M41" s="105"/>
      <c r="N41" s="105">
        <f>H41*M41</f>
        <v>0</v>
      </c>
      <c r="O41" s="106">
        <v>21</v>
      </c>
      <c r="P41" s="106">
        <f>J41*(O41/100)</f>
        <v>0</v>
      </c>
      <c r="Q41" s="106">
        <f>J41+P41</f>
        <v>0</v>
      </c>
      <c r="R41" s="9"/>
      <c r="S41" s="9"/>
      <c r="T41" s="114"/>
      <c r="U41" s="10"/>
      <c r="V41" s="10"/>
      <c r="W41" s="10"/>
      <c r="X41" s="10"/>
    </row>
    <row r="42" spans="1:24" ht="11.25" outlineLevel="3" x14ac:dyDescent="0.15">
      <c r="B42" s="7"/>
      <c r="C42" s="7"/>
      <c r="D42" s="7"/>
      <c r="E42" s="7"/>
      <c r="F42" s="7"/>
      <c r="G42" s="7"/>
      <c r="H42" s="7"/>
      <c r="I42" s="109"/>
      <c r="J42" s="110"/>
      <c r="K42" s="7"/>
      <c r="L42" s="7"/>
      <c r="M42" s="7"/>
      <c r="N42" s="7"/>
      <c r="O42" s="7"/>
      <c r="P42" s="9"/>
      <c r="Q42" s="9"/>
      <c r="T42" s="115"/>
      <c r="U42" s="10"/>
      <c r="V42" s="10"/>
      <c r="W42" s="10"/>
      <c r="X42" s="10"/>
    </row>
    <row r="43" spans="1:24" ht="11.25" outlineLevel="2" x14ac:dyDescent="0.2">
      <c r="A43" s="70" t="s">
        <v>51</v>
      </c>
      <c r="B43" s="93">
        <v>3</v>
      </c>
      <c r="C43" s="94"/>
      <c r="D43" s="95" t="s">
        <v>59</v>
      </c>
      <c r="E43" s="95"/>
      <c r="F43" s="96" t="s">
        <v>52</v>
      </c>
      <c r="G43" s="95"/>
      <c r="H43" s="97"/>
      <c r="I43" s="109"/>
      <c r="J43" s="111">
        <f>SUBTOTAL(9,J44:J46)</f>
        <v>0</v>
      </c>
      <c r="K43" s="97"/>
      <c r="L43" s="73">
        <f>SUBTOTAL(9,L44:L46)</f>
        <v>0</v>
      </c>
      <c r="M43" s="97"/>
      <c r="N43" s="73">
        <f>SUBTOTAL(9,N44:N46)</f>
        <v>0</v>
      </c>
      <c r="O43" s="99"/>
      <c r="P43" s="72">
        <f>SUBTOTAL(9,P44:P46)</f>
        <v>0</v>
      </c>
      <c r="Q43" s="72">
        <f>SUBTOTAL(9,Q44:Q46)</f>
        <v>0</v>
      </c>
      <c r="R43" s="7"/>
      <c r="S43" s="9"/>
      <c r="T43" s="116"/>
      <c r="U43" s="10"/>
      <c r="V43" s="10"/>
      <c r="W43" s="10"/>
      <c r="X43" s="10"/>
    </row>
    <row r="44" spans="1:24" ht="11.25" outlineLevel="3" x14ac:dyDescent="0.2">
      <c r="A44" s="12"/>
      <c r="B44" s="100"/>
      <c r="C44" s="101">
        <v>19</v>
      </c>
      <c r="D44" s="102" t="s">
        <v>64</v>
      </c>
      <c r="E44" s="103" t="s">
        <v>100</v>
      </c>
      <c r="F44" s="104" t="s">
        <v>108</v>
      </c>
      <c r="G44" s="102" t="s">
        <v>93</v>
      </c>
      <c r="H44" s="105">
        <v>3</v>
      </c>
      <c r="I44" s="108"/>
      <c r="J44" s="108">
        <f>H44*I44</f>
        <v>0</v>
      </c>
      <c r="K44" s="105"/>
      <c r="L44" s="105">
        <f>H44*K44</f>
        <v>0</v>
      </c>
      <c r="M44" s="105"/>
      <c r="N44" s="105">
        <f>H44*M44</f>
        <v>0</v>
      </c>
      <c r="O44" s="106">
        <v>21</v>
      </c>
      <c r="P44" s="106">
        <f>J44*(O44/100)</f>
        <v>0</v>
      </c>
      <c r="Q44" s="106">
        <f>J44+P44</f>
        <v>0</v>
      </c>
      <c r="R44" s="9"/>
      <c r="S44" s="9"/>
      <c r="T44" s="114"/>
      <c r="U44" s="10"/>
      <c r="V44" s="10"/>
      <c r="W44" s="10"/>
      <c r="X44" s="10"/>
    </row>
    <row r="45" spans="1:24" ht="11.25" outlineLevel="3" x14ac:dyDescent="0.2">
      <c r="A45" s="12"/>
      <c r="B45" s="100"/>
      <c r="C45" s="101">
        <v>27</v>
      </c>
      <c r="D45" s="102" t="s">
        <v>64</v>
      </c>
      <c r="E45" s="103" t="s">
        <v>101</v>
      </c>
      <c r="F45" s="104" t="s">
        <v>106</v>
      </c>
      <c r="G45" s="102" t="s">
        <v>104</v>
      </c>
      <c r="H45" s="105">
        <v>2</v>
      </c>
      <c r="I45" s="108"/>
      <c r="J45" s="108">
        <f>H45*I45</f>
        <v>0</v>
      </c>
      <c r="K45" s="105"/>
      <c r="L45" s="105">
        <f>H45*K45</f>
        <v>0</v>
      </c>
      <c r="M45" s="105"/>
      <c r="N45" s="105">
        <f>H45*M45</f>
        <v>0</v>
      </c>
      <c r="O45" s="106">
        <v>21</v>
      </c>
      <c r="P45" s="106">
        <f>J45*(O45/100)</f>
        <v>0</v>
      </c>
      <c r="Q45" s="106">
        <f>J45+P45</f>
        <v>0</v>
      </c>
      <c r="R45" s="9"/>
      <c r="S45" s="9"/>
      <c r="T45" s="114"/>
      <c r="U45" s="10"/>
      <c r="V45" s="10"/>
      <c r="W45" s="10"/>
      <c r="X45" s="10"/>
    </row>
    <row r="46" spans="1:24" ht="11.25" outlineLevel="3" x14ac:dyDescent="0.15">
      <c r="B46" s="7"/>
      <c r="C46" s="7"/>
      <c r="D46" s="7"/>
      <c r="E46" s="7"/>
      <c r="F46" s="7"/>
      <c r="G46" s="7"/>
      <c r="H46" s="7"/>
      <c r="I46" s="109"/>
      <c r="J46" s="110"/>
      <c r="K46" s="7"/>
      <c r="L46" s="7"/>
      <c r="M46" s="7"/>
      <c r="N46" s="7"/>
      <c r="O46" s="7"/>
      <c r="P46" s="9"/>
      <c r="Q46" s="9"/>
      <c r="T46" s="115"/>
      <c r="U46" s="10"/>
      <c r="V46" s="10"/>
      <c r="W46" s="10"/>
      <c r="X46" s="10"/>
    </row>
    <row r="47" spans="1:24" ht="12" outlineLevel="1" x14ac:dyDescent="0.2">
      <c r="A47" s="66" t="s">
        <v>53</v>
      </c>
      <c r="B47" s="86">
        <v>2</v>
      </c>
      <c r="C47" s="87"/>
      <c r="D47" s="88" t="s">
        <v>58</v>
      </c>
      <c r="E47" s="88"/>
      <c r="F47" s="89" t="s">
        <v>54</v>
      </c>
      <c r="G47" s="88"/>
      <c r="H47" s="90"/>
      <c r="I47" s="109"/>
      <c r="J47" s="112">
        <f>SUBTOTAL(9,J48:J50)</f>
        <v>0</v>
      </c>
      <c r="K47" s="90"/>
      <c r="L47" s="69">
        <f>SUBTOTAL(9,L48:L50)</f>
        <v>0</v>
      </c>
      <c r="M47" s="90"/>
      <c r="N47" s="69">
        <f>SUBTOTAL(9,N48:N50)</f>
        <v>0</v>
      </c>
      <c r="O47" s="92"/>
      <c r="P47" s="68">
        <f>SUBTOTAL(9,P48:P50)</f>
        <v>0</v>
      </c>
      <c r="Q47" s="68">
        <f>SUBTOTAL(9,Q48:Q50)</f>
        <v>0</v>
      </c>
      <c r="R47" s="7"/>
      <c r="S47" s="9"/>
      <c r="T47" s="117"/>
      <c r="U47" s="10"/>
      <c r="V47" s="10"/>
      <c r="W47" s="10"/>
      <c r="X47" s="10"/>
    </row>
    <row r="48" spans="1:24" ht="11.25" outlineLevel="3" x14ac:dyDescent="0.2">
      <c r="A48" s="12"/>
      <c r="B48" s="100"/>
      <c r="C48" s="101">
        <v>2</v>
      </c>
      <c r="D48" s="102" t="s">
        <v>64</v>
      </c>
      <c r="E48" s="103" t="s">
        <v>102</v>
      </c>
      <c r="F48" s="104" t="s">
        <v>103</v>
      </c>
      <c r="G48" s="102" t="s">
        <v>104</v>
      </c>
      <c r="H48" s="105">
        <v>1</v>
      </c>
      <c r="I48" s="108"/>
      <c r="J48" s="108">
        <f>H48*I48</f>
        <v>0</v>
      </c>
      <c r="K48" s="105"/>
      <c r="L48" s="105">
        <f>H48*K48</f>
        <v>0</v>
      </c>
      <c r="M48" s="105"/>
      <c r="N48" s="105">
        <f>H48*M48</f>
        <v>0</v>
      </c>
      <c r="O48" s="106">
        <v>21</v>
      </c>
      <c r="P48" s="106">
        <f>J48*(O48/100)</f>
        <v>0</v>
      </c>
      <c r="Q48" s="106">
        <f>J48+P48</f>
        <v>0</v>
      </c>
      <c r="R48" s="9"/>
      <c r="S48" s="9"/>
      <c r="T48" s="114"/>
      <c r="U48" s="10"/>
      <c r="V48" s="10"/>
      <c r="W48" s="10"/>
      <c r="X48" s="10"/>
    </row>
    <row r="49" spans="1:24" ht="11.25" outlineLevel="3" x14ac:dyDescent="0.2">
      <c r="A49" s="12"/>
      <c r="B49" s="100"/>
      <c r="C49" s="101">
        <v>1</v>
      </c>
      <c r="D49" s="102" t="s">
        <v>64</v>
      </c>
      <c r="E49" s="103" t="s">
        <v>105</v>
      </c>
      <c r="F49" s="104" t="s">
        <v>107</v>
      </c>
      <c r="G49" s="102" t="s">
        <v>104</v>
      </c>
      <c r="H49" s="105">
        <v>1</v>
      </c>
      <c r="I49" s="108"/>
      <c r="J49" s="108">
        <f>H49*I49</f>
        <v>0</v>
      </c>
      <c r="K49" s="105"/>
      <c r="L49" s="105">
        <f>H49*K49</f>
        <v>0</v>
      </c>
      <c r="M49" s="105"/>
      <c r="N49" s="105">
        <f>H49*M49</f>
        <v>0</v>
      </c>
      <c r="O49" s="106">
        <v>21</v>
      </c>
      <c r="P49" s="106">
        <f>J49*(O49/100)</f>
        <v>0</v>
      </c>
      <c r="Q49" s="106">
        <f>J49+P49</f>
        <v>0</v>
      </c>
      <c r="R49" s="9"/>
      <c r="S49" s="9"/>
      <c r="T49" s="114"/>
      <c r="U49" s="10"/>
      <c r="V49" s="10"/>
      <c r="W49" s="10"/>
      <c r="X49" s="10"/>
    </row>
    <row r="50" spans="1:24" outlineLevel="3" x14ac:dyDescent="0.15">
      <c r="B50" s="7"/>
      <c r="C50" s="7"/>
      <c r="D50" s="7"/>
      <c r="E50" s="7"/>
      <c r="F50" s="7"/>
      <c r="G50" s="7"/>
      <c r="H50" s="7"/>
      <c r="I50" s="9"/>
      <c r="J50" s="9"/>
      <c r="K50" s="7"/>
      <c r="L50" s="7"/>
      <c r="M50" s="7"/>
      <c r="N50" s="7"/>
      <c r="O50" s="7"/>
      <c r="P50" s="9"/>
      <c r="Q50" s="9"/>
      <c r="T50" s="10"/>
      <c r="U50" s="10"/>
      <c r="V50" s="10"/>
      <c r="W50" s="10"/>
      <c r="X50" s="10"/>
    </row>
    <row r="51" spans="1:24" outlineLevel="1" x14ac:dyDescent="0.15">
      <c r="T51" s="10"/>
      <c r="U51" s="10"/>
      <c r="V51" s="10"/>
      <c r="W51" s="10"/>
      <c r="X51" s="10"/>
    </row>
    <row r="52" spans="1:24" x14ac:dyDescent="0.15">
      <c r="T52" s="10"/>
      <c r="U52" s="10"/>
      <c r="V52" s="10"/>
      <c r="W52" s="10"/>
      <c r="X52" s="10"/>
    </row>
    <row r="53" spans="1:24" x14ac:dyDescent="0.15">
      <c r="T53" s="10"/>
      <c r="U53" s="10"/>
      <c r="V53" s="10"/>
      <c r="W53" s="10"/>
      <c r="X53" s="10"/>
    </row>
    <row r="54" spans="1:24" x14ac:dyDescent="0.15">
      <c r="T54" s="10"/>
      <c r="U54" s="10"/>
      <c r="V54" s="10"/>
      <c r="W54" s="10"/>
      <c r="X54" s="10"/>
    </row>
    <row r="55" spans="1:24" x14ac:dyDescent="0.15">
      <c r="T55" s="10"/>
      <c r="U55" s="10"/>
      <c r="V55" s="10"/>
      <c r="W55" s="10"/>
      <c r="X55" s="10"/>
    </row>
  </sheetData>
  <pageMargins left="0.70866141732283472" right="0.70866141732283472" top="0.78740157480314965" bottom="0.78740157480314965" header="0.31496062992125984" footer="0.31496062992125984"/>
  <pageSetup paperSize="9" scale="92" fitToHeight="0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15</vt:i4>
      </vt:variant>
    </vt:vector>
  </HeadingPairs>
  <TitlesOfParts>
    <vt:vector size="18" baseType="lpstr">
      <vt:lpstr>Krycí List</vt:lpstr>
      <vt:lpstr>Rekapitulace</vt:lpstr>
      <vt:lpstr>Zakázka</vt:lpstr>
      <vt:lpstr>__3FD872C1_8887_4EA3_9FC2_897EF4F3D2C3_ITEM__</vt:lpstr>
      <vt:lpstr>__3FD872C1_8887_4EA3_9FC2_897EF4F3D2C3_ITEM_GROUP1__</vt:lpstr>
      <vt:lpstr>__3FD872C1_8887_4EA3_9FC2_897EF4F3D2C3_ITEM_GROUP1_RECAP__</vt:lpstr>
      <vt:lpstr>__3FD872C1_8887_4EA3_9FC2_897EF4F3D2C3_ITEM_GROUP2__</vt:lpstr>
      <vt:lpstr>__3FD872C1_8887_4EA3_9FC2_897EF4F3D2C3_ITEM_GROUP2_RECAP__</vt:lpstr>
      <vt:lpstr>__3FD872C1_8887_4EA3_9FC2_897EF4F3D2C3_ITEM_GROUP3__X</vt:lpstr>
      <vt:lpstr>__3FD872C1_8887_4EA3_9FC2_897EF4F3D2C3_ITEM_GROUP3_RECAP__</vt:lpstr>
      <vt:lpstr>GROUP_ID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Company>Callida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Němec Tomáš</dc:creator>
  <cp:lastModifiedBy>Hana Danielovská</cp:lastModifiedBy>
  <cp:lastPrinted>2022-05-10T10:14:50Z</cp:lastPrinted>
  <dcterms:created xsi:type="dcterms:W3CDTF">2021-11-12T14:03:38Z</dcterms:created>
  <dcterms:modified xsi:type="dcterms:W3CDTF">2022-07-01T07:40:08Z</dcterms:modified>
</cp:coreProperties>
</file>