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Pol'!$A$1:$Q$79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H50" i="1" l="1"/>
  <c r="G54" i="1"/>
  <c r="G39" i="1"/>
  <c r="F39" i="1"/>
  <c r="H39" i="1" s="1"/>
  <c r="I39" i="1" s="1"/>
  <c r="G9" i="12"/>
  <c r="K9" i="12"/>
  <c r="M9" i="12"/>
  <c r="Q9" i="12"/>
  <c r="G10" i="12"/>
  <c r="I10" i="12" s="1"/>
  <c r="K10" i="12"/>
  <c r="M10" i="12"/>
  <c r="Q10" i="12"/>
  <c r="G11" i="12"/>
  <c r="I11" i="12" s="1"/>
  <c r="K11" i="12"/>
  <c r="M11" i="12"/>
  <c r="Q11" i="12"/>
  <c r="G15" i="12"/>
  <c r="I15" i="12" s="1"/>
  <c r="K15" i="12"/>
  <c r="M15" i="12"/>
  <c r="Q15" i="12"/>
  <c r="G16" i="12"/>
  <c r="I16" i="12" s="1"/>
  <c r="K16" i="12"/>
  <c r="M16" i="12"/>
  <c r="Q16" i="12"/>
  <c r="G17" i="12"/>
  <c r="I17" i="12" s="1"/>
  <c r="K17" i="12"/>
  <c r="M17" i="12"/>
  <c r="Q17" i="12"/>
  <c r="G18" i="12"/>
  <c r="I18" i="12" s="1"/>
  <c r="K18" i="12"/>
  <c r="M18" i="12"/>
  <c r="Q18" i="12"/>
  <c r="G19" i="12"/>
  <c r="I19" i="12" s="1"/>
  <c r="K19" i="12"/>
  <c r="M19" i="12"/>
  <c r="Q19" i="12"/>
  <c r="G20" i="12"/>
  <c r="I20" i="12" s="1"/>
  <c r="K20" i="12"/>
  <c r="M20" i="12"/>
  <c r="Q20" i="12"/>
  <c r="G23" i="12"/>
  <c r="I23" i="12" s="1"/>
  <c r="G48" i="1"/>
  <c r="H48" i="1"/>
  <c r="K23" i="12"/>
  <c r="M23" i="12"/>
  <c r="Q23" i="12"/>
  <c r="G24" i="12"/>
  <c r="I24" i="12"/>
  <c r="K24" i="12"/>
  <c r="M24" i="12"/>
  <c r="Q24" i="12"/>
  <c r="G25" i="12"/>
  <c r="I25" i="12" s="1"/>
  <c r="K25" i="12"/>
  <c r="M25" i="12"/>
  <c r="Q25" i="12"/>
  <c r="G27" i="12"/>
  <c r="I27" i="12" s="1"/>
  <c r="K27" i="12"/>
  <c r="M27" i="12"/>
  <c r="Q27" i="12"/>
  <c r="G29" i="12"/>
  <c r="I29" i="12"/>
  <c r="K29" i="12"/>
  <c r="M29" i="12"/>
  <c r="Q29" i="12"/>
  <c r="G33" i="12"/>
  <c r="K33" i="12"/>
  <c r="M33" i="12"/>
  <c r="Q33" i="12"/>
  <c r="G37" i="12"/>
  <c r="I37" i="12" s="1"/>
  <c r="K37" i="12"/>
  <c r="M37" i="12"/>
  <c r="Q37" i="12"/>
  <c r="G38" i="12"/>
  <c r="I38" i="12" s="1"/>
  <c r="K38" i="12"/>
  <c r="M38" i="12"/>
  <c r="Q38" i="12"/>
  <c r="G42" i="12"/>
  <c r="I42" i="12"/>
  <c r="K42" i="12"/>
  <c r="M42" i="12"/>
  <c r="Q42" i="12"/>
  <c r="G45" i="12"/>
  <c r="I45" i="12" s="1"/>
  <c r="I44" i="12" s="1"/>
  <c r="G50" i="1"/>
  <c r="K45" i="12"/>
  <c r="K44" i="12" s="1"/>
  <c r="M45" i="12"/>
  <c r="M44" i="12" s="1"/>
  <c r="Q45" i="12"/>
  <c r="Q44" i="12" s="1"/>
  <c r="G48" i="12"/>
  <c r="I48" i="12"/>
  <c r="K48" i="12"/>
  <c r="M48" i="12"/>
  <c r="Q48" i="12"/>
  <c r="G49" i="12"/>
  <c r="K49" i="12"/>
  <c r="M49" i="12"/>
  <c r="Q49" i="12"/>
  <c r="G50" i="12"/>
  <c r="I50" i="12" s="1"/>
  <c r="K50" i="12"/>
  <c r="M50" i="12"/>
  <c r="Q50" i="12"/>
  <c r="G52" i="1"/>
  <c r="G52" i="12"/>
  <c r="I52" i="12" s="1"/>
  <c r="H52" i="1"/>
  <c r="K52" i="12"/>
  <c r="M52" i="12"/>
  <c r="Q52" i="12"/>
  <c r="G53" i="12"/>
  <c r="I53" i="12" s="1"/>
  <c r="K53" i="12"/>
  <c r="M53" i="12"/>
  <c r="Q53" i="12"/>
  <c r="G53" i="1"/>
  <c r="G55" i="12"/>
  <c r="G54" i="12" s="1"/>
  <c r="H53" i="1"/>
  <c r="I55" i="12"/>
  <c r="I54" i="12" s="1"/>
  <c r="K55" i="12"/>
  <c r="K54" i="12" s="1"/>
  <c r="M55" i="12"/>
  <c r="M54" i="12" s="1"/>
  <c r="Q55" i="12"/>
  <c r="Q54" i="12" s="1"/>
  <c r="G57" i="12"/>
  <c r="G56" i="12" s="1"/>
  <c r="H54" i="1"/>
  <c r="K57" i="12"/>
  <c r="K56" i="12" s="1"/>
  <c r="M57" i="12"/>
  <c r="M56" i="12" s="1"/>
  <c r="Q57" i="12"/>
  <c r="Q56" i="12" s="1"/>
  <c r="G55" i="1"/>
  <c r="G60" i="12"/>
  <c r="I60" i="12" s="1"/>
  <c r="K60" i="12"/>
  <c r="M60" i="12"/>
  <c r="M59" i="12" s="1"/>
  <c r="Q60" i="12"/>
  <c r="G61" i="12"/>
  <c r="I61" i="12" s="1"/>
  <c r="K61" i="12"/>
  <c r="M61" i="12"/>
  <c r="Q61" i="12"/>
  <c r="G63" i="12"/>
  <c r="I63" i="12" s="1"/>
  <c r="K63" i="12"/>
  <c r="M63" i="12"/>
  <c r="Q63" i="12"/>
  <c r="G64" i="12"/>
  <c r="I64" i="12" s="1"/>
  <c r="K64" i="12"/>
  <c r="M64" i="12"/>
  <c r="Q64" i="12"/>
  <c r="G65" i="12"/>
  <c r="I65" i="12" s="1"/>
  <c r="K65" i="12"/>
  <c r="M65" i="12"/>
  <c r="Q65" i="12"/>
  <c r="G66" i="12"/>
  <c r="I66" i="12" s="1"/>
  <c r="K66" i="12"/>
  <c r="M66" i="12"/>
  <c r="Q66" i="12"/>
  <c r="G67" i="12"/>
  <c r="I67" i="12" s="1"/>
  <c r="K67" i="12"/>
  <c r="M67" i="12"/>
  <c r="Q67" i="12"/>
  <c r="G68" i="12"/>
  <c r="I68" i="12" s="1"/>
  <c r="K68" i="12"/>
  <c r="M68" i="12"/>
  <c r="Q68" i="12"/>
  <c r="I20" i="1"/>
  <c r="G20" i="1"/>
  <c r="E20" i="1"/>
  <c r="I19" i="1"/>
  <c r="I18" i="1"/>
  <c r="G18" i="1"/>
  <c r="E18" i="1"/>
  <c r="I17" i="1"/>
  <c r="I16" i="1"/>
  <c r="I57" i="1"/>
  <c r="G27" i="1"/>
  <c r="F40" i="1"/>
  <c r="G23" i="1" s="1"/>
  <c r="G40" i="1"/>
  <c r="G25" i="1" s="1"/>
  <c r="G26" i="1" s="1"/>
  <c r="H40" i="1"/>
  <c r="I40" i="1"/>
  <c r="J39" i="1" s="1"/>
  <c r="J40" i="1"/>
  <c r="J28" i="1"/>
  <c r="J26" i="1"/>
  <c r="G38" i="1"/>
  <c r="F38" i="1"/>
  <c r="H32" i="1"/>
  <c r="J23" i="1"/>
  <c r="J24" i="1"/>
  <c r="J25" i="1"/>
  <c r="J27" i="1"/>
  <c r="E24" i="1"/>
  <c r="E26" i="1"/>
  <c r="G8" i="12" l="1"/>
  <c r="K47" i="12"/>
  <c r="G51" i="12"/>
  <c r="M28" i="12"/>
  <c r="M51" i="12"/>
  <c r="Q47" i="12"/>
  <c r="K62" i="12"/>
  <c r="Q28" i="12"/>
  <c r="Q59" i="12"/>
  <c r="M47" i="12"/>
  <c r="G44" i="12"/>
  <c r="K28" i="12"/>
  <c r="Q22" i="12"/>
  <c r="K59" i="12"/>
  <c r="G47" i="12"/>
  <c r="E17" i="1"/>
  <c r="G17" i="1"/>
  <c r="M22" i="12"/>
  <c r="G59" i="12"/>
  <c r="H56" i="1"/>
  <c r="G19" i="1" s="1"/>
  <c r="H49" i="1"/>
  <c r="K22" i="12"/>
  <c r="G47" i="1"/>
  <c r="Q62" i="12"/>
  <c r="M62" i="12"/>
  <c r="K51" i="12"/>
  <c r="I51" i="12"/>
  <c r="H51" i="1"/>
  <c r="G51" i="1"/>
  <c r="G49" i="1"/>
  <c r="Q8" i="12"/>
  <c r="M8" i="12"/>
  <c r="K8" i="12"/>
  <c r="I22" i="12"/>
  <c r="G56" i="1"/>
  <c r="E19" i="1" s="1"/>
  <c r="H55" i="1"/>
  <c r="Q51" i="12"/>
  <c r="I62" i="12"/>
  <c r="G28" i="12"/>
  <c r="G22" i="12"/>
  <c r="I59" i="12"/>
  <c r="H47" i="1"/>
  <c r="G24" i="1"/>
  <c r="G29" i="1" s="1"/>
  <c r="G28" i="1"/>
  <c r="G62" i="12"/>
  <c r="I57" i="12"/>
  <c r="I56" i="12" s="1"/>
  <c r="I49" i="12"/>
  <c r="I47" i="12" s="1"/>
  <c r="I33" i="12"/>
  <c r="I28" i="12" s="1"/>
  <c r="I9" i="12"/>
  <c r="I8" i="12" s="1"/>
  <c r="I21" i="1"/>
  <c r="G57" i="1" l="1"/>
  <c r="E16" i="1"/>
  <c r="E21" i="1" s="1"/>
  <c r="H57" i="1"/>
  <c r="G16" i="1"/>
  <c r="G21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<sst xmlns="http://schemas.openxmlformats.org/spreadsheetml/2006/main" count="350" uniqueCount="199">
  <si>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</si>
  <si>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</si>
  <si>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</si>
  <si>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</si>
  <si>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</si>
  <si>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</si>
  <si>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</si>
  <si>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</si>
  <si>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</si>
  <si>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</si>
  <si>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</si>
  <si>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</si>
  <si>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</si>
  <si>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</si>
  <si>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</si>
  <si>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</si>
  <si>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</si>
  <si>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</si>
  <si>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</si>
  <si>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</si>
  <si>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</si>
  <si>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</si>
  <si>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</si>
  <si>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</si>
  <si>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</si>
  <si>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</si>
  <si>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</si>
  <si>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</si>
  <si>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</si>
  <si>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</si>
  <si>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</si>
  <si>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</si>
  <si>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</si>
  <si>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</si>
  <si>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</si>
  <si>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</si>
  <si>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</si>
  <si>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</si>
  <si>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</si>
  <si>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</si>
  <si>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</si>
  <si>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</si>
  <si>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</si>
  <si>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</si>
  <si>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</si>
  <si>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Ing. František Marcián</t>
  </si>
  <si>
    <t>OČS Svratka, stavidlový objekt,  SO 02 - Přehrážka</t>
  </si>
  <si>
    <t>Marcián František, Ing.</t>
  </si>
  <si>
    <t>Za Sokolovnou 323</t>
  </si>
  <si>
    <t>Rajhradice</t>
  </si>
  <si>
    <t>66461</t>
  </si>
  <si>
    <t>15226085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</si>
  <si>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</si>
  <si>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</si>
  <si>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</si>
  <si>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</si>
  <si>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</si>
  <si>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</si>
  <si>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</si>
  <si>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</si>
  <si>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</si>
  <si>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3</t>
  </si>
  <si>
    <t>Svislé a kompletní konstrukce</t>
  </si>
  <si>
    <t>4</t>
  </si>
  <si>
    <t>Vodorovné konstrukce</t>
  </si>
  <si>
    <t>90</t>
  </si>
  <si>
    <t>Přípočty</t>
  </si>
  <si>
    <t>93</t>
  </si>
  <si>
    <t>Dokončovací práce inž.staveb</t>
  </si>
  <si>
    <t>99</t>
  </si>
  <si>
    <t>Staveništní přesun hmot</t>
  </si>
  <si>
    <t>762</t>
  </si>
  <si>
    <t>Konstrukce tesařské</t>
  </si>
  <si>
    <t>767</t>
  </si>
  <si>
    <t>Konstrukce zámečnické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</si>
  <si>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</si>
  <si>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</si>
  <si>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</si>
  <si>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</si>
  <si>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</si>
  <si>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</si>
  <si>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</si>
  <si>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</si>
  <si>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</si>
  <si>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</si>
  <si>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</si>
  <si>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</si>
  <si>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</si>
  <si>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</si>
  <si>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</si>
  <si>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</si>
  <si>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</si>
  <si>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</si>
  <si>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</si>
  <si>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</si>
  <si>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</si>
  <si>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</si>
  <si>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</si>
  <si>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</si>
  <si>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</si>
  <si>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</si>
  <si>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</si>
  <si>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115101203R00</t>
  </si>
  <si>
    <t>Čerpání vody do výšky 10 m, přítok 1000-2000 l/min</t>
  </si>
  <si>
    <t>h</t>
  </si>
  <si>
    <t>POL1_0</t>
  </si>
  <si>
    <t>121101101R00</t>
  </si>
  <si>
    <t>Sejmutí ornice s přemístěním do 50 m</t>
  </si>
  <si>
    <t>m3</t>
  </si>
  <si>
    <t>127703201R00</t>
  </si>
  <si>
    <t>Výkopávky zářezů pod vodou v hor.1-4</t>
  </si>
  <si>
    <t>LB Pilíř:(2,0+8,0)/2 *1,8*3,5</t>
  </si>
  <si>
    <t>VV</t>
  </si>
  <si>
    <t>PB pilíř:(2,0+4,4)/2*0,8*4,0</t>
  </si>
  <si>
    <t>základ pos dlužema:(2,4+13,5)/2*1,5</t>
  </si>
  <si>
    <t>171103213R00</t>
  </si>
  <si>
    <t>Ulož. sypaniny kanálů,100%PS, objem jílu nad 50%</t>
  </si>
  <si>
    <t>181201102R00</t>
  </si>
  <si>
    <t>Úprava pláně v násypech v hor. 1-4, se zhutněním</t>
  </si>
  <si>
    <t>m2</t>
  </si>
  <si>
    <t>182201101R00</t>
  </si>
  <si>
    <t>Svahování násypů</t>
  </si>
  <si>
    <t>182301121R00</t>
  </si>
  <si>
    <t>Rozprostření ornice, svah, tl. do 10 cm, do 500 m2</t>
  </si>
  <si>
    <t>180401212R00</t>
  </si>
  <si>
    <t>Založení trávníku lučního výsevem ve svahu do 1:2</t>
  </si>
  <si>
    <t>00572460R</t>
  </si>
  <si>
    <t>Směs travní technická PROFI, á 25 kg</t>
  </si>
  <si>
    <t>kg</t>
  </si>
  <si>
    <t>POL3_0</t>
  </si>
  <si>
    <t>350*0,05</t>
  </si>
  <si>
    <t>231943212R00</t>
  </si>
  <si>
    <t>Stěny beran. z ocel.štět.z terénu, zaber.do 8 m</t>
  </si>
  <si>
    <t>231942212R00</t>
  </si>
  <si>
    <t>Řezání ocel. štětovnic, příčné, zaberaněných</t>
  </si>
  <si>
    <t>kus</t>
  </si>
  <si>
    <t>13442205R</t>
  </si>
  <si>
    <t>Štětovnice Larsen VL 503</t>
  </si>
  <si>
    <t>t</t>
  </si>
  <si>
    <t>199,6/0,49*61/1000</t>
  </si>
  <si>
    <t>233942231R00</t>
  </si>
  <si>
    <t>Ocelové štětovnice nasazené, řezání otvorů</t>
  </si>
  <si>
    <t>m</t>
  </si>
  <si>
    <t>329351010R00</t>
  </si>
  <si>
    <t>Obednění konstrukcí ostatních ploch rovinných</t>
  </si>
  <si>
    <t>LB pilíř:2*5,1+2,0*1,0+1,4*1,0</t>
  </si>
  <si>
    <t>PB pilíř:2*5,0+1,7*1,1+1,4*1,0</t>
  </si>
  <si>
    <t>zhlaví štětovnic:2*1,2*35</t>
  </si>
  <si>
    <t>329352010R00</t>
  </si>
  <si>
    <t>Odbednění konstrukcí ostatních ploch rovinných</t>
  </si>
  <si>
    <t>329366112R00</t>
  </si>
  <si>
    <t>Výztuž ost. ŽB konstr. ocel 10 505 (R), do 32 mm</t>
  </si>
  <si>
    <t>329321115R00</t>
  </si>
  <si>
    <t>Konstrukce ostatní z bet.železov. C 30/37 XA3</t>
  </si>
  <si>
    <t>LB pilíř:5,7*1,0</t>
  </si>
  <si>
    <t>PB oilíř:5,0*1,0</t>
  </si>
  <si>
    <t>zhlaví štět. stěny:1,2*0,9*29</t>
  </si>
  <si>
    <t>329311115R00</t>
  </si>
  <si>
    <t>Konstrukce ostatní z bet.prostého C 30/37 XA3</t>
  </si>
  <si>
    <t>základ pod dluž. stěnou:1,2*2,0*1,5</t>
  </si>
  <si>
    <t>464511111R00</t>
  </si>
  <si>
    <t>Zásyp z lom.kamene neupraveného tříděného z terénu, přehrážka</t>
  </si>
  <si>
    <t>64,5*8,0</t>
  </si>
  <si>
    <t>900100002RAA</t>
  </si>
  <si>
    <t>Oplocení z poplastovaného pletiva, ocelové sloupky, vrata, vrátka, ostnatý drát, výška 2 m</t>
  </si>
  <si>
    <t>100 m</t>
  </si>
  <si>
    <t>POL2_0</t>
  </si>
  <si>
    <t>55342605R</t>
  </si>
  <si>
    <t>Branka ocelová h = 2000 mm š = 1000 mm, 2 sloupky, čtyřhranné pletivo, FAB</t>
  </si>
  <si>
    <t>R</t>
  </si>
  <si>
    <t>Cedule plechová "ZÁKAZ VSTUPU NA OBJEKT" vč., dodávky</t>
  </si>
  <si>
    <t>Úprava dilatace, vodou bobtnající těsnění</t>
  </si>
  <si>
    <t>Potápěčské práce</t>
  </si>
  <si>
    <t>směna</t>
  </si>
  <si>
    <t>998332011R00</t>
  </si>
  <si>
    <t>Přesun hmot, úpravy toků a kanálů, hráze ostatní</t>
  </si>
  <si>
    <t>Tesařské výrobky vč. dodávky materiálu, dub. dluže, tl. 40 mm</t>
  </si>
  <si>
    <t>dlužová stěna:1,0*3,6</t>
  </si>
  <si>
    <t>767990010RA0</t>
  </si>
  <si>
    <t>Atypické ocelové konstrukce</t>
  </si>
  <si>
    <t>Žárové zinkování zámečnických konstrukcí</t>
  </si>
  <si>
    <t>005111020R</t>
  </si>
  <si>
    <t>Vytyčení stavby</t>
  </si>
  <si>
    <t>Soubor</t>
  </si>
  <si>
    <t>005121010R</t>
  </si>
  <si>
    <t>Vybudování zařízení staveniště,  vč. oplocení staveniště</t>
  </si>
  <si>
    <t>005121030R</t>
  </si>
  <si>
    <t>Odstranění zařízení staveniště</t>
  </si>
  <si>
    <t>005211080R</t>
  </si>
  <si>
    <t xml:space="preserve">Bezpečnostní a hygienická opatření na staveništi </t>
  </si>
  <si>
    <t>005241020R</t>
  </si>
  <si>
    <t xml:space="preserve">Geodetické zaměření skutečného provedení  </t>
  </si>
  <si>
    <t>005 24-1010.R</t>
  </si>
  <si>
    <t xml:space="preserve">Dokumentace skutečného provedení </t>
  </si>
  <si>
    <t>POL99_0</t>
  </si>
  <si>
    <t/>
  </si>
  <si>
    <t>POPUZIV</t>
  </si>
  <si>
    <t>END</t>
  </si>
  <si>
    <t>Položkový 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</si>
</sst>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0" xfId="0" applyNumberFormat="1" applyBorder="1" applyAlignment="1"/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3" borderId="38" xfId="0" applyNumberFormat="1" applyFill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6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7" xfId="0" applyFont="1" applyBorder="1" applyAlignment="1">
      <alignment vertical="top" shrinkToFit="1"/>
    </xf>
    <xf numFmtId="164" fontId="16" fillId="0" borderId="38" xfId="0" applyNumberFormat="1" applyFont="1" applyBorder="1" applyAlignment="1">
      <alignment vertical="top" shrinkToFit="1"/>
    </xf>
    <xf numFmtId="4" fontId="16" fillId="0" borderId="38" xfId="0" applyNumberFormat="1" applyFont="1" applyBorder="1" applyAlignment="1">
      <alignment vertical="top" shrinkToFit="1"/>
    </xf>
    <xf numFmtId="0" fontId="16" fillId="0" borderId="38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6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" fontId="16" fillId="0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Fill="1" applyBorder="1" applyAlignment="1">
      <alignment vertical="top" shrinkToFit="1"/>
    </xf>
    <xf numFmtId="4" fontId="16" fillId="0" borderId="38" xfId="0" applyNumberFormat="1" applyFont="1" applyFill="1" applyBorder="1" applyAlignment="1" applyProtection="1">
      <alignment vertical="top" shrinkToFit="1"/>
      <protection locked="0"/>
    </xf>
    <xf numFmtId="4" fontId="16" fillId="0" borderId="38" xfId="0" applyNumberFormat="1" applyFont="1" applyFill="1" applyBorder="1" applyAlignment="1">
      <alignment vertical="top" shrinkToFit="1"/>
    </xf>
    <xf numFmtId="0" fontId="0" fillId="0" borderId="0" xfId="0" applyBorder="1" applyAlignment="1">
      <alignment vertical="top"/>
    </xf>
    <xf numFmtId="49" fontId="0" fillId="0" borderId="0" xfId="0" applyNumberFormat="1" applyBorder="1" applyAlignment="1">
      <alignment vertical="top"/>
    </xf>
    <xf numFmtId="49" fontId="0" fillId="0" borderId="0" xfId="0" applyNumberFormat="1" applyBorder="1" applyAlignment="1">
      <alignment horizontal="left" vertical="top" wrapText="1"/>
    </xf>
    <xf numFmtId="49" fontId="0" fillId="0" borderId="0" xfId="0" applyNumberFormat="1" applyBorder="1" applyAlignment="1">
      <alignment horizontal="left" wrapText="1"/>
    </xf>
    <xf numFmtId="0" fontId="0" fillId="0" borderId="0" xfId="0" applyBorder="1" applyAlignment="1">
      <alignment horizontal="left" vertical="top" wrapText="1"/>
    </xf>
    <xf numFmtId="0" fontId="0" fillId="0" borderId="0" xfId="0" applyFill="1" applyBorder="1" applyAlignment="1" applyProtection="1">
      <alignment vertical="top" wrapText="1"/>
      <protection locked="0"/>
    </xf>
    <xf numFmtId="0" fontId="0" fillId="0" borderId="0" xfId="0" applyFill="1" applyBorder="1" applyAlignment="1" applyProtection="1">
      <alignment horizontal="left" vertical="top" wrapText="1"/>
      <protection locked="0"/>
    </xf>
    <xf numFmtId="0" fontId="3" fillId="2" borderId="0" xfId="0" applyFont="1" applyFill="1" applyAlignment="1">
      <alignment horizontal="left" wrapTex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8" xfId="0" applyNumberFormat="1" applyFont="1" applyFill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06" t="s">
        <v>39</v>
      </c>
      <c r="B2" s="206"/>
      <c r="C2" s="206"/>
      <c r="D2" s="206"/>
      <c r="E2" s="206"/>
      <c r="F2" s="206"/>
      <c r="G2" s="20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0"/>
  <sheetViews>
    <sheetView showGridLines="0" topLeftCell="B4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38" t="s">
        <v>42</v>
      </c>
      <c r="C1" s="239"/>
      <c r="D1" s="239"/>
      <c r="E1" s="239"/>
      <c r="F1" s="239"/>
      <c r="G1" s="239"/>
      <c r="H1" s="239"/>
      <c r="I1" s="239"/>
      <c r="J1" s="240"/>
    </row>
    <row r="2" spans="1:15" ht="23.25" customHeight="1" x14ac:dyDescent="0.2">
      <c r="A2" s="4"/>
      <c r="B2" s="81" t="s">
        <v>40</v>
      </c>
      <c r="C2" s="82"/>
      <c r="D2" s="223" t="s">
        <v>46</v>
      </c>
      <c r="E2" s="224"/>
      <c r="F2" s="224"/>
      <c r="G2" s="224"/>
      <c r="H2" s="224"/>
      <c r="I2" s="224"/>
      <c r="J2" s="225"/>
      <c r="O2" s="2"/>
    </row>
    <row r="3" spans="1:15" ht="23.25" hidden="1" customHeight="1" x14ac:dyDescent="0.2">
      <c r="A3" s="4"/>
      <c r="B3" s="83" t="s">
        <v>43</v>
      </c>
      <c r="C3" s="84"/>
      <c r="D3" s="251"/>
      <c r="E3" s="252"/>
      <c r="F3" s="252"/>
      <c r="G3" s="252"/>
      <c r="H3" s="252"/>
      <c r="I3" s="252"/>
      <c r="J3" s="253"/>
    </row>
    <row r="4" spans="1:15" ht="23.25" hidden="1" customHeight="1" x14ac:dyDescent="0.2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/>
      <c r="E5" s="26"/>
      <c r="F5" s="26"/>
      <c r="G5" s="26"/>
      <c r="H5" s="28" t="s">
        <v>33</v>
      </c>
      <c r="I5" s="91"/>
      <c r="J5" s="11"/>
    </row>
    <row r="6" spans="1:15" ht="15.75" customHeight="1" x14ac:dyDescent="0.2">
      <c r="A6" s="4"/>
      <c r="B6" s="41"/>
      <c r="C6" s="26"/>
      <c r="D6" s="91"/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30" t="s">
        <v>47</v>
      </c>
      <c r="E11" s="230"/>
      <c r="F11" s="230"/>
      <c r="G11" s="230"/>
      <c r="H11" s="28" t="s">
        <v>33</v>
      </c>
      <c r="I11" s="94" t="s">
        <v>51</v>
      </c>
      <c r="J11" s="11"/>
    </row>
    <row r="12" spans="1:15" ht="15.75" customHeight="1" x14ac:dyDescent="0.2">
      <c r="A12" s="4"/>
      <c r="B12" s="41"/>
      <c r="C12" s="26"/>
      <c r="D12" s="249" t="s">
        <v>48</v>
      </c>
      <c r="E12" s="249"/>
      <c r="F12" s="249"/>
      <c r="G12" s="249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 t="s">
        <v>50</v>
      </c>
      <c r="D13" s="250" t="s">
        <v>49</v>
      </c>
      <c r="E13" s="250"/>
      <c r="F13" s="250"/>
      <c r="G13" s="250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45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29" t="s">
        <v>29</v>
      </c>
      <c r="F15" s="229"/>
      <c r="G15" s="247" t="s">
        <v>30</v>
      </c>
      <c r="H15" s="247"/>
      <c r="I15" s="247" t="s">
        <v>28</v>
      </c>
      <c r="J15" s="248"/>
    </row>
    <row r="16" spans="1:15" ht="23.25" customHeight="1" x14ac:dyDescent="0.2">
      <c r="A16" s="141" t="s">
        <v>23</v>
      </c>
      <c r="B16" s="142" t="s">
        <v>23</v>
      </c>
      <c r="C16" s="58"/>
      <c r="D16" s="59"/>
      <c r="E16" s="226" t="e">
        <f>SUMIF(F47:F56,A16,G47:G56)+SUMIF(F47:F56,"PSU",G47:G56)</f>
        <v>#REF!</v>
      </c>
      <c r="F16" s="227"/>
      <c r="G16" s="226" t="e">
        <f>SUMIF(F47:F56,A16,H47:H56)+SUMIF(F47:F56,"PSU",H47:H56)</f>
        <v>#REF!</v>
      </c>
      <c r="H16" s="227"/>
      <c r="I16" s="226">
        <f>SUMIF(F47:F56,A16,I47:I56)+SUMIF(F47:F56,"PSU",I47:I56)</f>
        <v>0</v>
      </c>
      <c r="J16" s="228"/>
    </row>
    <row r="17" spans="1:10" ht="23.25" customHeight="1" x14ac:dyDescent="0.2">
      <c r="A17" s="141" t="s">
        <v>24</v>
      </c>
      <c r="B17" s="142" t="s">
        <v>24</v>
      </c>
      <c r="C17" s="58"/>
      <c r="D17" s="59"/>
      <c r="E17" s="226" t="e">
        <f>SUMIF(F47:F56,A17,G47:G56)</f>
        <v>#REF!</v>
      </c>
      <c r="F17" s="227"/>
      <c r="G17" s="226" t="e">
        <f>SUMIF(F47:F56,A17,H47:H56)</f>
        <v>#REF!</v>
      </c>
      <c r="H17" s="227"/>
      <c r="I17" s="226">
        <f>SUMIF(F47:F56,A17,I47:I56)</f>
        <v>0</v>
      </c>
      <c r="J17" s="228"/>
    </row>
    <row r="18" spans="1:10" ht="23.25" customHeight="1" x14ac:dyDescent="0.2">
      <c r="A18" s="141" t="s">
        <v>25</v>
      </c>
      <c r="B18" s="142" t="s">
        <v>25</v>
      </c>
      <c r="C18" s="58"/>
      <c r="D18" s="59"/>
      <c r="E18" s="226">
        <f>SUMIF(F47:F56,A18,G47:G56)</f>
        <v>0</v>
      </c>
      <c r="F18" s="227"/>
      <c r="G18" s="226">
        <f>SUMIF(F47:F56,A18,H47:H56)</f>
        <v>0</v>
      </c>
      <c r="H18" s="227"/>
      <c r="I18" s="226">
        <f>SUMIF(F47:F56,A18,I47:I56)</f>
        <v>0</v>
      </c>
      <c r="J18" s="228"/>
    </row>
    <row r="19" spans="1:10" ht="23.25" customHeight="1" x14ac:dyDescent="0.2">
      <c r="A19" s="141" t="s">
        <v>75</v>
      </c>
      <c r="B19" s="142" t="s">
        <v>26</v>
      </c>
      <c r="C19" s="58"/>
      <c r="D19" s="59"/>
      <c r="E19" s="226" t="e">
        <f>SUMIF(F47:F56,A19,G47:G56)</f>
        <v>#REF!</v>
      </c>
      <c r="F19" s="227"/>
      <c r="G19" s="226" t="e">
        <f>SUMIF(F47:F56,A19,H47:H56)</f>
        <v>#REF!</v>
      </c>
      <c r="H19" s="227"/>
      <c r="I19" s="226">
        <f>SUMIF(F47:F56,A19,I47:I56)</f>
        <v>0</v>
      </c>
      <c r="J19" s="228"/>
    </row>
    <row r="20" spans="1:10" ht="23.25" customHeight="1" x14ac:dyDescent="0.2">
      <c r="A20" s="141" t="s">
        <v>76</v>
      </c>
      <c r="B20" s="142" t="s">
        <v>27</v>
      </c>
      <c r="C20" s="58"/>
      <c r="D20" s="59"/>
      <c r="E20" s="226">
        <f>SUMIF(F47:F56,A20,G47:G56)</f>
        <v>0</v>
      </c>
      <c r="F20" s="227"/>
      <c r="G20" s="226">
        <f>SUMIF(F47:F56,A20,H47:H56)</f>
        <v>0</v>
      </c>
      <c r="H20" s="227"/>
      <c r="I20" s="226">
        <f>SUMIF(F47:F56,A20,I47:I56)</f>
        <v>0</v>
      </c>
      <c r="J20" s="228"/>
    </row>
    <row r="21" spans="1:10" ht="23.25" customHeight="1" x14ac:dyDescent="0.2">
      <c r="A21" s="4"/>
      <c r="B21" s="74" t="s">
        <v>28</v>
      </c>
      <c r="C21" s="75"/>
      <c r="D21" s="76"/>
      <c r="E21" s="236" t="e">
        <f>SUM(E16:F20)</f>
        <v>#REF!</v>
      </c>
      <c r="F21" s="245"/>
      <c r="G21" s="236" t="e">
        <f>SUM(G16:H20)</f>
        <v>#REF!</v>
      </c>
      <c r="H21" s="245"/>
      <c r="I21" s="236">
        <f>SUM(I16:J20)</f>
        <v>0</v>
      </c>
      <c r="J21" s="237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34">
        <f>ZakladDPHSniVypocet</f>
        <v>0</v>
      </c>
      <c r="H23" s="235"/>
      <c r="I23" s="235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2">
        <f>ZakladDPHSni*SazbaDPH1/100</f>
        <v>0</v>
      </c>
      <c r="H24" s="233"/>
      <c r="I24" s="233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34">
        <f>ZakladDPHZaklVypocet</f>
        <v>0</v>
      </c>
      <c r="H25" s="235"/>
      <c r="I25" s="235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41">
        <f>ZakladDPHZakl*SazbaDPH2/100</f>
        <v>0</v>
      </c>
      <c r="H26" s="242"/>
      <c r="I26" s="242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43">
        <f>0</f>
        <v>0</v>
      </c>
      <c r="H27" s="243"/>
      <c r="I27" s="243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46">
        <f>ZakladDPHSniVypocet+ZakladDPHZaklVypocet</f>
        <v>0</v>
      </c>
      <c r="H28" s="246"/>
      <c r="I28" s="246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44">
        <f>ZakladDPHSni+DPHSni+ZakladDPHZakl+DPHZakl+Zaokrouhleni</f>
        <v>0</v>
      </c>
      <c r="H29" s="244"/>
      <c r="I29" s="244"/>
      <c r="J29" s="119" t="s">
        <v>54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43585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31" t="s">
        <v>2</v>
      </c>
      <c r="E35" s="231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">
      <c r="A39" s="97">
        <v>0</v>
      </c>
      <c r="B39" s="103" t="s">
        <v>52</v>
      </c>
      <c r="C39" s="214" t="s">
        <v>46</v>
      </c>
      <c r="D39" s="215"/>
      <c r="E39" s="215"/>
      <c r="F39" s="108" t="e">
        <f>'Rozpočet Pol'!#REF!</f>
        <v>#REF!</v>
      </c>
      <c r="G39" s="109" t="e">
        <f>'Rozpočet Pol'!#REF!</f>
        <v>#REF!</v>
      </c>
      <c r="H39" s="110" t="e">
        <f>(F39*SazbaDPH1/100)+(G39*SazbaDPH2/100)</f>
        <v>#REF!</v>
      </c>
      <c r="I39" s="110" t="e">
        <f>F39+G39+H39</f>
        <v>#REF!</v>
      </c>
      <c r="J39" s="104" t="str">
        <f>IF(CenaCelkemVypocet=0,"",I39/CenaCelkemVypocet*100)</f>
        <v/>
      </c>
    </row>
    <row r="40" spans="1:10" ht="25.5" hidden="1" customHeight="1" x14ac:dyDescent="0.2">
      <c r="A40" s="97"/>
      <c r="B40" s="216" t="s">
        <v>53</v>
      </c>
      <c r="C40" s="217"/>
      <c r="D40" s="217"/>
      <c r="E40" s="218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75" x14ac:dyDescent="0.25">
      <c r="B44" s="120" t="s">
        <v>55</v>
      </c>
    </row>
    <row r="46" spans="1:10" ht="25.5" customHeight="1" x14ac:dyDescent="0.2">
      <c r="A46" s="121"/>
      <c r="B46" s="125" t="s">
        <v>16</v>
      </c>
      <c r="C46" s="125" t="s">
        <v>5</v>
      </c>
      <c r="D46" s="126"/>
      <c r="E46" s="126"/>
      <c r="F46" s="129" t="s">
        <v>56</v>
      </c>
      <c r="G46" s="129" t="s">
        <v>29</v>
      </c>
      <c r="H46" s="129" t="s">
        <v>30</v>
      </c>
      <c r="I46" s="219" t="s">
        <v>28</v>
      </c>
      <c r="J46" s="219"/>
    </row>
    <row r="47" spans="1:10" ht="25.5" customHeight="1" x14ac:dyDescent="0.2">
      <c r="A47" s="122"/>
      <c r="B47" s="130" t="s">
        <v>57</v>
      </c>
      <c r="C47" s="221" t="s">
        <v>58</v>
      </c>
      <c r="D47" s="222"/>
      <c r="E47" s="222"/>
      <c r="F47" s="132" t="s">
        <v>23</v>
      </c>
      <c r="G47" s="133" t="e">
        <f>'Rozpočet Pol'!#REF!</f>
        <v>#REF!</v>
      </c>
      <c r="H47" s="133" t="e">
        <f>'Rozpočet Pol'!#REF!</f>
        <v>#REF!</v>
      </c>
      <c r="I47" s="220"/>
      <c r="J47" s="220"/>
    </row>
    <row r="48" spans="1:10" ht="25.5" customHeight="1" x14ac:dyDescent="0.2">
      <c r="A48" s="122"/>
      <c r="B48" s="124" t="s">
        <v>59</v>
      </c>
      <c r="C48" s="208" t="s">
        <v>60</v>
      </c>
      <c r="D48" s="209"/>
      <c r="E48" s="209"/>
      <c r="F48" s="134" t="s">
        <v>23</v>
      </c>
      <c r="G48" s="135" t="e">
        <f>'Rozpočet Pol'!#REF!</f>
        <v>#REF!</v>
      </c>
      <c r="H48" s="135" t="e">
        <f>'Rozpočet Pol'!#REF!</f>
        <v>#REF!</v>
      </c>
      <c r="I48" s="207"/>
      <c r="J48" s="207"/>
    </row>
    <row r="49" spans="1:10" ht="25.5" customHeight="1" x14ac:dyDescent="0.2">
      <c r="A49" s="122"/>
      <c r="B49" s="124" t="s">
        <v>61</v>
      </c>
      <c r="C49" s="208" t="s">
        <v>62</v>
      </c>
      <c r="D49" s="209"/>
      <c r="E49" s="209"/>
      <c r="F49" s="134" t="s">
        <v>23</v>
      </c>
      <c r="G49" s="135" t="e">
        <f>'Rozpočet Pol'!#REF!</f>
        <v>#REF!</v>
      </c>
      <c r="H49" s="135" t="e">
        <f>'Rozpočet Pol'!#REF!</f>
        <v>#REF!</v>
      </c>
      <c r="I49" s="207"/>
      <c r="J49" s="207"/>
    </row>
    <row r="50" spans="1:10" ht="25.5" customHeight="1" x14ac:dyDescent="0.2">
      <c r="A50" s="122"/>
      <c r="B50" s="124" t="s">
        <v>63</v>
      </c>
      <c r="C50" s="208" t="s">
        <v>64</v>
      </c>
      <c r="D50" s="209"/>
      <c r="E50" s="209"/>
      <c r="F50" s="134" t="s">
        <v>23</v>
      </c>
      <c r="G50" s="135" t="e">
        <f>'Rozpočet Pol'!#REF!</f>
        <v>#REF!</v>
      </c>
      <c r="H50" s="135" t="e">
        <f>'Rozpočet Pol'!#REF!</f>
        <v>#REF!</v>
      </c>
      <c r="I50" s="207"/>
      <c r="J50" s="207"/>
    </row>
    <row r="51" spans="1:10" ht="25.5" customHeight="1" x14ac:dyDescent="0.2">
      <c r="A51" s="122"/>
      <c r="B51" s="124" t="s">
        <v>65</v>
      </c>
      <c r="C51" s="208" t="s">
        <v>66</v>
      </c>
      <c r="D51" s="209"/>
      <c r="E51" s="209"/>
      <c r="F51" s="134" t="s">
        <v>23</v>
      </c>
      <c r="G51" s="135" t="e">
        <f>'Rozpočet Pol'!#REF!</f>
        <v>#REF!</v>
      </c>
      <c r="H51" s="135" t="e">
        <f>'Rozpočet Pol'!#REF!</f>
        <v>#REF!</v>
      </c>
      <c r="I51" s="207"/>
      <c r="J51" s="207"/>
    </row>
    <row r="52" spans="1:10" ht="25.5" customHeight="1" x14ac:dyDescent="0.2">
      <c r="A52" s="122"/>
      <c r="B52" s="124" t="s">
        <v>67</v>
      </c>
      <c r="C52" s="208" t="s">
        <v>68</v>
      </c>
      <c r="D52" s="209"/>
      <c r="E52" s="209"/>
      <c r="F52" s="134" t="s">
        <v>23</v>
      </c>
      <c r="G52" s="135" t="e">
        <f>'Rozpočet Pol'!#REF!</f>
        <v>#REF!</v>
      </c>
      <c r="H52" s="135" t="e">
        <f>'Rozpočet Pol'!#REF!</f>
        <v>#REF!</v>
      </c>
      <c r="I52" s="207"/>
      <c r="J52" s="207"/>
    </row>
    <row r="53" spans="1:10" ht="25.5" customHeight="1" x14ac:dyDescent="0.2">
      <c r="A53" s="122"/>
      <c r="B53" s="124" t="s">
        <v>69</v>
      </c>
      <c r="C53" s="208" t="s">
        <v>70</v>
      </c>
      <c r="D53" s="209"/>
      <c r="E53" s="209"/>
      <c r="F53" s="134" t="s">
        <v>23</v>
      </c>
      <c r="G53" s="135" t="e">
        <f>'Rozpočet Pol'!#REF!</f>
        <v>#REF!</v>
      </c>
      <c r="H53" s="135" t="e">
        <f>'Rozpočet Pol'!#REF!</f>
        <v>#REF!</v>
      </c>
      <c r="I53" s="207"/>
      <c r="J53" s="207"/>
    </row>
    <row r="54" spans="1:10" ht="25.5" customHeight="1" x14ac:dyDescent="0.2">
      <c r="A54" s="122"/>
      <c r="B54" s="124" t="s">
        <v>71</v>
      </c>
      <c r="C54" s="208" t="s">
        <v>72</v>
      </c>
      <c r="D54" s="209"/>
      <c r="E54" s="209"/>
      <c r="F54" s="134" t="s">
        <v>24</v>
      </c>
      <c r="G54" s="135" t="e">
        <f>'Rozpočet Pol'!#REF!</f>
        <v>#REF!</v>
      </c>
      <c r="H54" s="135" t="e">
        <f>'Rozpočet Pol'!#REF!</f>
        <v>#REF!</v>
      </c>
      <c r="I54" s="207"/>
      <c r="J54" s="207"/>
    </row>
    <row r="55" spans="1:10" ht="25.5" customHeight="1" x14ac:dyDescent="0.2">
      <c r="A55" s="122"/>
      <c r="B55" s="124" t="s">
        <v>73</v>
      </c>
      <c r="C55" s="208" t="s">
        <v>74</v>
      </c>
      <c r="D55" s="209"/>
      <c r="E55" s="209"/>
      <c r="F55" s="134" t="s">
        <v>24</v>
      </c>
      <c r="G55" s="135" t="e">
        <f>'Rozpočet Pol'!#REF!</f>
        <v>#REF!</v>
      </c>
      <c r="H55" s="135" t="e">
        <f>'Rozpočet Pol'!#REF!</f>
        <v>#REF!</v>
      </c>
      <c r="I55" s="207"/>
      <c r="J55" s="207"/>
    </row>
    <row r="56" spans="1:10" ht="25.5" customHeight="1" x14ac:dyDescent="0.2">
      <c r="A56" s="122"/>
      <c r="B56" s="131" t="s">
        <v>75</v>
      </c>
      <c r="C56" s="211" t="s">
        <v>26</v>
      </c>
      <c r="D56" s="212"/>
      <c r="E56" s="212"/>
      <c r="F56" s="136" t="s">
        <v>75</v>
      </c>
      <c r="G56" s="137" t="e">
        <f>'Rozpočet Pol'!#REF!</f>
        <v>#REF!</v>
      </c>
      <c r="H56" s="137" t="e">
        <f>'Rozpočet Pol'!#REF!</f>
        <v>#REF!</v>
      </c>
      <c r="I56" s="210"/>
      <c r="J56" s="210"/>
    </row>
    <row r="57" spans="1:10" ht="25.5" customHeight="1" x14ac:dyDescent="0.2">
      <c r="A57" s="123"/>
      <c r="B57" s="127" t="s">
        <v>1</v>
      </c>
      <c r="C57" s="127"/>
      <c r="D57" s="128"/>
      <c r="E57" s="128"/>
      <c r="F57" s="138"/>
      <c r="G57" s="139" t="e">
        <f>SUM(G47:G56)</f>
        <v>#REF!</v>
      </c>
      <c r="H57" s="139" t="e">
        <f>SUM(H47:H56)</f>
        <v>#REF!</v>
      </c>
      <c r="I57" s="213">
        <f>SUM(I47:I56)</f>
        <v>0</v>
      </c>
      <c r="J57" s="213"/>
    </row>
    <row r="58" spans="1:10" x14ac:dyDescent="0.2">
      <c r="F58" s="140"/>
      <c r="G58" s="96"/>
      <c r="H58" s="140"/>
      <c r="I58" s="96"/>
      <c r="J58" s="96"/>
    </row>
    <row r="59" spans="1:10" x14ac:dyDescent="0.2">
      <c r="F59" s="140"/>
      <c r="G59" s="96"/>
      <c r="H59" s="140"/>
      <c r="I59" s="96"/>
      <c r="J59" s="96"/>
    </row>
    <row r="60" spans="1:10" x14ac:dyDescent="0.2">
      <c r="F60" s="140"/>
      <c r="G60" s="96"/>
      <c r="H60" s="140"/>
      <c r="I60" s="96"/>
      <c r="J60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E20:F20"/>
    <mergeCell ref="I20:J20"/>
    <mergeCell ref="I21:J21"/>
    <mergeCell ref="G19:H19"/>
    <mergeCell ref="G20:H20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4" t="s">
        <v>6</v>
      </c>
      <c r="B1" s="254"/>
      <c r="C1" s="255"/>
      <c r="D1" s="254"/>
      <c r="E1" s="254"/>
      <c r="F1" s="254"/>
      <c r="G1" s="254"/>
    </row>
    <row r="2" spans="1:7" ht="24.95" customHeight="1" x14ac:dyDescent="0.2">
      <c r="A2" s="79" t="s">
        <v>41</v>
      </c>
      <c r="B2" s="78"/>
      <c r="C2" s="256"/>
      <c r="D2" s="256"/>
      <c r="E2" s="256"/>
      <c r="F2" s="256"/>
      <c r="G2" s="257"/>
    </row>
    <row r="3" spans="1:7" ht="24.95" hidden="1" customHeight="1" x14ac:dyDescent="0.2">
      <c r="A3" s="79" t="s">
        <v>7</v>
      </c>
      <c r="B3" s="78"/>
      <c r="C3" s="256"/>
      <c r="D3" s="256"/>
      <c r="E3" s="256"/>
      <c r="F3" s="256"/>
      <c r="G3" s="257"/>
    </row>
    <row r="4" spans="1:7" ht="24.95" hidden="1" customHeight="1" x14ac:dyDescent="0.2">
      <c r="A4" s="79" t="s">
        <v>8</v>
      </c>
      <c r="B4" s="78"/>
      <c r="C4" s="256"/>
      <c r="D4" s="256"/>
      <c r="E4" s="256"/>
      <c r="F4" s="256"/>
      <c r="G4" s="257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BD79"/>
  <sheetViews>
    <sheetView tabSelected="1" workbookViewId="0">
      <selection activeCell="T21" sqref="T21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9" width="0" hidden="1" customWidth="1"/>
    <col min="12" max="17" width="0" hidden="1" customWidth="1"/>
    <col min="25" max="35" width="0" hidden="1" customWidth="1"/>
  </cols>
  <sheetData>
    <row r="1" spans="1:56" ht="15.75" customHeight="1" x14ac:dyDescent="0.25">
      <c r="A1" s="258" t="s">
        <v>198</v>
      </c>
      <c r="B1" s="258"/>
      <c r="C1" s="258"/>
      <c r="D1" s="258"/>
      <c r="E1" s="258"/>
      <c r="F1" s="258"/>
      <c r="G1" s="258"/>
      <c r="AA1" t="s">
        <v>78</v>
      </c>
    </row>
    <row r="2" spans="1:56" ht="24.95" customHeight="1" x14ac:dyDescent="0.2">
      <c r="A2" s="146" t="s">
        <v>77</v>
      </c>
      <c r="B2" s="144"/>
      <c r="C2" s="259" t="s">
        <v>46</v>
      </c>
      <c r="D2" s="260"/>
      <c r="E2" s="260"/>
      <c r="F2" s="260"/>
      <c r="G2" s="261"/>
      <c r="AA2" t="s">
        <v>79</v>
      </c>
    </row>
    <row r="3" spans="1:56" ht="24.95" hidden="1" customHeight="1" x14ac:dyDescent="0.2">
      <c r="A3" s="147" t="s">
        <v>7</v>
      </c>
      <c r="B3" s="145"/>
      <c r="C3" s="262"/>
      <c r="D3" s="263"/>
      <c r="E3" s="263"/>
      <c r="F3" s="263"/>
      <c r="G3" s="264"/>
      <c r="AA3" t="s">
        <v>80</v>
      </c>
    </row>
    <row r="4" spans="1:56" ht="24.95" hidden="1" customHeight="1" x14ac:dyDescent="0.2">
      <c r="A4" s="147" t="s">
        <v>8</v>
      </c>
      <c r="B4" s="145"/>
      <c r="C4" s="262"/>
      <c r="D4" s="263"/>
      <c r="E4" s="263"/>
      <c r="F4" s="263"/>
      <c r="G4" s="264"/>
      <c r="AA4" t="s">
        <v>81</v>
      </c>
    </row>
    <row r="5" spans="1:56" hidden="1" x14ac:dyDescent="0.2">
      <c r="A5" s="148" t="s">
        <v>82</v>
      </c>
      <c r="B5" s="149"/>
      <c r="C5" s="150"/>
      <c r="D5" s="151"/>
      <c r="E5" s="151"/>
      <c r="F5" s="151"/>
      <c r="G5" s="152"/>
      <c r="AA5" t="s">
        <v>83</v>
      </c>
    </row>
    <row r="7" spans="1:56" ht="38.25" x14ac:dyDescent="0.2">
      <c r="A7" s="157" t="s">
        <v>84</v>
      </c>
      <c r="B7" s="158" t="s">
        <v>85</v>
      </c>
      <c r="C7" s="158" t="s">
        <v>86</v>
      </c>
      <c r="D7" s="157" t="s">
        <v>87</v>
      </c>
      <c r="E7" s="157" t="s">
        <v>88</v>
      </c>
      <c r="F7" s="153" t="s">
        <v>89</v>
      </c>
      <c r="G7" s="175" t="s">
        <v>28</v>
      </c>
      <c r="H7" s="176" t="s">
        <v>90</v>
      </c>
      <c r="I7" s="176" t="s">
        <v>91</v>
      </c>
      <c r="J7" s="176" t="s">
        <v>92</v>
      </c>
      <c r="K7" s="176" t="s">
        <v>93</v>
      </c>
      <c r="L7" s="176" t="s">
        <v>94</v>
      </c>
      <c r="M7" s="176" t="s">
        <v>95</v>
      </c>
      <c r="N7" s="176" t="s">
        <v>96</v>
      </c>
      <c r="O7" s="176" t="s">
        <v>97</v>
      </c>
      <c r="P7" s="176" t="s">
        <v>98</v>
      </c>
      <c r="Q7" s="160" t="s">
        <v>99</v>
      </c>
    </row>
    <row r="8" spans="1:56" x14ac:dyDescent="0.2">
      <c r="A8" s="177" t="s">
        <v>100</v>
      </c>
      <c r="B8" s="178" t="s">
        <v>57</v>
      </c>
      <c r="C8" s="179" t="s">
        <v>58</v>
      </c>
      <c r="D8" s="180"/>
      <c r="E8" s="181"/>
      <c r="F8" s="182"/>
      <c r="G8" s="182">
        <f>SUMIF(AA9:AA21,"&lt;&gt;NOR",G9:G21)</f>
        <v>0</v>
      </c>
      <c r="H8" s="182"/>
      <c r="I8" s="182">
        <f>SUM(I9:I21)</f>
        <v>0</v>
      </c>
      <c r="J8" s="159"/>
      <c r="K8" s="159">
        <f>SUM(K9:K21)</f>
        <v>2.5500000000000002E-2</v>
      </c>
      <c r="L8" s="159"/>
      <c r="M8" s="159">
        <f>SUM(M9:M21)</f>
        <v>0</v>
      </c>
      <c r="N8" s="159"/>
      <c r="O8" s="159"/>
      <c r="P8" s="177"/>
      <c r="Q8" s="159">
        <f>SUM(Q9:Q21)</f>
        <v>210.36999999999998</v>
      </c>
      <c r="AA8" t="s">
        <v>101</v>
      </c>
    </row>
    <row r="9" spans="1:56" outlineLevel="1" x14ac:dyDescent="0.2">
      <c r="A9" s="155">
        <v>1</v>
      </c>
      <c r="B9" s="161" t="s">
        <v>102</v>
      </c>
      <c r="C9" s="190" t="s">
        <v>103</v>
      </c>
      <c r="D9" s="163" t="s">
        <v>104</v>
      </c>
      <c r="E9" s="170">
        <v>200</v>
      </c>
      <c r="F9" s="195"/>
      <c r="G9" s="196">
        <f>ROUND(E9*F9,2)</f>
        <v>0</v>
      </c>
      <c r="H9" s="173">
        <v>21</v>
      </c>
      <c r="I9" s="173">
        <f>G9*(1+H9/100)</f>
        <v>0</v>
      </c>
      <c r="J9" s="164">
        <v>4.0000000000000003E-5</v>
      </c>
      <c r="K9" s="164">
        <f>ROUND(E9*J9,5)</f>
        <v>8.0000000000000002E-3</v>
      </c>
      <c r="L9" s="164">
        <v>0</v>
      </c>
      <c r="M9" s="164">
        <f>ROUND(E9*L9,5)</f>
        <v>0</v>
      </c>
      <c r="N9" s="164"/>
      <c r="O9" s="164"/>
      <c r="P9" s="165">
        <v>0.40300000000000002</v>
      </c>
      <c r="Q9" s="164">
        <f>ROUND(E9*P9,2)</f>
        <v>80.599999999999994</v>
      </c>
      <c r="R9" s="154"/>
      <c r="S9" s="154"/>
      <c r="T9" s="154"/>
      <c r="U9" s="154"/>
      <c r="V9" s="154"/>
      <c r="W9" s="154"/>
      <c r="X9" s="154"/>
      <c r="Y9" s="154"/>
      <c r="Z9" s="154"/>
      <c r="AA9" s="154" t="s">
        <v>105</v>
      </c>
      <c r="AB9" s="154"/>
      <c r="AC9" s="154"/>
      <c r="AD9" s="154"/>
      <c r="AE9" s="154"/>
      <c r="AF9" s="154"/>
      <c r="AG9" s="154"/>
      <c r="AH9" s="154"/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154"/>
      <c r="AU9" s="154"/>
      <c r="AV9" s="154"/>
      <c r="AW9" s="154"/>
      <c r="AX9" s="154"/>
      <c r="AY9" s="154"/>
      <c r="AZ9" s="154"/>
      <c r="BA9" s="154"/>
      <c r="BB9" s="154"/>
      <c r="BC9" s="154"/>
      <c r="BD9" s="154"/>
    </row>
    <row r="10" spans="1:56" outlineLevel="1" x14ac:dyDescent="0.2">
      <c r="A10" s="155">
        <v>2</v>
      </c>
      <c r="B10" s="161" t="s">
        <v>106</v>
      </c>
      <c r="C10" s="190" t="s">
        <v>107</v>
      </c>
      <c r="D10" s="163" t="s">
        <v>108</v>
      </c>
      <c r="E10" s="170">
        <v>25</v>
      </c>
      <c r="F10" s="195"/>
      <c r="G10" s="196">
        <f>ROUND(E10*F10,2)</f>
        <v>0</v>
      </c>
      <c r="H10" s="173">
        <v>21</v>
      </c>
      <c r="I10" s="173">
        <f>G10*(1+H10/100)</f>
        <v>0</v>
      </c>
      <c r="J10" s="164">
        <v>0</v>
      </c>
      <c r="K10" s="164">
        <f>ROUND(E10*J10,5)</f>
        <v>0</v>
      </c>
      <c r="L10" s="164">
        <v>0</v>
      </c>
      <c r="M10" s="164">
        <f>ROUND(E10*L10,5)</f>
        <v>0</v>
      </c>
      <c r="N10" s="164"/>
      <c r="O10" s="164"/>
      <c r="P10" s="165">
        <v>9.7000000000000003E-2</v>
      </c>
      <c r="Q10" s="164">
        <f>ROUND(E10*P10,2)</f>
        <v>2.4300000000000002</v>
      </c>
      <c r="R10" s="154"/>
      <c r="S10" s="154"/>
      <c r="T10" s="154"/>
      <c r="U10" s="154"/>
      <c r="V10" s="154"/>
      <c r="W10" s="154"/>
      <c r="X10" s="154"/>
      <c r="Y10" s="154"/>
      <c r="Z10" s="154"/>
      <c r="AA10" s="154" t="s">
        <v>105</v>
      </c>
      <c r="AB10" s="154"/>
      <c r="AC10" s="154"/>
      <c r="AD10" s="154"/>
      <c r="AE10" s="154"/>
      <c r="AF10" s="154"/>
      <c r="AG10" s="154"/>
      <c r="AH10" s="154"/>
      <c r="AI10" s="154"/>
      <c r="AJ10" s="154"/>
      <c r="AK10" s="154"/>
      <c r="AL10" s="154"/>
      <c r="AM10" s="154"/>
      <c r="AN10" s="154"/>
      <c r="AO10" s="154"/>
      <c r="AP10" s="154"/>
      <c r="AQ10" s="154"/>
      <c r="AR10" s="154"/>
      <c r="AS10" s="154"/>
      <c r="AT10" s="154"/>
      <c r="AU10" s="154"/>
      <c r="AV10" s="154"/>
      <c r="AW10" s="154"/>
      <c r="AX10" s="154"/>
      <c r="AY10" s="154"/>
      <c r="AZ10" s="154"/>
      <c r="BA10" s="154"/>
      <c r="BB10" s="154"/>
      <c r="BC10" s="154"/>
      <c r="BD10" s="154"/>
    </row>
    <row r="11" spans="1:56" outlineLevel="1" x14ac:dyDescent="0.2">
      <c r="A11" s="155">
        <v>3</v>
      </c>
      <c r="B11" s="161" t="s">
        <v>109</v>
      </c>
      <c r="C11" s="190" t="s">
        <v>110</v>
      </c>
      <c r="D11" s="163" t="s">
        <v>108</v>
      </c>
      <c r="E11" s="170">
        <v>53.664999999999999</v>
      </c>
      <c r="F11" s="195"/>
      <c r="G11" s="196">
        <f>ROUND(E11*F11,2)</f>
        <v>0</v>
      </c>
      <c r="H11" s="173">
        <v>21</v>
      </c>
      <c r="I11" s="173">
        <f>G11*(1+H11/100)</f>
        <v>0</v>
      </c>
      <c r="J11" s="164">
        <v>0</v>
      </c>
      <c r="K11" s="164">
        <f>ROUND(E11*J11,5)</f>
        <v>0</v>
      </c>
      <c r="L11" s="164">
        <v>0</v>
      </c>
      <c r="M11" s="164">
        <f>ROUND(E11*L11,5)</f>
        <v>0</v>
      </c>
      <c r="N11" s="164"/>
      <c r="O11" s="164"/>
      <c r="P11" s="165">
        <v>0.39900000000000002</v>
      </c>
      <c r="Q11" s="164">
        <f>ROUND(E11*P11,2)</f>
        <v>21.41</v>
      </c>
      <c r="R11" s="154"/>
      <c r="S11" s="154"/>
      <c r="T11" s="154"/>
      <c r="U11" s="154"/>
      <c r="V11" s="154"/>
      <c r="W11" s="154"/>
      <c r="X11" s="154"/>
      <c r="Y11" s="154"/>
      <c r="Z11" s="154"/>
      <c r="AA11" s="154" t="s">
        <v>105</v>
      </c>
      <c r="AB11" s="154"/>
      <c r="AC11" s="154"/>
      <c r="AD11" s="154"/>
      <c r="AE11" s="154"/>
      <c r="AF11" s="154"/>
      <c r="AG11" s="154"/>
      <c r="AH11" s="154"/>
      <c r="AI11" s="154"/>
      <c r="AJ11" s="154"/>
      <c r="AK11" s="154"/>
      <c r="AL11" s="154"/>
      <c r="AM11" s="154"/>
      <c r="AN11" s="154"/>
      <c r="AO11" s="154"/>
      <c r="AP11" s="154"/>
      <c r="AQ11" s="154"/>
      <c r="AR11" s="154"/>
      <c r="AS11" s="154"/>
      <c r="AT11" s="154"/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</row>
    <row r="12" spans="1:56" outlineLevel="1" x14ac:dyDescent="0.2">
      <c r="A12" s="155"/>
      <c r="B12" s="161"/>
      <c r="C12" s="191" t="s">
        <v>111</v>
      </c>
      <c r="D12" s="166"/>
      <c r="E12" s="171">
        <v>31.5</v>
      </c>
      <c r="F12" s="196"/>
      <c r="G12" s="196"/>
      <c r="H12" s="173"/>
      <c r="I12" s="173"/>
      <c r="J12" s="164"/>
      <c r="K12" s="164"/>
      <c r="L12" s="164"/>
      <c r="M12" s="164"/>
      <c r="N12" s="164"/>
      <c r="O12" s="164"/>
      <c r="P12" s="165"/>
      <c r="Q12" s="164"/>
      <c r="R12" s="154"/>
      <c r="S12" s="154"/>
      <c r="T12" s="154"/>
      <c r="U12" s="154"/>
      <c r="V12" s="154"/>
      <c r="W12" s="154"/>
      <c r="X12" s="154"/>
      <c r="Y12" s="154"/>
      <c r="Z12" s="154"/>
      <c r="AA12" s="154" t="s">
        <v>112</v>
      </c>
      <c r="AB12" s="154">
        <v>0</v>
      </c>
      <c r="AC12" s="154"/>
      <c r="AD12" s="154"/>
      <c r="AE12" s="154"/>
      <c r="AF12" s="154"/>
      <c r="AG12" s="154"/>
      <c r="AH12" s="154"/>
      <c r="AI12" s="154"/>
      <c r="AJ12" s="154"/>
      <c r="AK12" s="154"/>
      <c r="AL12" s="154"/>
      <c r="AM12" s="154"/>
      <c r="AN12" s="154"/>
      <c r="AO12" s="154"/>
      <c r="AP12" s="154"/>
      <c r="AQ12" s="154"/>
      <c r="AR12" s="154"/>
      <c r="AS12" s="154"/>
      <c r="AT12" s="154"/>
      <c r="AU12" s="154"/>
      <c r="AV12" s="154"/>
      <c r="AW12" s="154"/>
      <c r="AX12" s="154"/>
      <c r="AY12" s="154"/>
      <c r="AZ12" s="154"/>
      <c r="BA12" s="154"/>
      <c r="BB12" s="154"/>
      <c r="BC12" s="154"/>
      <c r="BD12" s="154"/>
    </row>
    <row r="13" spans="1:56" outlineLevel="1" x14ac:dyDescent="0.2">
      <c r="A13" s="155"/>
      <c r="B13" s="161"/>
      <c r="C13" s="191" t="s">
        <v>113</v>
      </c>
      <c r="D13" s="166"/>
      <c r="E13" s="171">
        <v>10.24</v>
      </c>
      <c r="F13" s="196"/>
      <c r="G13" s="196"/>
      <c r="H13" s="173"/>
      <c r="I13" s="173"/>
      <c r="J13" s="164"/>
      <c r="K13" s="164"/>
      <c r="L13" s="164"/>
      <c r="M13" s="164"/>
      <c r="N13" s="164"/>
      <c r="O13" s="164"/>
      <c r="P13" s="165"/>
      <c r="Q13" s="164"/>
      <c r="R13" s="154"/>
      <c r="S13" s="154"/>
      <c r="T13" s="154"/>
      <c r="U13" s="154"/>
      <c r="V13" s="154"/>
      <c r="W13" s="154"/>
      <c r="X13" s="154"/>
      <c r="Y13" s="154"/>
      <c r="Z13" s="154"/>
      <c r="AA13" s="154" t="s">
        <v>112</v>
      </c>
      <c r="AB13" s="154">
        <v>0</v>
      </c>
      <c r="AC13" s="154"/>
      <c r="AD13" s="154"/>
      <c r="AE13" s="154"/>
      <c r="AF13" s="154"/>
      <c r="AG13" s="154"/>
      <c r="AH13" s="154"/>
      <c r="AI13" s="154"/>
      <c r="AJ13" s="154"/>
      <c r="AK13" s="154"/>
      <c r="AL13" s="154"/>
      <c r="AM13" s="154"/>
      <c r="AN13" s="154"/>
      <c r="AO13" s="154"/>
      <c r="AP13" s="154"/>
      <c r="AQ13" s="154"/>
      <c r="AR13" s="154"/>
      <c r="AS13" s="154"/>
      <c r="AT13" s="154"/>
      <c r="AU13" s="154"/>
      <c r="AV13" s="154"/>
      <c r="AW13" s="154"/>
      <c r="AX13" s="154"/>
      <c r="AY13" s="154"/>
      <c r="AZ13" s="154"/>
      <c r="BA13" s="154"/>
      <c r="BB13" s="154"/>
      <c r="BC13" s="154"/>
      <c r="BD13" s="154"/>
    </row>
    <row r="14" spans="1:56" outlineLevel="1" x14ac:dyDescent="0.2">
      <c r="A14" s="155"/>
      <c r="B14" s="161"/>
      <c r="C14" s="191" t="s">
        <v>114</v>
      </c>
      <c r="D14" s="166"/>
      <c r="E14" s="171">
        <v>11.925000000000001</v>
      </c>
      <c r="F14" s="196"/>
      <c r="G14" s="196"/>
      <c r="H14" s="173"/>
      <c r="I14" s="173"/>
      <c r="J14" s="164"/>
      <c r="K14" s="164"/>
      <c r="L14" s="164"/>
      <c r="M14" s="164"/>
      <c r="N14" s="164"/>
      <c r="O14" s="164"/>
      <c r="P14" s="165"/>
      <c r="Q14" s="164"/>
      <c r="R14" s="154"/>
      <c r="S14" s="154"/>
      <c r="T14" s="154"/>
      <c r="U14" s="154"/>
      <c r="V14" s="154"/>
      <c r="W14" s="154"/>
      <c r="X14" s="154"/>
      <c r="Y14" s="154"/>
      <c r="Z14" s="154"/>
      <c r="AA14" s="154" t="s">
        <v>112</v>
      </c>
      <c r="AB14" s="154">
        <v>0</v>
      </c>
      <c r="AC14" s="154"/>
      <c r="AD14" s="154"/>
      <c r="AE14" s="154"/>
      <c r="AF14" s="154"/>
      <c r="AG14" s="154"/>
      <c r="AH14" s="154"/>
      <c r="AI14" s="154"/>
      <c r="AJ14" s="154"/>
      <c r="AK14" s="154"/>
      <c r="AL14" s="154"/>
      <c r="AM14" s="154"/>
      <c r="AN14" s="154"/>
      <c r="AO14" s="154"/>
      <c r="AP14" s="154"/>
      <c r="AQ14" s="154"/>
      <c r="AR14" s="154"/>
      <c r="AS14" s="154"/>
      <c r="AT14" s="154"/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</row>
    <row r="15" spans="1:56" outlineLevel="1" x14ac:dyDescent="0.2">
      <c r="A15" s="155">
        <v>4</v>
      </c>
      <c r="B15" s="161" t="s">
        <v>115</v>
      </c>
      <c r="C15" s="190" t="s">
        <v>116</v>
      </c>
      <c r="D15" s="163" t="s">
        <v>108</v>
      </c>
      <c r="E15" s="170">
        <v>53.664999999999999</v>
      </c>
      <c r="F15" s="195"/>
      <c r="G15" s="196">
        <f t="shared" ref="G15:G20" si="0">ROUND(E15*F15,2)</f>
        <v>0</v>
      </c>
      <c r="H15" s="173">
        <v>21</v>
      </c>
      <c r="I15" s="173">
        <f t="shared" ref="I15:I20" si="1">G15*(1+H15/100)</f>
        <v>0</v>
      </c>
      <c r="J15" s="164">
        <v>0</v>
      </c>
      <c r="K15" s="164">
        <f t="shared" ref="K15:K20" si="2">ROUND(E15*J15,5)</f>
        <v>0</v>
      </c>
      <c r="L15" s="164">
        <v>0</v>
      </c>
      <c r="M15" s="164">
        <f t="shared" ref="M15:M20" si="3">ROUND(E15*L15,5)</f>
        <v>0</v>
      </c>
      <c r="N15" s="164"/>
      <c r="O15" s="164"/>
      <c r="P15" s="165">
        <v>6.2E-2</v>
      </c>
      <c r="Q15" s="164">
        <f t="shared" ref="Q15:Q20" si="4">ROUND(E15*P15,2)</f>
        <v>3.33</v>
      </c>
      <c r="R15" s="154"/>
      <c r="S15" s="154"/>
      <c r="T15" s="154"/>
      <c r="U15" s="154"/>
      <c r="V15" s="154"/>
      <c r="W15" s="154"/>
      <c r="X15" s="154"/>
      <c r="Y15" s="154"/>
      <c r="Z15" s="154"/>
      <c r="AA15" s="154" t="s">
        <v>105</v>
      </c>
      <c r="AB15" s="154"/>
      <c r="AC15" s="154"/>
      <c r="AD15" s="154"/>
      <c r="AE15" s="154"/>
      <c r="AF15" s="154"/>
      <c r="AG15" s="154"/>
      <c r="AH15" s="154"/>
      <c r="AI15" s="154"/>
      <c r="AJ15" s="154"/>
      <c r="AK15" s="154"/>
      <c r="AL15" s="154"/>
      <c r="AM15" s="154"/>
      <c r="AN15" s="154"/>
      <c r="AO15" s="154"/>
      <c r="AP15" s="154"/>
      <c r="AQ15" s="154"/>
      <c r="AR15" s="154"/>
      <c r="AS15" s="154"/>
      <c r="AT15" s="154"/>
      <c r="AU15" s="154"/>
      <c r="AV15" s="154"/>
      <c r="AW15" s="154"/>
      <c r="AX15" s="154"/>
      <c r="AY15" s="154"/>
      <c r="AZ15" s="154"/>
      <c r="BA15" s="154"/>
      <c r="BB15" s="154"/>
      <c r="BC15" s="154"/>
      <c r="BD15" s="154"/>
    </row>
    <row r="16" spans="1:56" outlineLevel="1" x14ac:dyDescent="0.2">
      <c r="A16" s="155">
        <v>5</v>
      </c>
      <c r="B16" s="161" t="s">
        <v>117</v>
      </c>
      <c r="C16" s="190" t="s">
        <v>118</v>
      </c>
      <c r="D16" s="163" t="s">
        <v>119</v>
      </c>
      <c r="E16" s="170">
        <v>200</v>
      </c>
      <c r="F16" s="195"/>
      <c r="G16" s="196">
        <f t="shared" si="0"/>
        <v>0</v>
      </c>
      <c r="H16" s="173">
        <v>21</v>
      </c>
      <c r="I16" s="173">
        <f t="shared" si="1"/>
        <v>0</v>
      </c>
      <c r="J16" s="164">
        <v>0</v>
      </c>
      <c r="K16" s="164">
        <f t="shared" si="2"/>
        <v>0</v>
      </c>
      <c r="L16" s="164">
        <v>0</v>
      </c>
      <c r="M16" s="164">
        <f t="shared" si="3"/>
        <v>0</v>
      </c>
      <c r="N16" s="164"/>
      <c r="O16" s="164"/>
      <c r="P16" s="165">
        <v>1.7999999999999999E-2</v>
      </c>
      <c r="Q16" s="164">
        <f t="shared" si="4"/>
        <v>3.6</v>
      </c>
      <c r="R16" s="154"/>
      <c r="S16" s="154"/>
      <c r="T16" s="154"/>
      <c r="U16" s="154"/>
      <c r="V16" s="154"/>
      <c r="W16" s="154"/>
      <c r="X16" s="154"/>
      <c r="Y16" s="154"/>
      <c r="Z16" s="154"/>
      <c r="AA16" s="154" t="s">
        <v>105</v>
      </c>
      <c r="AB16" s="154"/>
      <c r="AC16" s="154"/>
      <c r="AD16" s="154"/>
      <c r="AE16" s="154"/>
      <c r="AF16" s="154"/>
      <c r="AG16" s="154"/>
      <c r="AH16" s="154"/>
      <c r="AI16" s="154"/>
      <c r="AJ16" s="154"/>
      <c r="AK16" s="154"/>
      <c r="AL16" s="154"/>
      <c r="AM16" s="154"/>
      <c r="AN16" s="154"/>
      <c r="AO16" s="154"/>
      <c r="AP16" s="154"/>
      <c r="AQ16" s="154"/>
      <c r="AR16" s="154"/>
      <c r="AS16" s="154"/>
      <c r="AT16" s="154"/>
      <c r="AU16" s="154"/>
      <c r="AV16" s="154"/>
      <c r="AW16" s="154"/>
      <c r="AX16" s="154"/>
      <c r="AY16" s="154"/>
      <c r="AZ16" s="154"/>
      <c r="BA16" s="154"/>
      <c r="BB16" s="154"/>
      <c r="BC16" s="154"/>
      <c r="BD16" s="154"/>
    </row>
    <row r="17" spans="1:56" outlineLevel="1" x14ac:dyDescent="0.2">
      <c r="A17" s="155">
        <v>6</v>
      </c>
      <c r="B17" s="161" t="s">
        <v>120</v>
      </c>
      <c r="C17" s="190" t="s">
        <v>121</v>
      </c>
      <c r="D17" s="163" t="s">
        <v>119</v>
      </c>
      <c r="E17" s="170">
        <v>150</v>
      </c>
      <c r="F17" s="195"/>
      <c r="G17" s="196">
        <f t="shared" si="0"/>
        <v>0</v>
      </c>
      <c r="H17" s="173">
        <v>21</v>
      </c>
      <c r="I17" s="173">
        <f t="shared" si="1"/>
        <v>0</v>
      </c>
      <c r="J17" s="164">
        <v>0</v>
      </c>
      <c r="K17" s="164">
        <f t="shared" si="2"/>
        <v>0</v>
      </c>
      <c r="L17" s="164">
        <v>0</v>
      </c>
      <c r="M17" s="164">
        <f t="shared" si="3"/>
        <v>0</v>
      </c>
      <c r="N17" s="164"/>
      <c r="O17" s="164"/>
      <c r="P17" s="165">
        <v>0.107</v>
      </c>
      <c r="Q17" s="164">
        <f t="shared" si="4"/>
        <v>16.05</v>
      </c>
      <c r="R17" s="154"/>
      <c r="S17" s="154"/>
      <c r="T17" s="154"/>
      <c r="U17" s="154"/>
      <c r="V17" s="154"/>
      <c r="W17" s="154"/>
      <c r="X17" s="154"/>
      <c r="Y17" s="154"/>
      <c r="Z17" s="154"/>
      <c r="AA17" s="154" t="s">
        <v>105</v>
      </c>
      <c r="AB17" s="154"/>
      <c r="AC17" s="154"/>
      <c r="AD17" s="154"/>
      <c r="AE17" s="154"/>
      <c r="AF17" s="154"/>
      <c r="AG17" s="154"/>
      <c r="AH17" s="154"/>
      <c r="AI17" s="154"/>
      <c r="AJ17" s="154"/>
      <c r="AK17" s="154"/>
      <c r="AL17" s="154"/>
      <c r="AM17" s="154"/>
      <c r="AN17" s="154"/>
      <c r="AO17" s="154"/>
      <c r="AP17" s="154"/>
      <c r="AQ17" s="154"/>
      <c r="AR17" s="154"/>
      <c r="AS17" s="154"/>
      <c r="AT17" s="154"/>
      <c r="AU17" s="154"/>
      <c r="AV17" s="154"/>
      <c r="AW17" s="154"/>
      <c r="AX17" s="154"/>
      <c r="AY17" s="154"/>
      <c r="AZ17" s="154"/>
      <c r="BA17" s="154"/>
      <c r="BB17" s="154"/>
      <c r="BC17" s="154"/>
      <c r="BD17" s="154"/>
    </row>
    <row r="18" spans="1:56" outlineLevel="1" x14ac:dyDescent="0.2">
      <c r="A18" s="155">
        <v>7</v>
      </c>
      <c r="B18" s="161" t="s">
        <v>122</v>
      </c>
      <c r="C18" s="190" t="s">
        <v>123</v>
      </c>
      <c r="D18" s="163" t="s">
        <v>119</v>
      </c>
      <c r="E18" s="170">
        <v>350</v>
      </c>
      <c r="F18" s="195"/>
      <c r="G18" s="196">
        <f t="shared" si="0"/>
        <v>0</v>
      </c>
      <c r="H18" s="173">
        <v>21</v>
      </c>
      <c r="I18" s="173">
        <f t="shared" si="1"/>
        <v>0</v>
      </c>
      <c r="J18" s="164">
        <v>0</v>
      </c>
      <c r="K18" s="164">
        <f t="shared" si="2"/>
        <v>0</v>
      </c>
      <c r="L18" s="164">
        <v>0</v>
      </c>
      <c r="M18" s="164">
        <f t="shared" si="3"/>
        <v>0</v>
      </c>
      <c r="N18" s="164"/>
      <c r="O18" s="164"/>
      <c r="P18" s="165">
        <v>0.19</v>
      </c>
      <c r="Q18" s="164">
        <f t="shared" si="4"/>
        <v>66.5</v>
      </c>
      <c r="R18" s="154"/>
      <c r="S18" s="154"/>
      <c r="T18" s="154"/>
      <c r="U18" s="154"/>
      <c r="V18" s="154"/>
      <c r="W18" s="154"/>
      <c r="X18" s="154"/>
      <c r="Y18" s="154"/>
      <c r="Z18" s="154"/>
      <c r="AA18" s="154" t="s">
        <v>105</v>
      </c>
      <c r="AB18" s="154"/>
      <c r="AC18" s="154"/>
      <c r="AD18" s="154"/>
      <c r="AE18" s="154"/>
      <c r="AF18" s="154"/>
      <c r="AG18" s="154"/>
      <c r="AH18" s="154"/>
      <c r="AI18" s="154"/>
      <c r="AJ18" s="154"/>
      <c r="AK18" s="154"/>
      <c r="AL18" s="154"/>
      <c r="AM18" s="154"/>
      <c r="AN18" s="154"/>
      <c r="AO18" s="154"/>
      <c r="AP18" s="154"/>
      <c r="AQ18" s="154"/>
      <c r="AR18" s="154"/>
      <c r="AS18" s="154"/>
      <c r="AT18" s="154"/>
      <c r="AU18" s="154"/>
      <c r="AV18" s="154"/>
      <c r="AW18" s="154"/>
      <c r="AX18" s="154"/>
      <c r="AY18" s="154"/>
      <c r="AZ18" s="154"/>
      <c r="BA18" s="154"/>
      <c r="BB18" s="154"/>
      <c r="BC18" s="154"/>
      <c r="BD18" s="154"/>
    </row>
    <row r="19" spans="1:56" outlineLevel="1" x14ac:dyDescent="0.2">
      <c r="A19" s="155">
        <v>8</v>
      </c>
      <c r="B19" s="161" t="s">
        <v>124</v>
      </c>
      <c r="C19" s="190" t="s">
        <v>125</v>
      </c>
      <c r="D19" s="163" t="s">
        <v>119</v>
      </c>
      <c r="E19" s="170">
        <v>350</v>
      </c>
      <c r="F19" s="195"/>
      <c r="G19" s="196">
        <f t="shared" si="0"/>
        <v>0</v>
      </c>
      <c r="H19" s="173">
        <v>21</v>
      </c>
      <c r="I19" s="173">
        <f t="shared" si="1"/>
        <v>0</v>
      </c>
      <c r="J19" s="164">
        <v>0</v>
      </c>
      <c r="K19" s="164">
        <f t="shared" si="2"/>
        <v>0</v>
      </c>
      <c r="L19" s="164">
        <v>0</v>
      </c>
      <c r="M19" s="164">
        <f t="shared" si="3"/>
        <v>0</v>
      </c>
      <c r="N19" s="164"/>
      <c r="O19" s="164"/>
      <c r="P19" s="165">
        <v>4.7E-2</v>
      </c>
      <c r="Q19" s="164">
        <f t="shared" si="4"/>
        <v>16.45</v>
      </c>
      <c r="R19" s="154"/>
      <c r="S19" s="154"/>
      <c r="T19" s="154"/>
      <c r="U19" s="154"/>
      <c r="V19" s="154"/>
      <c r="W19" s="154"/>
      <c r="X19" s="154"/>
      <c r="Y19" s="154"/>
      <c r="Z19" s="154"/>
      <c r="AA19" s="154" t="s">
        <v>105</v>
      </c>
      <c r="AB19" s="154"/>
      <c r="AC19" s="154"/>
      <c r="AD19" s="154"/>
      <c r="AE19" s="154"/>
      <c r="AF19" s="154"/>
      <c r="AG19" s="154"/>
      <c r="AH19" s="154"/>
      <c r="AI19" s="154"/>
      <c r="AJ19" s="154"/>
      <c r="AK19" s="154"/>
      <c r="AL19" s="154"/>
      <c r="AM19" s="154"/>
      <c r="AN19" s="154"/>
      <c r="AO19" s="154"/>
      <c r="AP19" s="154"/>
      <c r="AQ19" s="154"/>
      <c r="AR19" s="154"/>
      <c r="AS19" s="154"/>
      <c r="AT19" s="154"/>
      <c r="AU19" s="154"/>
      <c r="AV19" s="154"/>
      <c r="AW19" s="154"/>
      <c r="AX19" s="154"/>
      <c r="AY19" s="154"/>
      <c r="AZ19" s="154"/>
      <c r="BA19" s="154"/>
      <c r="BB19" s="154"/>
      <c r="BC19" s="154"/>
      <c r="BD19" s="154"/>
    </row>
    <row r="20" spans="1:56" outlineLevel="1" x14ac:dyDescent="0.2">
      <c r="A20" s="155">
        <v>9</v>
      </c>
      <c r="B20" s="161" t="s">
        <v>126</v>
      </c>
      <c r="C20" s="190" t="s">
        <v>127</v>
      </c>
      <c r="D20" s="163" t="s">
        <v>128</v>
      </c>
      <c r="E20" s="170">
        <v>17.5</v>
      </c>
      <c r="F20" s="195"/>
      <c r="G20" s="196">
        <f t="shared" si="0"/>
        <v>0</v>
      </c>
      <c r="H20" s="173">
        <v>21</v>
      </c>
      <c r="I20" s="173">
        <f t="shared" si="1"/>
        <v>0</v>
      </c>
      <c r="J20" s="164">
        <v>1E-3</v>
      </c>
      <c r="K20" s="164">
        <f t="shared" si="2"/>
        <v>1.7500000000000002E-2</v>
      </c>
      <c r="L20" s="164">
        <v>0</v>
      </c>
      <c r="M20" s="164">
        <f t="shared" si="3"/>
        <v>0</v>
      </c>
      <c r="N20" s="164"/>
      <c r="O20" s="164"/>
      <c r="P20" s="165">
        <v>0</v>
      </c>
      <c r="Q20" s="164">
        <f t="shared" si="4"/>
        <v>0</v>
      </c>
      <c r="R20" s="154"/>
      <c r="S20" s="154"/>
      <c r="T20" s="154"/>
      <c r="U20" s="154"/>
      <c r="V20" s="154"/>
      <c r="W20" s="154"/>
      <c r="X20" s="154"/>
      <c r="Y20" s="154"/>
      <c r="Z20" s="154"/>
      <c r="AA20" s="154" t="s">
        <v>129</v>
      </c>
      <c r="AB20" s="154"/>
      <c r="AC20" s="154"/>
      <c r="AD20" s="154"/>
      <c r="AE20" s="154"/>
      <c r="AF20" s="154"/>
      <c r="AG20" s="154"/>
      <c r="AH20" s="154"/>
      <c r="AI20" s="154"/>
      <c r="AJ20" s="154"/>
      <c r="AK20" s="154"/>
      <c r="AL20" s="154"/>
      <c r="AM20" s="154"/>
      <c r="AN20" s="154"/>
      <c r="AO20" s="154"/>
      <c r="AP20" s="154"/>
      <c r="AQ20" s="154"/>
      <c r="AR20" s="154"/>
      <c r="AS20" s="154"/>
      <c r="AT20" s="154"/>
      <c r="AU20" s="154"/>
      <c r="AV20" s="154"/>
      <c r="AW20" s="154"/>
      <c r="AX20" s="154"/>
      <c r="AY20" s="154"/>
      <c r="AZ20" s="154"/>
      <c r="BA20" s="154"/>
      <c r="BB20" s="154"/>
      <c r="BC20" s="154"/>
      <c r="BD20" s="154"/>
    </row>
    <row r="21" spans="1:56" outlineLevel="1" x14ac:dyDescent="0.2">
      <c r="A21" s="155"/>
      <c r="B21" s="161"/>
      <c r="C21" s="191" t="s">
        <v>130</v>
      </c>
      <c r="D21" s="166"/>
      <c r="E21" s="171">
        <v>17.5</v>
      </c>
      <c r="F21" s="196"/>
      <c r="G21" s="196"/>
      <c r="H21" s="173"/>
      <c r="I21" s="173"/>
      <c r="J21" s="164"/>
      <c r="K21" s="164"/>
      <c r="L21" s="164"/>
      <c r="M21" s="164"/>
      <c r="N21" s="164"/>
      <c r="O21" s="164"/>
      <c r="P21" s="165"/>
      <c r="Q21" s="164"/>
      <c r="R21" s="154"/>
      <c r="S21" s="154"/>
      <c r="T21" s="154"/>
      <c r="U21" s="154"/>
      <c r="V21" s="154"/>
      <c r="W21" s="154"/>
      <c r="X21" s="154"/>
      <c r="Y21" s="154"/>
      <c r="Z21" s="154"/>
      <c r="AA21" s="154" t="s">
        <v>112</v>
      </c>
      <c r="AB21" s="154">
        <v>0</v>
      </c>
      <c r="AC21" s="154"/>
      <c r="AD21" s="154"/>
      <c r="AE21" s="154"/>
      <c r="AF21" s="154"/>
      <c r="AG21" s="154"/>
      <c r="AH21" s="154"/>
      <c r="AI21" s="154"/>
      <c r="AJ21" s="154"/>
      <c r="AK21" s="154"/>
      <c r="AL21" s="154"/>
      <c r="AM21" s="154"/>
      <c r="AN21" s="154"/>
      <c r="AO21" s="154"/>
      <c r="AP21" s="154"/>
      <c r="AQ21" s="154"/>
      <c r="AR21" s="154"/>
      <c r="AS21" s="154"/>
      <c r="AT21" s="154"/>
      <c r="AU21" s="154"/>
      <c r="AV21" s="154"/>
      <c r="AW21" s="154"/>
      <c r="AX21" s="154"/>
      <c r="AY21" s="154"/>
      <c r="AZ21" s="154"/>
      <c r="BA21" s="154"/>
      <c r="BB21" s="154"/>
      <c r="BC21" s="154"/>
      <c r="BD21" s="154"/>
    </row>
    <row r="22" spans="1:56" x14ac:dyDescent="0.2">
      <c r="A22" s="156" t="s">
        <v>100</v>
      </c>
      <c r="B22" s="162" t="s">
        <v>59</v>
      </c>
      <c r="C22" s="192" t="s">
        <v>60</v>
      </c>
      <c r="D22" s="167"/>
      <c r="E22" s="172"/>
      <c r="F22" s="174"/>
      <c r="G22" s="174">
        <f>SUMIF(AA23:AA27,"&lt;&gt;NOR",G23:G27)</f>
        <v>0</v>
      </c>
      <c r="H22" s="174"/>
      <c r="I22" s="174">
        <f>SUM(I23:I27)</f>
        <v>0</v>
      </c>
      <c r="J22" s="168"/>
      <c r="K22" s="168">
        <f>SUM(K23:K27)</f>
        <v>24.851799999999997</v>
      </c>
      <c r="L22" s="168"/>
      <c r="M22" s="168">
        <f>SUM(M23:M27)</f>
        <v>0</v>
      </c>
      <c r="N22" s="168"/>
      <c r="O22" s="168"/>
      <c r="P22" s="169"/>
      <c r="Q22" s="168">
        <f>SUM(Q23:Q27)</f>
        <v>255.55</v>
      </c>
      <c r="AA22" t="s">
        <v>101</v>
      </c>
    </row>
    <row r="23" spans="1:56" outlineLevel="1" x14ac:dyDescent="0.2">
      <c r="A23" s="155">
        <v>10</v>
      </c>
      <c r="B23" s="161" t="s">
        <v>131</v>
      </c>
      <c r="C23" s="190" t="s">
        <v>132</v>
      </c>
      <c r="D23" s="163" t="s">
        <v>119</v>
      </c>
      <c r="E23" s="170">
        <v>199.6</v>
      </c>
      <c r="F23" s="195"/>
      <c r="G23" s="196">
        <f>ROUND(E23*F23,2)</f>
        <v>0</v>
      </c>
      <c r="H23" s="173">
        <v>21</v>
      </c>
      <c r="I23" s="173">
        <f>G23*(1+H23/100)</f>
        <v>0</v>
      </c>
      <c r="J23" s="164">
        <v>0</v>
      </c>
      <c r="K23" s="164">
        <f>ROUND(E23*J23,5)</f>
        <v>0</v>
      </c>
      <c r="L23" s="164">
        <v>0</v>
      </c>
      <c r="M23" s="164">
        <f>ROUND(E23*L23,5)</f>
        <v>0</v>
      </c>
      <c r="N23" s="164"/>
      <c r="O23" s="164"/>
      <c r="P23" s="165">
        <v>1.0840000000000001</v>
      </c>
      <c r="Q23" s="164">
        <f>ROUND(E23*P23,2)</f>
        <v>216.37</v>
      </c>
      <c r="R23" s="154"/>
      <c r="S23" s="154"/>
      <c r="T23" s="154"/>
      <c r="U23" s="154"/>
      <c r="V23" s="154"/>
      <c r="W23" s="154"/>
      <c r="X23" s="154"/>
      <c r="Y23" s="154"/>
      <c r="Z23" s="154"/>
      <c r="AA23" s="154" t="s">
        <v>105</v>
      </c>
      <c r="AB23" s="154"/>
      <c r="AC23" s="154"/>
      <c r="AD23" s="154"/>
      <c r="AE23" s="154"/>
      <c r="AF23" s="154"/>
      <c r="AG23" s="154"/>
      <c r="AH23" s="154"/>
      <c r="AI23" s="154"/>
      <c r="AJ23" s="154"/>
      <c r="AK23" s="154"/>
      <c r="AL23" s="154"/>
      <c r="AM23" s="154"/>
      <c r="AN23" s="154"/>
      <c r="AO23" s="154"/>
      <c r="AP23" s="154"/>
      <c r="AQ23" s="154"/>
      <c r="AR23" s="154"/>
      <c r="AS23" s="154"/>
      <c r="AT23" s="154"/>
      <c r="AU23" s="154"/>
      <c r="AV23" s="154"/>
      <c r="AW23" s="154"/>
      <c r="AX23" s="154"/>
      <c r="AY23" s="154"/>
      <c r="AZ23" s="154"/>
      <c r="BA23" s="154"/>
      <c r="BB23" s="154"/>
      <c r="BC23" s="154"/>
      <c r="BD23" s="154"/>
    </row>
    <row r="24" spans="1:56" outlineLevel="1" x14ac:dyDescent="0.2">
      <c r="A24" s="155">
        <v>11</v>
      </c>
      <c r="B24" s="161" t="s">
        <v>133</v>
      </c>
      <c r="C24" s="190" t="s">
        <v>134</v>
      </c>
      <c r="D24" s="163" t="s">
        <v>135</v>
      </c>
      <c r="E24" s="170">
        <v>70</v>
      </c>
      <c r="F24" s="195"/>
      <c r="G24" s="196">
        <f>ROUND(E24*F24,2)</f>
        <v>0</v>
      </c>
      <c r="H24" s="173">
        <v>21</v>
      </c>
      <c r="I24" s="173">
        <f>G24*(1+H24/100)</f>
        <v>0</v>
      </c>
      <c r="J24" s="164">
        <v>5.0000000000000002E-5</v>
      </c>
      <c r="K24" s="164">
        <f>ROUND(E24*J24,5)</f>
        <v>3.5000000000000001E-3</v>
      </c>
      <c r="L24" s="164">
        <v>0</v>
      </c>
      <c r="M24" s="164">
        <f>ROUND(E24*L24,5)</f>
        <v>0</v>
      </c>
      <c r="N24" s="164"/>
      <c r="O24" s="164"/>
      <c r="P24" s="165">
        <v>0.54</v>
      </c>
      <c r="Q24" s="164">
        <f>ROUND(E24*P24,2)</f>
        <v>37.799999999999997</v>
      </c>
      <c r="R24" s="154"/>
      <c r="S24" s="154"/>
      <c r="T24" s="154"/>
      <c r="U24" s="154"/>
      <c r="V24" s="154"/>
      <c r="W24" s="154"/>
      <c r="X24" s="154"/>
      <c r="Y24" s="154"/>
      <c r="Z24" s="154"/>
      <c r="AA24" s="154" t="s">
        <v>105</v>
      </c>
      <c r="AB24" s="154"/>
      <c r="AC24" s="154"/>
      <c r="AD24" s="154"/>
      <c r="AE24" s="154"/>
      <c r="AF24" s="154"/>
      <c r="AG24" s="154"/>
      <c r="AH24" s="154"/>
      <c r="AI24" s="154"/>
      <c r="AJ24" s="154"/>
      <c r="AK24" s="154"/>
      <c r="AL24" s="154"/>
      <c r="AM24" s="154"/>
      <c r="AN24" s="154"/>
      <c r="AO24" s="154"/>
      <c r="AP24" s="154"/>
      <c r="AQ24" s="154"/>
      <c r="AR24" s="154"/>
      <c r="AS24" s="154"/>
      <c r="AT24" s="154"/>
      <c r="AU24" s="154"/>
      <c r="AV24" s="154"/>
      <c r="AW24" s="154"/>
      <c r="AX24" s="154"/>
      <c r="AY24" s="154"/>
      <c r="AZ24" s="154"/>
      <c r="BA24" s="154"/>
      <c r="BB24" s="154"/>
      <c r="BC24" s="154"/>
      <c r="BD24" s="154"/>
    </row>
    <row r="25" spans="1:56" outlineLevel="1" x14ac:dyDescent="0.2">
      <c r="A25" s="155">
        <v>12</v>
      </c>
      <c r="B25" s="161" t="s">
        <v>136</v>
      </c>
      <c r="C25" s="190" t="s">
        <v>137</v>
      </c>
      <c r="D25" s="163" t="s">
        <v>138</v>
      </c>
      <c r="E25" s="170">
        <v>24.848163265306098</v>
      </c>
      <c r="F25" s="195"/>
      <c r="G25" s="196">
        <f>ROUND(E25*F25,2)</f>
        <v>0</v>
      </c>
      <c r="H25" s="173">
        <v>21</v>
      </c>
      <c r="I25" s="173">
        <f>G25*(1+H25/100)</f>
        <v>0</v>
      </c>
      <c r="J25" s="164">
        <v>1</v>
      </c>
      <c r="K25" s="164">
        <f>ROUND(E25*J25,5)</f>
        <v>24.84816</v>
      </c>
      <c r="L25" s="164">
        <v>0</v>
      </c>
      <c r="M25" s="164">
        <f>ROUND(E25*L25,5)</f>
        <v>0</v>
      </c>
      <c r="N25" s="164"/>
      <c r="O25" s="164"/>
      <c r="P25" s="165">
        <v>0</v>
      </c>
      <c r="Q25" s="164">
        <f>ROUND(E25*P25,2)</f>
        <v>0</v>
      </c>
      <c r="R25" s="154"/>
      <c r="S25" s="154"/>
      <c r="T25" s="154"/>
      <c r="U25" s="154"/>
      <c r="V25" s="154"/>
      <c r="W25" s="154"/>
      <c r="X25" s="154"/>
      <c r="Y25" s="154"/>
      <c r="Z25" s="154"/>
      <c r="AA25" s="154" t="s">
        <v>129</v>
      </c>
      <c r="AB25" s="154"/>
      <c r="AC25" s="154"/>
      <c r="AD25" s="154"/>
      <c r="AE25" s="154"/>
      <c r="AF25" s="154"/>
      <c r="AG25" s="154"/>
      <c r="AH25" s="154"/>
      <c r="AI25" s="154"/>
      <c r="AJ25" s="154"/>
      <c r="AK25" s="154"/>
      <c r="AL25" s="154"/>
      <c r="AM25" s="154"/>
      <c r="AN25" s="154"/>
      <c r="AO25" s="154"/>
      <c r="AP25" s="154"/>
      <c r="AQ25" s="154"/>
      <c r="AR25" s="154"/>
      <c r="AS25" s="154"/>
      <c r="AT25" s="154"/>
      <c r="AU25" s="154"/>
      <c r="AV25" s="154"/>
      <c r="AW25" s="154"/>
      <c r="AX25" s="154"/>
      <c r="AY25" s="154"/>
      <c r="AZ25" s="154"/>
      <c r="BA25" s="154"/>
      <c r="BB25" s="154"/>
      <c r="BC25" s="154"/>
      <c r="BD25" s="154"/>
    </row>
    <row r="26" spans="1:56" outlineLevel="1" x14ac:dyDescent="0.2">
      <c r="A26" s="155"/>
      <c r="B26" s="161"/>
      <c r="C26" s="191" t="s">
        <v>139</v>
      </c>
      <c r="D26" s="166"/>
      <c r="E26" s="171">
        <v>24.848163265306098</v>
      </c>
      <c r="F26" s="196"/>
      <c r="G26" s="196"/>
      <c r="H26" s="173"/>
      <c r="I26" s="173"/>
      <c r="J26" s="164"/>
      <c r="K26" s="164"/>
      <c r="L26" s="164"/>
      <c r="M26" s="164"/>
      <c r="N26" s="164"/>
      <c r="O26" s="164"/>
      <c r="P26" s="165"/>
      <c r="Q26" s="164"/>
      <c r="R26" s="154"/>
      <c r="S26" s="154"/>
      <c r="T26" s="154"/>
      <c r="U26" s="154"/>
      <c r="V26" s="154"/>
      <c r="W26" s="154"/>
      <c r="X26" s="154"/>
      <c r="Y26" s="154"/>
      <c r="Z26" s="154"/>
      <c r="AA26" s="154" t="s">
        <v>112</v>
      </c>
      <c r="AB26" s="154">
        <v>0</v>
      </c>
      <c r="AC26" s="154"/>
      <c r="AD26" s="154"/>
      <c r="AE26" s="154"/>
      <c r="AF26" s="154"/>
      <c r="AG26" s="154"/>
      <c r="AH26" s="154"/>
      <c r="AI26" s="154"/>
      <c r="AJ26" s="154"/>
      <c r="AK26" s="154"/>
      <c r="AL26" s="154"/>
      <c r="AM26" s="154"/>
      <c r="AN26" s="154"/>
      <c r="AO26" s="154"/>
      <c r="AP26" s="154"/>
      <c r="AQ26" s="154"/>
      <c r="AR26" s="154"/>
      <c r="AS26" s="154"/>
      <c r="AT26" s="154"/>
      <c r="AU26" s="154"/>
      <c r="AV26" s="154"/>
      <c r="AW26" s="154"/>
      <c r="AX26" s="154"/>
      <c r="AY26" s="154"/>
      <c r="AZ26" s="154"/>
      <c r="BA26" s="154"/>
      <c r="BB26" s="154"/>
      <c r="BC26" s="154"/>
      <c r="BD26" s="154"/>
    </row>
    <row r="27" spans="1:56" outlineLevel="1" x14ac:dyDescent="0.2">
      <c r="A27" s="155">
        <v>13</v>
      </c>
      <c r="B27" s="161" t="s">
        <v>140</v>
      </c>
      <c r="C27" s="190" t="s">
        <v>141</v>
      </c>
      <c r="D27" s="163" t="s">
        <v>142</v>
      </c>
      <c r="E27" s="170">
        <v>7</v>
      </c>
      <c r="F27" s="195"/>
      <c r="G27" s="196">
        <f>ROUND(E27*F27,2)</f>
        <v>0</v>
      </c>
      <c r="H27" s="173">
        <v>21</v>
      </c>
      <c r="I27" s="173">
        <f>G27*(1+H27/100)</f>
        <v>0</v>
      </c>
      <c r="J27" s="164">
        <v>2.0000000000000002E-5</v>
      </c>
      <c r="K27" s="164">
        <f>ROUND(E27*J27,5)</f>
        <v>1.3999999999999999E-4</v>
      </c>
      <c r="L27" s="164">
        <v>0</v>
      </c>
      <c r="M27" s="164">
        <f>ROUND(E27*L27,5)</f>
        <v>0</v>
      </c>
      <c r="N27" s="164"/>
      <c r="O27" s="164"/>
      <c r="P27" s="165">
        <v>0.19700000000000001</v>
      </c>
      <c r="Q27" s="164">
        <f>ROUND(E27*P27,2)</f>
        <v>1.38</v>
      </c>
      <c r="R27" s="154"/>
      <c r="S27" s="154"/>
      <c r="T27" s="154"/>
      <c r="U27" s="154"/>
      <c r="V27" s="154"/>
      <c r="W27" s="154"/>
      <c r="X27" s="154"/>
      <c r="Y27" s="154"/>
      <c r="Z27" s="154"/>
      <c r="AA27" s="154" t="s">
        <v>105</v>
      </c>
      <c r="AB27" s="154"/>
      <c r="AC27" s="154"/>
      <c r="AD27" s="154"/>
      <c r="AE27" s="154"/>
      <c r="AF27" s="154"/>
      <c r="AG27" s="154"/>
      <c r="AH27" s="154"/>
      <c r="AI27" s="154"/>
      <c r="AJ27" s="154"/>
      <c r="AK27" s="154"/>
      <c r="AL27" s="154"/>
      <c r="AM27" s="154"/>
      <c r="AN27" s="154"/>
      <c r="AO27" s="154"/>
      <c r="AP27" s="154"/>
      <c r="AQ27" s="154"/>
      <c r="AR27" s="154"/>
      <c r="AS27" s="154"/>
      <c r="AT27" s="154"/>
      <c r="AU27" s="154"/>
      <c r="AV27" s="154"/>
      <c r="AW27" s="154"/>
      <c r="AX27" s="154"/>
      <c r="AY27" s="154"/>
      <c r="AZ27" s="154"/>
      <c r="BA27" s="154"/>
      <c r="BB27" s="154"/>
      <c r="BC27" s="154"/>
      <c r="BD27" s="154"/>
    </row>
    <row r="28" spans="1:56" x14ac:dyDescent="0.2">
      <c r="A28" s="156" t="s">
        <v>100</v>
      </c>
      <c r="B28" s="162" t="s">
        <v>61</v>
      </c>
      <c r="C28" s="192" t="s">
        <v>62</v>
      </c>
      <c r="D28" s="167"/>
      <c r="E28" s="172"/>
      <c r="F28" s="174"/>
      <c r="G28" s="174">
        <f>SUMIF(AA29:AA43,"&lt;&gt;NOR",G29:G43)</f>
        <v>0</v>
      </c>
      <c r="H28" s="174"/>
      <c r="I28" s="174">
        <f>SUM(I29:I43)</f>
        <v>0</v>
      </c>
      <c r="J28" s="168"/>
      <c r="K28" s="168">
        <f>SUM(K29:K43)</f>
        <v>141.16032000000001</v>
      </c>
      <c r="L28" s="168"/>
      <c r="M28" s="168">
        <f>SUM(M29:M43)</f>
        <v>0</v>
      </c>
      <c r="N28" s="168"/>
      <c r="O28" s="168"/>
      <c r="P28" s="169"/>
      <c r="Q28" s="168">
        <f>SUM(Q29:Q43)</f>
        <v>527.02</v>
      </c>
      <c r="AA28" t="s">
        <v>101</v>
      </c>
    </row>
    <row r="29" spans="1:56" outlineLevel="1" x14ac:dyDescent="0.2">
      <c r="A29" s="155">
        <v>14</v>
      </c>
      <c r="B29" s="161" t="s">
        <v>143</v>
      </c>
      <c r="C29" s="190" t="s">
        <v>144</v>
      </c>
      <c r="D29" s="163" t="s">
        <v>119</v>
      </c>
      <c r="E29" s="170">
        <v>110.87</v>
      </c>
      <c r="F29" s="195"/>
      <c r="G29" s="196">
        <f>ROUND(E29*F29,2)</f>
        <v>0</v>
      </c>
      <c r="H29" s="173">
        <v>21</v>
      </c>
      <c r="I29" s="173">
        <f>G29*(1+H29/100)</f>
        <v>0</v>
      </c>
      <c r="J29" s="164">
        <v>1.4500000000000001E-2</v>
      </c>
      <c r="K29" s="164">
        <f>ROUND(E29*J29,5)</f>
        <v>1.60762</v>
      </c>
      <c r="L29" s="164">
        <v>0</v>
      </c>
      <c r="M29" s="164">
        <f>ROUND(E29*L29,5)</f>
        <v>0</v>
      </c>
      <c r="N29" s="164"/>
      <c r="O29" s="164"/>
      <c r="P29" s="165">
        <v>1.9059999999999999</v>
      </c>
      <c r="Q29" s="164">
        <f>ROUND(E29*P29,2)</f>
        <v>211.32</v>
      </c>
      <c r="R29" s="154"/>
      <c r="S29" s="154"/>
      <c r="T29" s="154"/>
      <c r="U29" s="154"/>
      <c r="V29" s="154"/>
      <c r="W29" s="154"/>
      <c r="X29" s="154"/>
      <c r="Y29" s="154"/>
      <c r="Z29" s="154"/>
      <c r="AA29" s="154" t="s">
        <v>105</v>
      </c>
      <c r="AB29" s="154"/>
      <c r="AC29" s="154"/>
      <c r="AD29" s="154"/>
      <c r="AE29" s="154"/>
      <c r="AF29" s="154"/>
      <c r="AG29" s="154"/>
      <c r="AH29" s="154"/>
      <c r="AI29" s="154"/>
      <c r="AJ29" s="154"/>
      <c r="AK29" s="154"/>
      <c r="AL29" s="154"/>
      <c r="AM29" s="154"/>
      <c r="AN29" s="154"/>
      <c r="AO29" s="154"/>
      <c r="AP29" s="154"/>
      <c r="AQ29" s="154"/>
      <c r="AR29" s="154"/>
      <c r="AS29" s="154"/>
      <c r="AT29" s="154"/>
      <c r="AU29" s="154"/>
      <c r="AV29" s="154"/>
      <c r="AW29" s="154"/>
      <c r="AX29" s="154"/>
      <c r="AY29" s="154"/>
      <c r="AZ29" s="154"/>
      <c r="BA29" s="154"/>
      <c r="BB29" s="154"/>
      <c r="BC29" s="154"/>
      <c r="BD29" s="154"/>
    </row>
    <row r="30" spans="1:56" outlineLevel="1" x14ac:dyDescent="0.2">
      <c r="A30" s="155"/>
      <c r="B30" s="161"/>
      <c r="C30" s="191" t="s">
        <v>145</v>
      </c>
      <c r="D30" s="166"/>
      <c r="E30" s="171">
        <v>13.6</v>
      </c>
      <c r="F30" s="196"/>
      <c r="G30" s="196"/>
      <c r="H30" s="173"/>
      <c r="I30" s="173"/>
      <c r="J30" s="164"/>
      <c r="K30" s="164"/>
      <c r="L30" s="164"/>
      <c r="M30" s="164"/>
      <c r="N30" s="164"/>
      <c r="O30" s="164"/>
      <c r="P30" s="165"/>
      <c r="Q30" s="164"/>
      <c r="R30" s="154"/>
      <c r="S30" s="154"/>
      <c r="T30" s="154"/>
      <c r="U30" s="154"/>
      <c r="V30" s="154"/>
      <c r="W30" s="154"/>
      <c r="X30" s="154"/>
      <c r="Y30" s="154"/>
      <c r="Z30" s="154"/>
      <c r="AA30" s="154" t="s">
        <v>112</v>
      </c>
      <c r="AB30" s="154">
        <v>0</v>
      </c>
      <c r="AC30" s="154"/>
      <c r="AD30" s="154"/>
      <c r="AE30" s="154"/>
      <c r="AF30" s="154"/>
      <c r="AG30" s="154"/>
      <c r="AH30" s="154"/>
      <c r="AI30" s="154"/>
      <c r="AJ30" s="154"/>
      <c r="AK30" s="154"/>
      <c r="AL30" s="154"/>
      <c r="AM30" s="154"/>
      <c r="AN30" s="154"/>
      <c r="AO30" s="154"/>
      <c r="AP30" s="154"/>
      <c r="AQ30" s="154"/>
      <c r="AR30" s="154"/>
      <c r="AS30" s="154"/>
      <c r="AT30" s="154"/>
      <c r="AU30" s="154"/>
      <c r="AV30" s="154"/>
      <c r="AW30" s="154"/>
      <c r="AX30" s="154"/>
      <c r="AY30" s="154"/>
      <c r="AZ30" s="154"/>
      <c r="BA30" s="154"/>
      <c r="BB30" s="154"/>
      <c r="BC30" s="154"/>
      <c r="BD30" s="154"/>
    </row>
    <row r="31" spans="1:56" outlineLevel="1" x14ac:dyDescent="0.2">
      <c r="A31" s="155"/>
      <c r="B31" s="161"/>
      <c r="C31" s="191" t="s">
        <v>146</v>
      </c>
      <c r="D31" s="166"/>
      <c r="E31" s="171">
        <v>13.27</v>
      </c>
      <c r="F31" s="196"/>
      <c r="G31" s="196"/>
      <c r="H31" s="173"/>
      <c r="I31" s="173"/>
      <c r="J31" s="164"/>
      <c r="K31" s="164"/>
      <c r="L31" s="164"/>
      <c r="M31" s="164"/>
      <c r="N31" s="164"/>
      <c r="O31" s="164"/>
      <c r="P31" s="165"/>
      <c r="Q31" s="164"/>
      <c r="R31" s="154"/>
      <c r="S31" s="154"/>
      <c r="T31" s="154"/>
      <c r="U31" s="154"/>
      <c r="V31" s="154"/>
      <c r="W31" s="154"/>
      <c r="X31" s="154"/>
      <c r="Y31" s="154"/>
      <c r="Z31" s="154"/>
      <c r="AA31" s="154" t="s">
        <v>112</v>
      </c>
      <c r="AB31" s="154">
        <v>0</v>
      </c>
      <c r="AC31" s="154"/>
      <c r="AD31" s="154"/>
      <c r="AE31" s="154"/>
      <c r="AF31" s="154"/>
      <c r="AG31" s="154"/>
      <c r="AH31" s="154"/>
      <c r="AI31" s="154"/>
      <c r="AJ31" s="154"/>
      <c r="AK31" s="154"/>
      <c r="AL31" s="154"/>
      <c r="AM31" s="154"/>
      <c r="AN31" s="154"/>
      <c r="AO31" s="154"/>
      <c r="AP31" s="154"/>
      <c r="AQ31" s="154"/>
      <c r="AR31" s="154"/>
      <c r="AS31" s="154"/>
      <c r="AT31" s="154"/>
      <c r="AU31" s="154"/>
      <c r="AV31" s="154"/>
      <c r="AW31" s="154"/>
      <c r="AX31" s="154"/>
      <c r="AY31" s="154"/>
      <c r="AZ31" s="154"/>
      <c r="BA31" s="154"/>
      <c r="BB31" s="154"/>
      <c r="BC31" s="154"/>
      <c r="BD31" s="154"/>
    </row>
    <row r="32" spans="1:56" outlineLevel="1" x14ac:dyDescent="0.2">
      <c r="A32" s="155"/>
      <c r="B32" s="161"/>
      <c r="C32" s="191" t="s">
        <v>147</v>
      </c>
      <c r="D32" s="166"/>
      <c r="E32" s="171">
        <v>84</v>
      </c>
      <c r="F32" s="196"/>
      <c r="G32" s="196"/>
      <c r="H32" s="173"/>
      <c r="I32" s="173"/>
      <c r="J32" s="164"/>
      <c r="K32" s="164"/>
      <c r="L32" s="164"/>
      <c r="M32" s="164"/>
      <c r="N32" s="164"/>
      <c r="O32" s="164"/>
      <c r="P32" s="165"/>
      <c r="Q32" s="164"/>
      <c r="R32" s="154"/>
      <c r="S32" s="154"/>
      <c r="T32" s="154"/>
      <c r="U32" s="154"/>
      <c r="V32" s="154"/>
      <c r="W32" s="154"/>
      <c r="X32" s="154"/>
      <c r="Y32" s="154"/>
      <c r="Z32" s="154"/>
      <c r="AA32" s="154" t="s">
        <v>112</v>
      </c>
      <c r="AB32" s="154">
        <v>0</v>
      </c>
      <c r="AC32" s="154"/>
      <c r="AD32" s="154"/>
      <c r="AE32" s="154"/>
      <c r="AF32" s="154"/>
      <c r="AG32" s="154"/>
      <c r="AH32" s="154"/>
      <c r="AI32" s="154"/>
      <c r="AJ32" s="154"/>
      <c r="AK32" s="154"/>
      <c r="AL32" s="154"/>
      <c r="AM32" s="154"/>
      <c r="AN32" s="154"/>
      <c r="AO32" s="154"/>
      <c r="AP32" s="154"/>
      <c r="AQ32" s="154"/>
      <c r="AR32" s="154"/>
      <c r="AS32" s="154"/>
      <c r="AT32" s="154"/>
      <c r="AU32" s="154"/>
      <c r="AV32" s="154"/>
      <c r="AW32" s="154"/>
      <c r="AX32" s="154"/>
      <c r="AY32" s="154"/>
      <c r="AZ32" s="154"/>
      <c r="BA32" s="154"/>
      <c r="BB32" s="154"/>
      <c r="BC32" s="154"/>
      <c r="BD32" s="154"/>
    </row>
    <row r="33" spans="1:56" outlineLevel="1" x14ac:dyDescent="0.2">
      <c r="A33" s="155">
        <v>15</v>
      </c>
      <c r="B33" s="161" t="s">
        <v>148</v>
      </c>
      <c r="C33" s="190" t="s">
        <v>149</v>
      </c>
      <c r="D33" s="163" t="s">
        <v>119</v>
      </c>
      <c r="E33" s="170">
        <v>110.87</v>
      </c>
      <c r="F33" s="195"/>
      <c r="G33" s="196">
        <f>ROUND(E33*F33,2)</f>
        <v>0</v>
      </c>
      <c r="H33" s="173">
        <v>21</v>
      </c>
      <c r="I33" s="173">
        <f>G33*(1+H33/100)</f>
        <v>0</v>
      </c>
      <c r="J33" s="164">
        <v>9.6000000000000002E-4</v>
      </c>
      <c r="K33" s="164">
        <f>ROUND(E33*J33,5)</f>
        <v>0.10644000000000001</v>
      </c>
      <c r="L33" s="164">
        <v>0</v>
      </c>
      <c r="M33" s="164">
        <f>ROUND(E33*L33,5)</f>
        <v>0</v>
      </c>
      <c r="N33" s="164"/>
      <c r="O33" s="164"/>
      <c r="P33" s="165">
        <v>0.628</v>
      </c>
      <c r="Q33" s="164">
        <f>ROUND(E33*P33,2)</f>
        <v>69.63</v>
      </c>
      <c r="R33" s="154"/>
      <c r="S33" s="154"/>
      <c r="T33" s="154"/>
      <c r="U33" s="154"/>
      <c r="V33" s="154"/>
      <c r="W33" s="154"/>
      <c r="X33" s="154"/>
      <c r="Y33" s="154"/>
      <c r="Z33" s="154"/>
      <c r="AA33" s="154" t="s">
        <v>105</v>
      </c>
      <c r="AB33" s="154"/>
      <c r="AC33" s="154"/>
      <c r="AD33" s="154"/>
      <c r="AE33" s="154"/>
      <c r="AF33" s="154"/>
      <c r="AG33" s="154"/>
      <c r="AH33" s="154"/>
      <c r="AI33" s="154"/>
      <c r="AJ33" s="154"/>
      <c r="AK33" s="154"/>
      <c r="AL33" s="154"/>
      <c r="AM33" s="154"/>
      <c r="AN33" s="154"/>
      <c r="AO33" s="154"/>
      <c r="AP33" s="154"/>
      <c r="AQ33" s="154"/>
      <c r="AR33" s="154"/>
      <c r="AS33" s="154"/>
      <c r="AT33" s="154"/>
      <c r="AU33" s="154"/>
      <c r="AV33" s="154"/>
      <c r="AW33" s="154"/>
      <c r="AX33" s="154"/>
      <c r="AY33" s="154"/>
      <c r="AZ33" s="154"/>
      <c r="BA33" s="154"/>
      <c r="BB33" s="154"/>
      <c r="BC33" s="154"/>
      <c r="BD33" s="154"/>
    </row>
    <row r="34" spans="1:56" outlineLevel="1" x14ac:dyDescent="0.2">
      <c r="A34" s="155"/>
      <c r="B34" s="161"/>
      <c r="C34" s="191" t="s">
        <v>145</v>
      </c>
      <c r="D34" s="166"/>
      <c r="E34" s="171">
        <v>13.6</v>
      </c>
      <c r="F34" s="196"/>
      <c r="G34" s="196"/>
      <c r="H34" s="173"/>
      <c r="I34" s="173"/>
      <c r="J34" s="164"/>
      <c r="K34" s="164"/>
      <c r="L34" s="164"/>
      <c r="M34" s="164"/>
      <c r="N34" s="164"/>
      <c r="O34" s="164"/>
      <c r="P34" s="165"/>
      <c r="Q34" s="164"/>
      <c r="R34" s="154"/>
      <c r="S34" s="154"/>
      <c r="T34" s="154"/>
      <c r="U34" s="154"/>
      <c r="V34" s="154"/>
      <c r="W34" s="154"/>
      <c r="X34" s="154"/>
      <c r="Y34" s="154"/>
      <c r="Z34" s="154"/>
      <c r="AA34" s="154" t="s">
        <v>112</v>
      </c>
      <c r="AB34" s="154">
        <v>0</v>
      </c>
      <c r="AC34" s="154"/>
      <c r="AD34" s="154"/>
      <c r="AE34" s="154"/>
      <c r="AF34" s="154"/>
      <c r="AG34" s="154"/>
      <c r="AH34" s="154"/>
      <c r="AI34" s="154"/>
      <c r="AJ34" s="154"/>
      <c r="AK34" s="154"/>
      <c r="AL34" s="154"/>
      <c r="AM34" s="154"/>
      <c r="AN34" s="154"/>
      <c r="AO34" s="154"/>
      <c r="AP34" s="154"/>
      <c r="AQ34" s="154"/>
      <c r="AR34" s="154"/>
      <c r="AS34" s="154"/>
      <c r="AT34" s="154"/>
      <c r="AU34" s="154"/>
      <c r="AV34" s="154"/>
      <c r="AW34" s="154"/>
      <c r="AX34" s="154"/>
      <c r="AY34" s="154"/>
      <c r="AZ34" s="154"/>
      <c r="BA34" s="154"/>
      <c r="BB34" s="154"/>
      <c r="BC34" s="154"/>
      <c r="BD34" s="154"/>
    </row>
    <row r="35" spans="1:56" outlineLevel="1" x14ac:dyDescent="0.2">
      <c r="A35" s="155"/>
      <c r="B35" s="161"/>
      <c r="C35" s="191" t="s">
        <v>146</v>
      </c>
      <c r="D35" s="166"/>
      <c r="E35" s="171">
        <v>13.27</v>
      </c>
      <c r="F35" s="196"/>
      <c r="G35" s="196"/>
      <c r="H35" s="173"/>
      <c r="I35" s="173"/>
      <c r="J35" s="164"/>
      <c r="K35" s="164"/>
      <c r="L35" s="164"/>
      <c r="M35" s="164"/>
      <c r="N35" s="164"/>
      <c r="O35" s="164"/>
      <c r="P35" s="165"/>
      <c r="Q35" s="164"/>
      <c r="R35" s="154"/>
      <c r="S35" s="154"/>
      <c r="T35" s="154"/>
      <c r="U35" s="154"/>
      <c r="V35" s="154"/>
      <c r="W35" s="154"/>
      <c r="X35" s="154"/>
      <c r="Y35" s="154"/>
      <c r="Z35" s="154"/>
      <c r="AA35" s="154" t="s">
        <v>112</v>
      </c>
      <c r="AB35" s="154">
        <v>0</v>
      </c>
      <c r="AC35" s="154"/>
      <c r="AD35" s="154"/>
      <c r="AE35" s="154"/>
      <c r="AF35" s="154"/>
      <c r="AG35" s="154"/>
      <c r="AH35" s="154"/>
      <c r="AI35" s="154"/>
      <c r="AJ35" s="154"/>
      <c r="AK35" s="154"/>
      <c r="AL35" s="154"/>
      <c r="AM35" s="154"/>
      <c r="AN35" s="154"/>
      <c r="AO35" s="154"/>
      <c r="AP35" s="154"/>
      <c r="AQ35" s="154"/>
      <c r="AR35" s="154"/>
      <c r="AS35" s="154"/>
      <c r="AT35" s="154"/>
      <c r="AU35" s="154"/>
      <c r="AV35" s="154"/>
      <c r="AW35" s="154"/>
      <c r="AX35" s="154"/>
      <c r="AY35" s="154"/>
      <c r="AZ35" s="154"/>
      <c r="BA35" s="154"/>
      <c r="BB35" s="154"/>
      <c r="BC35" s="154"/>
      <c r="BD35" s="154"/>
    </row>
    <row r="36" spans="1:56" outlineLevel="1" x14ac:dyDescent="0.2">
      <c r="A36" s="155"/>
      <c r="B36" s="161"/>
      <c r="C36" s="191" t="s">
        <v>147</v>
      </c>
      <c r="D36" s="166"/>
      <c r="E36" s="171">
        <v>84</v>
      </c>
      <c r="F36" s="196"/>
      <c r="G36" s="196"/>
      <c r="H36" s="173"/>
      <c r="I36" s="173"/>
      <c r="J36" s="164"/>
      <c r="K36" s="164"/>
      <c r="L36" s="164"/>
      <c r="M36" s="164"/>
      <c r="N36" s="164"/>
      <c r="O36" s="164"/>
      <c r="P36" s="165"/>
      <c r="Q36" s="164"/>
      <c r="R36" s="154"/>
      <c r="S36" s="154"/>
      <c r="T36" s="154"/>
      <c r="U36" s="154"/>
      <c r="V36" s="154"/>
      <c r="W36" s="154"/>
      <c r="X36" s="154"/>
      <c r="Y36" s="154"/>
      <c r="Z36" s="154"/>
      <c r="AA36" s="154" t="s">
        <v>112</v>
      </c>
      <c r="AB36" s="154">
        <v>0</v>
      </c>
      <c r="AC36" s="154"/>
      <c r="AD36" s="154"/>
      <c r="AE36" s="154"/>
      <c r="AF36" s="154"/>
      <c r="AG36" s="154"/>
      <c r="AH36" s="154"/>
      <c r="AI36" s="154"/>
      <c r="AJ36" s="154"/>
      <c r="AK36" s="154"/>
      <c r="AL36" s="154"/>
      <c r="AM36" s="154"/>
      <c r="AN36" s="154"/>
      <c r="AO36" s="154"/>
      <c r="AP36" s="154"/>
      <c r="AQ36" s="154"/>
      <c r="AR36" s="154"/>
      <c r="AS36" s="154"/>
      <c r="AT36" s="154"/>
      <c r="AU36" s="154"/>
      <c r="AV36" s="154"/>
      <c r="AW36" s="154"/>
      <c r="AX36" s="154"/>
      <c r="AY36" s="154"/>
      <c r="AZ36" s="154"/>
      <c r="BA36" s="154"/>
      <c r="BB36" s="154"/>
      <c r="BC36" s="154"/>
      <c r="BD36" s="154"/>
    </row>
    <row r="37" spans="1:56" outlineLevel="1" x14ac:dyDescent="0.2">
      <c r="A37" s="155">
        <v>16</v>
      </c>
      <c r="B37" s="161" t="s">
        <v>150</v>
      </c>
      <c r="C37" s="190" t="s">
        <v>151</v>
      </c>
      <c r="D37" s="163" t="s">
        <v>138</v>
      </c>
      <c r="E37" s="170">
        <v>2.4980000000000002</v>
      </c>
      <c r="F37" s="195"/>
      <c r="G37" s="196">
        <f>ROUND(E37*F37,2)</f>
        <v>0</v>
      </c>
      <c r="H37" s="173">
        <v>21</v>
      </c>
      <c r="I37" s="173">
        <f>G37*(1+H37/100)</f>
        <v>0</v>
      </c>
      <c r="J37" s="164">
        <v>1.0232600000000001</v>
      </c>
      <c r="K37" s="164">
        <f>ROUND(E37*J37,5)</f>
        <v>2.5560999999999998</v>
      </c>
      <c r="L37" s="164">
        <v>0</v>
      </c>
      <c r="M37" s="164">
        <f>ROUND(E37*L37,5)</f>
        <v>0</v>
      </c>
      <c r="N37" s="164"/>
      <c r="O37" s="164"/>
      <c r="P37" s="165">
        <v>15.968</v>
      </c>
      <c r="Q37" s="164">
        <f>ROUND(E37*P37,2)</f>
        <v>39.89</v>
      </c>
      <c r="R37" s="154"/>
      <c r="S37" s="154"/>
      <c r="T37" s="154"/>
      <c r="U37" s="154"/>
      <c r="V37" s="154"/>
      <c r="W37" s="154"/>
      <c r="X37" s="154"/>
      <c r="Y37" s="154"/>
      <c r="Z37" s="154"/>
      <c r="AA37" s="154" t="s">
        <v>105</v>
      </c>
      <c r="AB37" s="154"/>
      <c r="AC37" s="154"/>
      <c r="AD37" s="154"/>
      <c r="AE37" s="154"/>
      <c r="AF37" s="154"/>
      <c r="AG37" s="154"/>
      <c r="AH37" s="154"/>
      <c r="AI37" s="154"/>
      <c r="AJ37" s="154"/>
      <c r="AK37" s="154"/>
      <c r="AL37" s="154"/>
      <c r="AM37" s="154"/>
      <c r="AN37" s="154"/>
      <c r="AO37" s="154"/>
      <c r="AP37" s="154"/>
      <c r="AQ37" s="154"/>
      <c r="AR37" s="154"/>
      <c r="AS37" s="154"/>
      <c r="AT37" s="154"/>
      <c r="AU37" s="154"/>
      <c r="AV37" s="154"/>
      <c r="AW37" s="154"/>
      <c r="AX37" s="154"/>
      <c r="AY37" s="154"/>
      <c r="AZ37" s="154"/>
      <c r="BA37" s="154"/>
      <c r="BB37" s="154"/>
      <c r="BC37" s="154"/>
      <c r="BD37" s="154"/>
    </row>
    <row r="38" spans="1:56" outlineLevel="1" x14ac:dyDescent="0.2">
      <c r="A38" s="155">
        <v>17</v>
      </c>
      <c r="B38" s="161" t="s">
        <v>152</v>
      </c>
      <c r="C38" s="190" t="s">
        <v>153</v>
      </c>
      <c r="D38" s="163" t="s">
        <v>108</v>
      </c>
      <c r="E38" s="170">
        <v>42.02</v>
      </c>
      <c r="F38" s="195"/>
      <c r="G38" s="196">
        <f>ROUND(E38*F38,2)</f>
        <v>0</v>
      </c>
      <c r="H38" s="173">
        <v>21</v>
      </c>
      <c r="I38" s="173">
        <f>G38*(1+H38/100)</f>
        <v>0</v>
      </c>
      <c r="J38" s="164">
        <v>3.0044900000000001</v>
      </c>
      <c r="K38" s="164">
        <f>ROUND(E38*J38,5)</f>
        <v>126.24867</v>
      </c>
      <c r="L38" s="164">
        <v>0</v>
      </c>
      <c r="M38" s="164">
        <f>ROUND(E38*L38,5)</f>
        <v>0</v>
      </c>
      <c r="N38" s="164"/>
      <c r="O38" s="164"/>
      <c r="P38" s="165">
        <v>4.5739999999999998</v>
      </c>
      <c r="Q38" s="164">
        <f>ROUND(E38*P38,2)</f>
        <v>192.2</v>
      </c>
      <c r="R38" s="154"/>
      <c r="S38" s="154"/>
      <c r="T38" s="154"/>
      <c r="U38" s="154"/>
      <c r="V38" s="154"/>
      <c r="W38" s="154"/>
      <c r="X38" s="154"/>
      <c r="Y38" s="154"/>
      <c r="Z38" s="154"/>
      <c r="AA38" s="154" t="s">
        <v>105</v>
      </c>
      <c r="AB38" s="154"/>
      <c r="AC38" s="154"/>
      <c r="AD38" s="154"/>
      <c r="AE38" s="154"/>
      <c r="AF38" s="154"/>
      <c r="AG38" s="154"/>
      <c r="AH38" s="154"/>
      <c r="AI38" s="154"/>
      <c r="AJ38" s="154"/>
      <c r="AK38" s="154"/>
      <c r="AL38" s="154"/>
      <c r="AM38" s="154"/>
      <c r="AN38" s="154"/>
      <c r="AO38" s="154"/>
      <c r="AP38" s="154"/>
      <c r="AQ38" s="154"/>
      <c r="AR38" s="154"/>
      <c r="AS38" s="154"/>
      <c r="AT38" s="154"/>
      <c r="AU38" s="154"/>
      <c r="AV38" s="154"/>
      <c r="AW38" s="154"/>
      <c r="AX38" s="154"/>
      <c r="AY38" s="154"/>
      <c r="AZ38" s="154"/>
      <c r="BA38" s="154"/>
      <c r="BB38" s="154"/>
      <c r="BC38" s="154"/>
      <c r="BD38" s="154"/>
    </row>
    <row r="39" spans="1:56" outlineLevel="1" x14ac:dyDescent="0.2">
      <c r="A39" s="155"/>
      <c r="B39" s="161"/>
      <c r="C39" s="191" t="s">
        <v>154</v>
      </c>
      <c r="D39" s="166"/>
      <c r="E39" s="171">
        <v>5.7</v>
      </c>
      <c r="F39" s="196"/>
      <c r="G39" s="196"/>
      <c r="H39" s="173"/>
      <c r="I39" s="173"/>
      <c r="J39" s="164"/>
      <c r="K39" s="164"/>
      <c r="L39" s="164"/>
      <c r="M39" s="164"/>
      <c r="N39" s="164"/>
      <c r="O39" s="164"/>
      <c r="P39" s="165"/>
      <c r="Q39" s="164"/>
      <c r="R39" s="154"/>
      <c r="S39" s="154"/>
      <c r="T39" s="154"/>
      <c r="U39" s="154"/>
      <c r="V39" s="154"/>
      <c r="W39" s="154"/>
      <c r="X39" s="154"/>
      <c r="Y39" s="154"/>
      <c r="Z39" s="154"/>
      <c r="AA39" s="154" t="s">
        <v>112</v>
      </c>
      <c r="AB39" s="154">
        <v>0</v>
      </c>
      <c r="AC39" s="154"/>
      <c r="AD39" s="154"/>
      <c r="AE39" s="154"/>
      <c r="AF39" s="154"/>
      <c r="AG39" s="154"/>
      <c r="AH39" s="154"/>
      <c r="AI39" s="154"/>
      <c r="AJ39" s="154"/>
      <c r="AK39" s="154"/>
      <c r="AL39" s="154"/>
      <c r="AM39" s="154"/>
      <c r="AN39" s="154"/>
      <c r="AO39" s="154"/>
      <c r="AP39" s="154"/>
      <c r="AQ39" s="154"/>
      <c r="AR39" s="154"/>
      <c r="AS39" s="154"/>
      <c r="AT39" s="154"/>
      <c r="AU39" s="154"/>
      <c r="AV39" s="154"/>
      <c r="AW39" s="154"/>
      <c r="AX39" s="154"/>
      <c r="AY39" s="154"/>
      <c r="AZ39" s="154"/>
      <c r="BA39" s="154"/>
      <c r="BB39" s="154"/>
      <c r="BC39" s="154"/>
      <c r="BD39" s="154"/>
    </row>
    <row r="40" spans="1:56" outlineLevel="1" x14ac:dyDescent="0.2">
      <c r="A40" s="155"/>
      <c r="B40" s="161"/>
      <c r="C40" s="191" t="s">
        <v>155</v>
      </c>
      <c r="D40" s="166"/>
      <c r="E40" s="171">
        <v>5</v>
      </c>
      <c r="F40" s="196"/>
      <c r="G40" s="196"/>
      <c r="H40" s="173"/>
      <c r="I40" s="173"/>
      <c r="J40" s="164"/>
      <c r="K40" s="164"/>
      <c r="L40" s="164"/>
      <c r="M40" s="164"/>
      <c r="N40" s="164"/>
      <c r="O40" s="164"/>
      <c r="P40" s="165"/>
      <c r="Q40" s="164"/>
      <c r="R40" s="154"/>
      <c r="S40" s="154"/>
      <c r="T40" s="154"/>
      <c r="U40" s="154"/>
      <c r="V40" s="154"/>
      <c r="W40" s="154"/>
      <c r="X40" s="154"/>
      <c r="Y40" s="154"/>
      <c r="Z40" s="154"/>
      <c r="AA40" s="154" t="s">
        <v>112</v>
      </c>
      <c r="AB40" s="154">
        <v>0</v>
      </c>
      <c r="AC40" s="154"/>
      <c r="AD40" s="154"/>
      <c r="AE40" s="154"/>
      <c r="AF40" s="154"/>
      <c r="AG40" s="154"/>
      <c r="AH40" s="154"/>
      <c r="AI40" s="154"/>
      <c r="AJ40" s="154"/>
      <c r="AK40" s="154"/>
      <c r="AL40" s="154"/>
      <c r="AM40" s="154"/>
      <c r="AN40" s="154"/>
      <c r="AO40" s="154"/>
      <c r="AP40" s="154"/>
      <c r="AQ40" s="154"/>
      <c r="AR40" s="154"/>
      <c r="AS40" s="154"/>
      <c r="AT40" s="154"/>
      <c r="AU40" s="154"/>
      <c r="AV40" s="154"/>
      <c r="AW40" s="154"/>
      <c r="AX40" s="154"/>
      <c r="AY40" s="154"/>
      <c r="AZ40" s="154"/>
      <c r="BA40" s="154"/>
      <c r="BB40" s="154"/>
      <c r="BC40" s="154"/>
      <c r="BD40" s="154"/>
    </row>
    <row r="41" spans="1:56" outlineLevel="1" x14ac:dyDescent="0.2">
      <c r="A41" s="155"/>
      <c r="B41" s="161"/>
      <c r="C41" s="191" t="s">
        <v>156</v>
      </c>
      <c r="D41" s="166"/>
      <c r="E41" s="171">
        <v>31.32</v>
      </c>
      <c r="F41" s="196"/>
      <c r="G41" s="196"/>
      <c r="H41" s="173"/>
      <c r="I41" s="173"/>
      <c r="J41" s="164"/>
      <c r="K41" s="164"/>
      <c r="L41" s="164"/>
      <c r="M41" s="164"/>
      <c r="N41" s="164"/>
      <c r="O41" s="164"/>
      <c r="P41" s="165"/>
      <c r="Q41" s="164"/>
      <c r="R41" s="154"/>
      <c r="S41" s="154"/>
      <c r="T41" s="154"/>
      <c r="U41" s="154"/>
      <c r="V41" s="154"/>
      <c r="W41" s="154"/>
      <c r="X41" s="154"/>
      <c r="Y41" s="154"/>
      <c r="Z41" s="154"/>
      <c r="AA41" s="154" t="s">
        <v>112</v>
      </c>
      <c r="AB41" s="154">
        <v>0</v>
      </c>
      <c r="AC41" s="154"/>
      <c r="AD41" s="154"/>
      <c r="AE41" s="154"/>
      <c r="AF41" s="154"/>
      <c r="AG41" s="154"/>
      <c r="AH41" s="154"/>
      <c r="AI41" s="154"/>
      <c r="AJ41" s="154"/>
      <c r="AK41" s="154"/>
      <c r="AL41" s="154"/>
      <c r="AM41" s="154"/>
      <c r="AN41" s="154"/>
      <c r="AO41" s="154"/>
      <c r="AP41" s="154"/>
      <c r="AQ41" s="154"/>
      <c r="AR41" s="154"/>
      <c r="AS41" s="154"/>
      <c r="AT41" s="154"/>
      <c r="AU41" s="154"/>
      <c r="AV41" s="154"/>
      <c r="AW41" s="154"/>
      <c r="AX41" s="154"/>
      <c r="AY41" s="154"/>
      <c r="AZ41" s="154"/>
      <c r="BA41" s="154"/>
      <c r="BB41" s="154"/>
      <c r="BC41" s="154"/>
      <c r="BD41" s="154"/>
    </row>
    <row r="42" spans="1:56" outlineLevel="1" x14ac:dyDescent="0.2">
      <c r="A42" s="155">
        <v>18</v>
      </c>
      <c r="B42" s="161" t="s">
        <v>157</v>
      </c>
      <c r="C42" s="190" t="s">
        <v>158</v>
      </c>
      <c r="D42" s="163" t="s">
        <v>108</v>
      </c>
      <c r="E42" s="170">
        <v>3.6</v>
      </c>
      <c r="F42" s="195"/>
      <c r="G42" s="196">
        <f>ROUND(E42*F42,2)</f>
        <v>0</v>
      </c>
      <c r="H42" s="173">
        <v>21</v>
      </c>
      <c r="I42" s="173">
        <f>G42*(1+H42/100)</f>
        <v>0</v>
      </c>
      <c r="J42" s="164">
        <v>2.9559700000000002</v>
      </c>
      <c r="K42" s="164">
        <f>ROUND(E42*J42,5)</f>
        <v>10.641489999999999</v>
      </c>
      <c r="L42" s="164">
        <v>0</v>
      </c>
      <c r="M42" s="164">
        <f>ROUND(E42*L42,5)</f>
        <v>0</v>
      </c>
      <c r="N42" s="164"/>
      <c r="O42" s="164"/>
      <c r="P42" s="165">
        <v>3.8820000000000001</v>
      </c>
      <c r="Q42" s="164">
        <f>ROUND(E42*P42,2)</f>
        <v>13.98</v>
      </c>
      <c r="R42" s="154"/>
      <c r="S42" s="154"/>
      <c r="T42" s="154"/>
      <c r="U42" s="154"/>
      <c r="V42" s="154"/>
      <c r="W42" s="154"/>
      <c r="X42" s="154"/>
      <c r="Y42" s="154"/>
      <c r="Z42" s="154"/>
      <c r="AA42" s="154" t="s">
        <v>105</v>
      </c>
      <c r="AB42" s="154"/>
      <c r="AC42" s="154"/>
      <c r="AD42" s="154"/>
      <c r="AE42" s="154"/>
      <c r="AF42" s="154"/>
      <c r="AG42" s="154"/>
      <c r="AH42" s="154"/>
      <c r="AI42" s="154"/>
      <c r="AJ42" s="154"/>
      <c r="AK42" s="154"/>
      <c r="AL42" s="154"/>
      <c r="AM42" s="154"/>
      <c r="AN42" s="154"/>
      <c r="AO42" s="154"/>
      <c r="AP42" s="154"/>
      <c r="AQ42" s="154"/>
      <c r="AR42" s="154"/>
      <c r="AS42" s="154"/>
      <c r="AT42" s="154"/>
      <c r="AU42" s="154"/>
      <c r="AV42" s="154"/>
      <c r="AW42" s="154"/>
      <c r="AX42" s="154"/>
      <c r="AY42" s="154"/>
      <c r="AZ42" s="154"/>
      <c r="BA42" s="154"/>
      <c r="BB42" s="154"/>
      <c r="BC42" s="154"/>
      <c r="BD42" s="154"/>
    </row>
    <row r="43" spans="1:56" outlineLevel="1" x14ac:dyDescent="0.2">
      <c r="A43" s="155"/>
      <c r="B43" s="161"/>
      <c r="C43" s="191" t="s">
        <v>159</v>
      </c>
      <c r="D43" s="166"/>
      <c r="E43" s="171">
        <v>3.6</v>
      </c>
      <c r="F43" s="196"/>
      <c r="G43" s="196"/>
      <c r="H43" s="173"/>
      <c r="I43" s="173"/>
      <c r="J43" s="164"/>
      <c r="K43" s="164"/>
      <c r="L43" s="164"/>
      <c r="M43" s="164"/>
      <c r="N43" s="164"/>
      <c r="O43" s="164"/>
      <c r="P43" s="165"/>
      <c r="Q43" s="164"/>
      <c r="R43" s="154"/>
      <c r="S43" s="154"/>
      <c r="T43" s="154"/>
      <c r="U43" s="154"/>
      <c r="V43" s="154"/>
      <c r="W43" s="154"/>
      <c r="X43" s="154"/>
      <c r="Y43" s="154"/>
      <c r="Z43" s="154"/>
      <c r="AA43" s="154" t="s">
        <v>112</v>
      </c>
      <c r="AB43" s="154">
        <v>0</v>
      </c>
      <c r="AC43" s="154"/>
      <c r="AD43" s="154"/>
      <c r="AE43" s="154"/>
      <c r="AF43" s="154"/>
      <c r="AG43" s="154"/>
      <c r="AH43" s="154"/>
      <c r="AI43" s="154"/>
      <c r="AJ43" s="154"/>
      <c r="AK43" s="154"/>
      <c r="AL43" s="154"/>
      <c r="AM43" s="154"/>
      <c r="AN43" s="154"/>
      <c r="AO43" s="154"/>
      <c r="AP43" s="154"/>
      <c r="AQ43" s="154"/>
      <c r="AR43" s="154"/>
      <c r="AS43" s="154"/>
      <c r="AT43" s="154"/>
      <c r="AU43" s="154"/>
      <c r="AV43" s="154"/>
      <c r="AW43" s="154"/>
      <c r="AX43" s="154"/>
      <c r="AY43" s="154"/>
      <c r="AZ43" s="154"/>
      <c r="BA43" s="154"/>
      <c r="BB43" s="154"/>
      <c r="BC43" s="154"/>
      <c r="BD43" s="154"/>
    </row>
    <row r="44" spans="1:56" x14ac:dyDescent="0.2">
      <c r="A44" s="156" t="s">
        <v>100</v>
      </c>
      <c r="B44" s="162" t="s">
        <v>63</v>
      </c>
      <c r="C44" s="192" t="s">
        <v>64</v>
      </c>
      <c r="D44" s="167"/>
      <c r="E44" s="172"/>
      <c r="F44" s="174"/>
      <c r="G44" s="174">
        <f>SUMIF(AA45:AA46,"&lt;&gt;NOR",G45:G46)</f>
        <v>0</v>
      </c>
      <c r="H44" s="174"/>
      <c r="I44" s="174">
        <f>SUM(I45:I46)</f>
        <v>0</v>
      </c>
      <c r="J44" s="168"/>
      <c r="K44" s="168">
        <f>SUM(K45:K46)</f>
        <v>619.20000000000005</v>
      </c>
      <c r="L44" s="168"/>
      <c r="M44" s="168">
        <f>SUM(M45:M46)</f>
        <v>0</v>
      </c>
      <c r="N44" s="168"/>
      <c r="O44" s="168"/>
      <c r="P44" s="169"/>
      <c r="Q44" s="168">
        <f>SUM(Q45:Q46)</f>
        <v>629</v>
      </c>
      <c r="AA44" t="s">
        <v>101</v>
      </c>
    </row>
    <row r="45" spans="1:56" ht="22.5" outlineLevel="1" x14ac:dyDescent="0.2">
      <c r="A45" s="155">
        <v>19</v>
      </c>
      <c r="B45" s="161" t="s">
        <v>160</v>
      </c>
      <c r="C45" s="190" t="s">
        <v>161</v>
      </c>
      <c r="D45" s="163" t="s">
        <v>108</v>
      </c>
      <c r="E45" s="170">
        <v>516</v>
      </c>
      <c r="F45" s="195"/>
      <c r="G45" s="196">
        <f>ROUND(E45*F45,2)</f>
        <v>0</v>
      </c>
      <c r="H45" s="173">
        <v>21</v>
      </c>
      <c r="I45" s="173">
        <f>G45*(1+H45/100)</f>
        <v>0</v>
      </c>
      <c r="J45" s="164">
        <v>1.2</v>
      </c>
      <c r="K45" s="164">
        <f>ROUND(E45*J45,5)</f>
        <v>619.20000000000005</v>
      </c>
      <c r="L45" s="164">
        <v>0</v>
      </c>
      <c r="M45" s="164">
        <f>ROUND(E45*L45,5)</f>
        <v>0</v>
      </c>
      <c r="N45" s="164"/>
      <c r="O45" s="164"/>
      <c r="P45" s="165">
        <v>1.2190000000000001</v>
      </c>
      <c r="Q45" s="164">
        <f>ROUND(E45*P45,2)</f>
        <v>629</v>
      </c>
      <c r="R45" s="154"/>
      <c r="S45" s="154"/>
      <c r="T45" s="154"/>
      <c r="U45" s="154"/>
      <c r="V45" s="154"/>
      <c r="W45" s="154"/>
      <c r="X45" s="154"/>
      <c r="Y45" s="154"/>
      <c r="Z45" s="154"/>
      <c r="AA45" s="154" t="s">
        <v>105</v>
      </c>
      <c r="AB45" s="154"/>
      <c r="AC45" s="154"/>
      <c r="AD45" s="154"/>
      <c r="AE45" s="154"/>
      <c r="AF45" s="154"/>
      <c r="AG45" s="154"/>
      <c r="AH45" s="154"/>
      <c r="AI45" s="154"/>
      <c r="AJ45" s="154"/>
      <c r="AK45" s="154"/>
      <c r="AL45" s="154"/>
      <c r="AM45" s="154"/>
      <c r="AN45" s="154"/>
      <c r="AO45" s="154"/>
      <c r="AP45" s="154"/>
      <c r="AQ45" s="154"/>
      <c r="AR45" s="154"/>
      <c r="AS45" s="154"/>
      <c r="AT45" s="154"/>
      <c r="AU45" s="154"/>
      <c r="AV45" s="154"/>
      <c r="AW45" s="154"/>
      <c r="AX45" s="154"/>
      <c r="AY45" s="154"/>
      <c r="AZ45" s="154"/>
      <c r="BA45" s="154"/>
      <c r="BB45" s="154"/>
      <c r="BC45" s="154"/>
      <c r="BD45" s="154"/>
    </row>
    <row r="46" spans="1:56" outlineLevel="1" x14ac:dyDescent="0.2">
      <c r="A46" s="155"/>
      <c r="B46" s="161"/>
      <c r="C46" s="191" t="s">
        <v>162</v>
      </c>
      <c r="D46" s="166"/>
      <c r="E46" s="171">
        <v>516</v>
      </c>
      <c r="F46" s="196"/>
      <c r="G46" s="196"/>
      <c r="H46" s="173"/>
      <c r="I46" s="173"/>
      <c r="J46" s="164"/>
      <c r="K46" s="164"/>
      <c r="L46" s="164"/>
      <c r="M46" s="164"/>
      <c r="N46" s="164"/>
      <c r="O46" s="164"/>
      <c r="P46" s="165"/>
      <c r="Q46" s="164"/>
      <c r="R46" s="154"/>
      <c r="S46" s="154"/>
      <c r="T46" s="154"/>
      <c r="U46" s="154"/>
      <c r="V46" s="154"/>
      <c r="W46" s="154"/>
      <c r="X46" s="154"/>
      <c r="Y46" s="154"/>
      <c r="Z46" s="154"/>
      <c r="AA46" s="154" t="s">
        <v>112</v>
      </c>
      <c r="AB46" s="154">
        <v>0</v>
      </c>
      <c r="AC46" s="154"/>
      <c r="AD46" s="154"/>
      <c r="AE46" s="154"/>
      <c r="AF46" s="154"/>
      <c r="AG46" s="154"/>
      <c r="AH46" s="154"/>
      <c r="AI46" s="154"/>
      <c r="AJ46" s="154"/>
      <c r="AK46" s="154"/>
      <c r="AL46" s="154"/>
      <c r="AM46" s="154"/>
      <c r="AN46" s="154"/>
      <c r="AO46" s="154"/>
      <c r="AP46" s="154"/>
      <c r="AQ46" s="154"/>
      <c r="AR46" s="154"/>
      <c r="AS46" s="154"/>
      <c r="AT46" s="154"/>
      <c r="AU46" s="154"/>
      <c r="AV46" s="154"/>
      <c r="AW46" s="154"/>
      <c r="AX46" s="154"/>
      <c r="AY46" s="154"/>
      <c r="AZ46" s="154"/>
      <c r="BA46" s="154"/>
      <c r="BB46" s="154"/>
      <c r="BC46" s="154"/>
      <c r="BD46" s="154"/>
    </row>
    <row r="47" spans="1:56" x14ac:dyDescent="0.2">
      <c r="A47" s="156" t="s">
        <v>100</v>
      </c>
      <c r="B47" s="162" t="s">
        <v>65</v>
      </c>
      <c r="C47" s="192" t="s">
        <v>66</v>
      </c>
      <c r="D47" s="167"/>
      <c r="E47" s="172"/>
      <c r="F47" s="174"/>
      <c r="G47" s="174">
        <f>SUMIF(AA48:AA50,"&lt;&gt;NOR",G48:G50)</f>
        <v>0</v>
      </c>
      <c r="H47" s="174"/>
      <c r="I47" s="174">
        <f>SUM(I48:I50)</f>
        <v>0</v>
      </c>
      <c r="J47" s="168"/>
      <c r="K47" s="168">
        <f>SUM(K48:K50)</f>
        <v>1.10921</v>
      </c>
      <c r="L47" s="168"/>
      <c r="M47" s="168">
        <f>SUM(M48:M50)</f>
        <v>0</v>
      </c>
      <c r="N47" s="168"/>
      <c r="O47" s="168"/>
      <c r="P47" s="169"/>
      <c r="Q47" s="168">
        <f>SUM(Q48:Q50)</f>
        <v>14.77</v>
      </c>
      <c r="AA47" t="s">
        <v>101</v>
      </c>
    </row>
    <row r="48" spans="1:56" ht="22.5" outlineLevel="1" x14ac:dyDescent="0.2">
      <c r="A48" s="155">
        <v>20</v>
      </c>
      <c r="B48" s="161" t="s">
        <v>163</v>
      </c>
      <c r="C48" s="190" t="s">
        <v>164</v>
      </c>
      <c r="D48" s="163" t="s">
        <v>165</v>
      </c>
      <c r="E48" s="170">
        <v>0.19</v>
      </c>
      <c r="F48" s="195"/>
      <c r="G48" s="196">
        <f>ROUND(E48*F48,2)</f>
        <v>0</v>
      </c>
      <c r="H48" s="173">
        <v>21</v>
      </c>
      <c r="I48" s="173">
        <f>G48*(1+H48/100)</f>
        <v>0</v>
      </c>
      <c r="J48" s="164">
        <v>5.1905599999999996</v>
      </c>
      <c r="K48" s="164">
        <f>ROUND(E48*J48,5)</f>
        <v>0.98621000000000003</v>
      </c>
      <c r="L48" s="164">
        <v>0</v>
      </c>
      <c r="M48" s="164">
        <f>ROUND(E48*L48,5)</f>
        <v>0</v>
      </c>
      <c r="N48" s="164"/>
      <c r="O48" s="164"/>
      <c r="P48" s="165">
        <v>77.754819999999995</v>
      </c>
      <c r="Q48" s="164">
        <f>ROUND(E48*P48,2)</f>
        <v>14.77</v>
      </c>
      <c r="R48" s="154"/>
      <c r="S48" s="154"/>
      <c r="T48" s="154"/>
      <c r="U48" s="154"/>
      <c r="V48" s="154"/>
      <c r="W48" s="154"/>
      <c r="X48" s="154"/>
      <c r="Y48" s="154"/>
      <c r="Z48" s="154"/>
      <c r="AA48" s="154" t="s">
        <v>166</v>
      </c>
      <c r="AB48" s="154"/>
      <c r="AC48" s="154"/>
      <c r="AD48" s="154"/>
      <c r="AE48" s="154"/>
      <c r="AF48" s="154"/>
      <c r="AG48" s="154"/>
      <c r="AH48" s="154"/>
      <c r="AI48" s="154"/>
      <c r="AJ48" s="154"/>
      <c r="AK48" s="154"/>
      <c r="AL48" s="154"/>
      <c r="AM48" s="154"/>
      <c r="AN48" s="154"/>
      <c r="AO48" s="154"/>
      <c r="AP48" s="154"/>
      <c r="AQ48" s="154"/>
      <c r="AR48" s="154"/>
      <c r="AS48" s="154"/>
      <c r="AT48" s="154"/>
      <c r="AU48" s="154"/>
      <c r="AV48" s="154"/>
      <c r="AW48" s="154"/>
      <c r="AX48" s="154"/>
      <c r="AY48" s="154"/>
      <c r="AZ48" s="154"/>
      <c r="BA48" s="154"/>
      <c r="BB48" s="154"/>
      <c r="BC48" s="154"/>
      <c r="BD48" s="154"/>
    </row>
    <row r="49" spans="1:56" ht="22.5" outlineLevel="1" x14ac:dyDescent="0.2">
      <c r="A49" s="155">
        <v>21</v>
      </c>
      <c r="B49" s="161" t="s">
        <v>167</v>
      </c>
      <c r="C49" s="190" t="s">
        <v>168</v>
      </c>
      <c r="D49" s="163" t="s">
        <v>135</v>
      </c>
      <c r="E49" s="170">
        <v>1</v>
      </c>
      <c r="F49" s="195"/>
      <c r="G49" s="196">
        <f>ROUND(E49*F49,2)</f>
        <v>0</v>
      </c>
      <c r="H49" s="173">
        <v>21</v>
      </c>
      <c r="I49" s="173">
        <f>G49*(1+H49/100)</f>
        <v>0</v>
      </c>
      <c r="J49" s="164">
        <v>4.1000000000000002E-2</v>
      </c>
      <c r="K49" s="164">
        <f>ROUND(E49*J49,5)</f>
        <v>4.1000000000000002E-2</v>
      </c>
      <c r="L49" s="164">
        <v>0</v>
      </c>
      <c r="M49" s="164">
        <f>ROUND(E49*L49,5)</f>
        <v>0</v>
      </c>
      <c r="N49" s="164"/>
      <c r="O49" s="164"/>
      <c r="P49" s="165">
        <v>0</v>
      </c>
      <c r="Q49" s="164">
        <f>ROUND(E49*P49,2)</f>
        <v>0</v>
      </c>
      <c r="R49" s="154"/>
      <c r="S49" s="154"/>
      <c r="T49" s="154"/>
      <c r="U49" s="154"/>
      <c r="V49" s="154"/>
      <c r="W49" s="154"/>
      <c r="X49" s="154"/>
      <c r="Y49" s="154"/>
      <c r="Z49" s="154"/>
      <c r="AA49" s="154" t="s">
        <v>129</v>
      </c>
      <c r="AB49" s="154"/>
      <c r="AC49" s="154"/>
      <c r="AD49" s="154"/>
      <c r="AE49" s="154"/>
      <c r="AF49" s="154"/>
      <c r="AG49" s="154"/>
      <c r="AH49" s="154"/>
      <c r="AI49" s="154"/>
      <c r="AJ49" s="154"/>
      <c r="AK49" s="154"/>
      <c r="AL49" s="154"/>
      <c r="AM49" s="154"/>
      <c r="AN49" s="154"/>
      <c r="AO49" s="154"/>
      <c r="AP49" s="154"/>
      <c r="AQ49" s="154"/>
      <c r="AR49" s="154"/>
      <c r="AS49" s="154"/>
      <c r="AT49" s="154"/>
      <c r="AU49" s="154"/>
      <c r="AV49" s="154"/>
      <c r="AW49" s="154"/>
      <c r="AX49" s="154"/>
      <c r="AY49" s="154"/>
      <c r="AZ49" s="154"/>
      <c r="BA49" s="154"/>
      <c r="BB49" s="154"/>
      <c r="BC49" s="154"/>
      <c r="BD49" s="154"/>
    </row>
    <row r="50" spans="1:56" ht="22.5" outlineLevel="1" x14ac:dyDescent="0.2">
      <c r="A50" s="155">
        <v>22</v>
      </c>
      <c r="B50" s="161" t="s">
        <v>169</v>
      </c>
      <c r="C50" s="190" t="s">
        <v>170</v>
      </c>
      <c r="D50" s="163" t="s">
        <v>135</v>
      </c>
      <c r="E50" s="170">
        <v>2</v>
      </c>
      <c r="F50" s="195"/>
      <c r="G50" s="196">
        <f>ROUND(E50*F50,2)</f>
        <v>0</v>
      </c>
      <c r="H50" s="173">
        <v>21</v>
      </c>
      <c r="I50" s="173">
        <f>G50*(1+H50/100)</f>
        <v>0</v>
      </c>
      <c r="J50" s="164">
        <v>4.1000000000000002E-2</v>
      </c>
      <c r="K50" s="164">
        <f>ROUND(E50*J50,5)</f>
        <v>8.2000000000000003E-2</v>
      </c>
      <c r="L50" s="164">
        <v>0</v>
      </c>
      <c r="M50" s="164">
        <f>ROUND(E50*L50,5)</f>
        <v>0</v>
      </c>
      <c r="N50" s="164"/>
      <c r="O50" s="164"/>
      <c r="P50" s="165">
        <v>0</v>
      </c>
      <c r="Q50" s="164">
        <f>ROUND(E50*P50,2)</f>
        <v>0</v>
      </c>
      <c r="R50" s="154"/>
      <c r="S50" s="154"/>
      <c r="T50" s="154"/>
      <c r="U50" s="154"/>
      <c r="V50" s="154"/>
      <c r="W50" s="154"/>
      <c r="X50" s="154"/>
      <c r="Y50" s="154"/>
      <c r="Z50" s="154"/>
      <c r="AA50" s="154" t="s">
        <v>129</v>
      </c>
      <c r="AB50" s="154"/>
      <c r="AC50" s="154"/>
      <c r="AD50" s="154"/>
      <c r="AE50" s="154"/>
      <c r="AF50" s="154"/>
      <c r="AG50" s="154"/>
      <c r="AH50" s="154"/>
      <c r="AI50" s="154"/>
      <c r="AJ50" s="154"/>
      <c r="AK50" s="154"/>
      <c r="AL50" s="154"/>
      <c r="AM50" s="154"/>
      <c r="AN50" s="154"/>
      <c r="AO50" s="154"/>
      <c r="AP50" s="154"/>
      <c r="AQ50" s="154"/>
      <c r="AR50" s="154"/>
      <c r="AS50" s="154"/>
      <c r="AT50" s="154"/>
      <c r="AU50" s="154"/>
      <c r="AV50" s="154"/>
      <c r="AW50" s="154"/>
      <c r="AX50" s="154"/>
      <c r="AY50" s="154"/>
      <c r="AZ50" s="154"/>
      <c r="BA50" s="154"/>
      <c r="BB50" s="154"/>
      <c r="BC50" s="154"/>
      <c r="BD50" s="154"/>
    </row>
    <row r="51" spans="1:56" x14ac:dyDescent="0.2">
      <c r="A51" s="156" t="s">
        <v>100</v>
      </c>
      <c r="B51" s="162" t="s">
        <v>67</v>
      </c>
      <c r="C51" s="192" t="s">
        <v>68</v>
      </c>
      <c r="D51" s="167"/>
      <c r="E51" s="172"/>
      <c r="F51" s="174"/>
      <c r="G51" s="174">
        <f>SUMIF(AA52:AA53,"&lt;&gt;NOR",G52:G53)</f>
        <v>0</v>
      </c>
      <c r="H51" s="174"/>
      <c r="I51" s="174">
        <f>SUM(I52:I53)</f>
        <v>0</v>
      </c>
      <c r="J51" s="168"/>
      <c r="K51" s="168">
        <f>SUM(K52:K53)</f>
        <v>8.9099999999999999E-2</v>
      </c>
      <c r="L51" s="168"/>
      <c r="M51" s="168">
        <f>SUM(M52:M53)</f>
        <v>0</v>
      </c>
      <c r="N51" s="168"/>
      <c r="O51" s="168"/>
      <c r="P51" s="169"/>
      <c r="Q51" s="168">
        <f>SUM(Q52:Q53)</f>
        <v>4.9799999999999995</v>
      </c>
      <c r="AA51" t="s">
        <v>101</v>
      </c>
    </row>
    <row r="52" spans="1:56" outlineLevel="1" x14ac:dyDescent="0.2">
      <c r="A52" s="155">
        <v>23</v>
      </c>
      <c r="B52" s="161" t="s">
        <v>169</v>
      </c>
      <c r="C52" s="190" t="s">
        <v>171</v>
      </c>
      <c r="D52" s="163" t="s">
        <v>142</v>
      </c>
      <c r="E52" s="170">
        <v>6</v>
      </c>
      <c r="F52" s="195"/>
      <c r="G52" s="196">
        <f>ROUND(E52*F52,2)</f>
        <v>0</v>
      </c>
      <c r="H52" s="173">
        <v>21</v>
      </c>
      <c r="I52" s="173">
        <f>G52*(1+H52/100)</f>
        <v>0</v>
      </c>
      <c r="J52" s="164">
        <v>9.9000000000000008E-3</v>
      </c>
      <c r="K52" s="164">
        <f>ROUND(E52*J52,5)</f>
        <v>5.9400000000000001E-2</v>
      </c>
      <c r="L52" s="164">
        <v>0</v>
      </c>
      <c r="M52" s="164">
        <f>ROUND(E52*L52,5)</f>
        <v>0</v>
      </c>
      <c r="N52" s="164"/>
      <c r="O52" s="164"/>
      <c r="P52" s="165">
        <v>0.55400000000000005</v>
      </c>
      <c r="Q52" s="164">
        <f>ROUND(E52*P52,2)</f>
        <v>3.32</v>
      </c>
      <c r="R52" s="154"/>
      <c r="S52" s="154"/>
      <c r="T52" s="154"/>
      <c r="U52" s="154"/>
      <c r="V52" s="154"/>
      <c r="W52" s="154"/>
      <c r="X52" s="154"/>
      <c r="Y52" s="154"/>
      <c r="Z52" s="154"/>
      <c r="AA52" s="154" t="s">
        <v>105</v>
      </c>
      <c r="AB52" s="154"/>
      <c r="AC52" s="154"/>
      <c r="AD52" s="154"/>
      <c r="AE52" s="154"/>
      <c r="AF52" s="154"/>
      <c r="AG52" s="154"/>
      <c r="AH52" s="154"/>
      <c r="AI52" s="154"/>
      <c r="AJ52" s="154"/>
      <c r="AK52" s="154"/>
      <c r="AL52" s="154"/>
      <c r="AM52" s="154"/>
      <c r="AN52" s="154"/>
      <c r="AO52" s="154"/>
      <c r="AP52" s="154"/>
      <c r="AQ52" s="154"/>
      <c r="AR52" s="154"/>
      <c r="AS52" s="154"/>
      <c r="AT52" s="154"/>
      <c r="AU52" s="154"/>
      <c r="AV52" s="154"/>
      <c r="AW52" s="154"/>
      <c r="AX52" s="154"/>
      <c r="AY52" s="154"/>
      <c r="AZ52" s="154"/>
      <c r="BA52" s="154"/>
      <c r="BB52" s="154"/>
      <c r="BC52" s="154"/>
      <c r="BD52" s="154"/>
    </row>
    <row r="53" spans="1:56" outlineLevel="1" x14ac:dyDescent="0.2">
      <c r="A53" s="155">
        <v>24</v>
      </c>
      <c r="B53" s="161" t="s">
        <v>169</v>
      </c>
      <c r="C53" s="190" t="s">
        <v>172</v>
      </c>
      <c r="D53" s="163" t="s">
        <v>173</v>
      </c>
      <c r="E53" s="170">
        <v>3</v>
      </c>
      <c r="F53" s="195"/>
      <c r="G53" s="196">
        <f>ROUND(E53*F53,2)</f>
        <v>0</v>
      </c>
      <c r="H53" s="173">
        <v>21</v>
      </c>
      <c r="I53" s="173">
        <f>G53*(1+H53/100)</f>
        <v>0</v>
      </c>
      <c r="J53" s="164">
        <v>9.9000000000000008E-3</v>
      </c>
      <c r="K53" s="164">
        <f>ROUND(E53*J53,5)</f>
        <v>2.9700000000000001E-2</v>
      </c>
      <c r="L53" s="164">
        <v>0</v>
      </c>
      <c r="M53" s="164">
        <f>ROUND(E53*L53,5)</f>
        <v>0</v>
      </c>
      <c r="N53" s="164"/>
      <c r="O53" s="164"/>
      <c r="P53" s="165">
        <v>0.55400000000000005</v>
      </c>
      <c r="Q53" s="164">
        <f>ROUND(E53*P53,2)</f>
        <v>1.66</v>
      </c>
      <c r="R53" s="154"/>
      <c r="S53" s="154"/>
      <c r="T53" s="154"/>
      <c r="U53" s="154"/>
      <c r="V53" s="154"/>
      <c r="W53" s="154"/>
      <c r="X53" s="154"/>
      <c r="Y53" s="154"/>
      <c r="Z53" s="154"/>
      <c r="AA53" s="154" t="s">
        <v>105</v>
      </c>
      <c r="AB53" s="154"/>
      <c r="AC53" s="154"/>
      <c r="AD53" s="154"/>
      <c r="AE53" s="154"/>
      <c r="AF53" s="154"/>
      <c r="AG53" s="154"/>
      <c r="AH53" s="154"/>
      <c r="AI53" s="154"/>
      <c r="AJ53" s="154"/>
      <c r="AK53" s="154"/>
      <c r="AL53" s="154"/>
      <c r="AM53" s="154"/>
      <c r="AN53" s="154"/>
      <c r="AO53" s="154"/>
      <c r="AP53" s="154"/>
      <c r="AQ53" s="154"/>
      <c r="AR53" s="154"/>
      <c r="AS53" s="154"/>
      <c r="AT53" s="154"/>
      <c r="AU53" s="154"/>
      <c r="AV53" s="154"/>
      <c r="AW53" s="154"/>
      <c r="AX53" s="154"/>
      <c r="AY53" s="154"/>
      <c r="AZ53" s="154"/>
      <c r="BA53" s="154"/>
      <c r="BB53" s="154"/>
      <c r="BC53" s="154"/>
      <c r="BD53" s="154"/>
    </row>
    <row r="54" spans="1:56" x14ac:dyDescent="0.2">
      <c r="A54" s="156" t="s">
        <v>100</v>
      </c>
      <c r="B54" s="162" t="s">
        <v>69</v>
      </c>
      <c r="C54" s="192" t="s">
        <v>70</v>
      </c>
      <c r="D54" s="167"/>
      <c r="E54" s="172"/>
      <c r="F54" s="174"/>
      <c r="G54" s="174">
        <f>SUMIF(AA55:AA55,"&lt;&gt;NOR",G55:G55)</f>
        <v>0</v>
      </c>
      <c r="H54" s="174"/>
      <c r="I54" s="174">
        <f>SUM(I55:I55)</f>
        <v>0</v>
      </c>
      <c r="J54" s="168"/>
      <c r="K54" s="168">
        <f>SUM(K55:K55)</f>
        <v>0</v>
      </c>
      <c r="L54" s="168"/>
      <c r="M54" s="168">
        <f>SUM(M55:M55)</f>
        <v>0</v>
      </c>
      <c r="N54" s="168"/>
      <c r="O54" s="168"/>
      <c r="P54" s="169"/>
      <c r="Q54" s="168">
        <f>SUM(Q55:Q55)</f>
        <v>121.51</v>
      </c>
      <c r="AA54" t="s">
        <v>101</v>
      </c>
    </row>
    <row r="55" spans="1:56" outlineLevel="1" x14ac:dyDescent="0.2">
      <c r="A55" s="155">
        <v>25</v>
      </c>
      <c r="B55" s="161" t="s">
        <v>174</v>
      </c>
      <c r="C55" s="190" t="s">
        <v>175</v>
      </c>
      <c r="D55" s="163" t="s">
        <v>138</v>
      </c>
      <c r="E55" s="170">
        <v>523.75739999999996</v>
      </c>
      <c r="F55" s="195"/>
      <c r="G55" s="196">
        <f>ROUND(E55*F55,2)</f>
        <v>0</v>
      </c>
      <c r="H55" s="173">
        <v>21</v>
      </c>
      <c r="I55" s="173">
        <f>G55*(1+H55/100)</f>
        <v>0</v>
      </c>
      <c r="J55" s="164">
        <v>0</v>
      </c>
      <c r="K55" s="164">
        <f>ROUND(E55*J55,5)</f>
        <v>0</v>
      </c>
      <c r="L55" s="164">
        <v>0</v>
      </c>
      <c r="M55" s="164">
        <f>ROUND(E55*L55,5)</f>
        <v>0</v>
      </c>
      <c r="N55" s="164"/>
      <c r="O55" s="164"/>
      <c r="P55" s="165">
        <v>0.23200000000000001</v>
      </c>
      <c r="Q55" s="164">
        <f>ROUND(E55*P55,2)</f>
        <v>121.51</v>
      </c>
      <c r="R55" s="154"/>
      <c r="S55" s="154"/>
      <c r="T55" s="154"/>
      <c r="U55" s="154"/>
      <c r="V55" s="154"/>
      <c r="W55" s="154"/>
      <c r="X55" s="154"/>
      <c r="Y55" s="154"/>
      <c r="Z55" s="154"/>
      <c r="AA55" s="154" t="s">
        <v>105</v>
      </c>
      <c r="AB55" s="154"/>
      <c r="AC55" s="154"/>
      <c r="AD55" s="154"/>
      <c r="AE55" s="154"/>
      <c r="AF55" s="154"/>
      <c r="AG55" s="154"/>
      <c r="AH55" s="154"/>
      <c r="AI55" s="154"/>
      <c r="AJ55" s="154"/>
      <c r="AK55" s="154"/>
      <c r="AL55" s="154"/>
      <c r="AM55" s="154"/>
      <c r="AN55" s="154"/>
      <c r="AO55" s="154"/>
      <c r="AP55" s="154"/>
      <c r="AQ55" s="154"/>
      <c r="AR55" s="154"/>
      <c r="AS55" s="154"/>
      <c r="AT55" s="154"/>
      <c r="AU55" s="154"/>
      <c r="AV55" s="154"/>
      <c r="AW55" s="154"/>
      <c r="AX55" s="154"/>
      <c r="AY55" s="154"/>
      <c r="AZ55" s="154"/>
      <c r="BA55" s="154"/>
      <c r="BB55" s="154"/>
      <c r="BC55" s="154"/>
      <c r="BD55" s="154"/>
    </row>
    <row r="56" spans="1:56" x14ac:dyDescent="0.2">
      <c r="A56" s="156" t="s">
        <v>100</v>
      </c>
      <c r="B56" s="162" t="s">
        <v>71</v>
      </c>
      <c r="C56" s="192" t="s">
        <v>72</v>
      </c>
      <c r="D56" s="167"/>
      <c r="E56" s="172"/>
      <c r="F56" s="174"/>
      <c r="G56" s="174">
        <f>SUMIF(AA57:AA58,"&lt;&gt;NOR",G57:G58)</f>
        <v>0</v>
      </c>
      <c r="H56" s="174"/>
      <c r="I56" s="174">
        <f>SUM(I57:I58)</f>
        <v>0</v>
      </c>
      <c r="J56" s="168"/>
      <c r="K56" s="168">
        <f>SUM(K57:K58)</f>
        <v>0</v>
      </c>
      <c r="L56" s="168"/>
      <c r="M56" s="168">
        <f>SUM(M57:M58)</f>
        <v>0</v>
      </c>
      <c r="N56" s="168"/>
      <c r="O56" s="168"/>
      <c r="P56" s="169"/>
      <c r="Q56" s="168">
        <f>SUM(Q57:Q58)</f>
        <v>0.79</v>
      </c>
      <c r="AA56" t="s">
        <v>101</v>
      </c>
    </row>
    <row r="57" spans="1:56" ht="22.5" outlineLevel="1" x14ac:dyDescent="0.2">
      <c r="A57" s="155">
        <v>26</v>
      </c>
      <c r="B57" s="161" t="s">
        <v>169</v>
      </c>
      <c r="C57" s="190" t="s">
        <v>176</v>
      </c>
      <c r="D57" s="163" t="s">
        <v>119</v>
      </c>
      <c r="E57" s="170">
        <v>3.6</v>
      </c>
      <c r="F57" s="195"/>
      <c r="G57" s="196">
        <f>ROUND(E57*F57,2)</f>
        <v>0</v>
      </c>
      <c r="H57" s="173">
        <v>21</v>
      </c>
      <c r="I57" s="173">
        <f>G57*(1+H57/100)</f>
        <v>0</v>
      </c>
      <c r="J57" s="164">
        <v>0</v>
      </c>
      <c r="K57" s="164">
        <f>ROUND(E57*J57,5)</f>
        <v>0</v>
      </c>
      <c r="L57" s="164">
        <v>0</v>
      </c>
      <c r="M57" s="164">
        <f>ROUND(E57*L57,5)</f>
        <v>0</v>
      </c>
      <c r="N57" s="164"/>
      <c r="O57" s="164"/>
      <c r="P57" s="165">
        <v>0.219</v>
      </c>
      <c r="Q57" s="164">
        <f>ROUND(E57*P57,2)</f>
        <v>0.79</v>
      </c>
      <c r="R57" s="154"/>
      <c r="S57" s="154"/>
      <c r="T57" s="154"/>
      <c r="U57" s="154"/>
      <c r="V57" s="154"/>
      <c r="W57" s="154"/>
      <c r="X57" s="154"/>
      <c r="Y57" s="154"/>
      <c r="Z57" s="154"/>
      <c r="AA57" s="154" t="s">
        <v>105</v>
      </c>
      <c r="AB57" s="154"/>
      <c r="AC57" s="154"/>
      <c r="AD57" s="154"/>
      <c r="AE57" s="154"/>
      <c r="AF57" s="154"/>
      <c r="AG57" s="154"/>
      <c r="AH57" s="154"/>
      <c r="AI57" s="154"/>
      <c r="AJ57" s="154"/>
      <c r="AK57" s="154"/>
      <c r="AL57" s="154"/>
      <c r="AM57" s="154"/>
      <c r="AN57" s="154"/>
      <c r="AO57" s="154"/>
      <c r="AP57" s="154"/>
      <c r="AQ57" s="154"/>
      <c r="AR57" s="154"/>
      <c r="AS57" s="154"/>
      <c r="AT57" s="154"/>
      <c r="AU57" s="154"/>
      <c r="AV57" s="154"/>
      <c r="AW57" s="154"/>
      <c r="AX57" s="154"/>
      <c r="AY57" s="154"/>
      <c r="AZ57" s="154"/>
      <c r="BA57" s="154"/>
      <c r="BB57" s="154"/>
      <c r="BC57" s="154"/>
      <c r="BD57" s="154"/>
    </row>
    <row r="58" spans="1:56" outlineLevel="1" x14ac:dyDescent="0.2">
      <c r="A58" s="155"/>
      <c r="B58" s="161"/>
      <c r="C58" s="191" t="s">
        <v>177</v>
      </c>
      <c r="D58" s="166"/>
      <c r="E58" s="171">
        <v>3.6</v>
      </c>
      <c r="F58" s="196"/>
      <c r="G58" s="196"/>
      <c r="H58" s="173"/>
      <c r="I58" s="173"/>
      <c r="J58" s="164"/>
      <c r="K58" s="164"/>
      <c r="L58" s="164"/>
      <c r="M58" s="164"/>
      <c r="N58" s="164"/>
      <c r="O58" s="164"/>
      <c r="P58" s="165"/>
      <c r="Q58" s="164"/>
      <c r="R58" s="154"/>
      <c r="S58" s="154"/>
      <c r="T58" s="154"/>
      <c r="U58" s="154"/>
      <c r="V58" s="154"/>
      <c r="W58" s="154"/>
      <c r="X58" s="154"/>
      <c r="Y58" s="154"/>
      <c r="Z58" s="154"/>
      <c r="AA58" s="154" t="s">
        <v>112</v>
      </c>
      <c r="AB58" s="154">
        <v>0</v>
      </c>
      <c r="AC58" s="154"/>
      <c r="AD58" s="154"/>
      <c r="AE58" s="154"/>
      <c r="AF58" s="154"/>
      <c r="AG58" s="154"/>
      <c r="AH58" s="154"/>
      <c r="AI58" s="154"/>
      <c r="AJ58" s="154"/>
      <c r="AK58" s="154"/>
      <c r="AL58" s="154"/>
      <c r="AM58" s="154"/>
      <c r="AN58" s="154"/>
      <c r="AO58" s="154"/>
      <c r="AP58" s="154"/>
      <c r="AQ58" s="154"/>
      <c r="AR58" s="154"/>
      <c r="AS58" s="154"/>
      <c r="AT58" s="154"/>
      <c r="AU58" s="154"/>
      <c r="AV58" s="154"/>
      <c r="AW58" s="154"/>
      <c r="AX58" s="154"/>
      <c r="AY58" s="154"/>
      <c r="AZ58" s="154"/>
      <c r="BA58" s="154"/>
      <c r="BB58" s="154"/>
      <c r="BC58" s="154"/>
      <c r="BD58" s="154"/>
    </row>
    <row r="59" spans="1:56" x14ac:dyDescent="0.2">
      <c r="A59" s="156" t="s">
        <v>100</v>
      </c>
      <c r="B59" s="162" t="s">
        <v>73</v>
      </c>
      <c r="C59" s="192" t="s">
        <v>74</v>
      </c>
      <c r="D59" s="167"/>
      <c r="E59" s="172"/>
      <c r="F59" s="174"/>
      <c r="G59" s="174">
        <f>SUMIF(AA60:AA61,"&lt;&gt;NOR",G60:G61)</f>
        <v>0</v>
      </c>
      <c r="H59" s="174"/>
      <c r="I59" s="174">
        <f>SUM(I60:I61)</f>
        <v>0</v>
      </c>
      <c r="J59" s="168"/>
      <c r="K59" s="168">
        <f>SUM(K60:K61)</f>
        <v>0.17804</v>
      </c>
      <c r="L59" s="168"/>
      <c r="M59" s="168">
        <f>SUM(M60:M61)</f>
        <v>0</v>
      </c>
      <c r="N59" s="168"/>
      <c r="O59" s="168"/>
      <c r="P59" s="169"/>
      <c r="Q59" s="168">
        <f>SUM(Q60:Q61)</f>
        <v>72.08</v>
      </c>
      <c r="AA59" t="s">
        <v>101</v>
      </c>
    </row>
    <row r="60" spans="1:56" outlineLevel="1" x14ac:dyDescent="0.2">
      <c r="A60" s="155">
        <v>27</v>
      </c>
      <c r="B60" s="161" t="s">
        <v>178</v>
      </c>
      <c r="C60" s="190" t="s">
        <v>179</v>
      </c>
      <c r="D60" s="163" t="s">
        <v>128</v>
      </c>
      <c r="E60" s="170">
        <v>83.98</v>
      </c>
      <c r="F60" s="195"/>
      <c r="G60" s="196">
        <f>ROUND(E60*F60,2)</f>
        <v>0</v>
      </c>
      <c r="H60" s="173">
        <v>21</v>
      </c>
      <c r="I60" s="173">
        <f>G60*(1+H60/100)</f>
        <v>0</v>
      </c>
      <c r="J60" s="164">
        <v>1.06E-3</v>
      </c>
      <c r="K60" s="164">
        <f>ROUND(E60*J60,5)</f>
        <v>8.9020000000000002E-2</v>
      </c>
      <c r="L60" s="164">
        <v>0</v>
      </c>
      <c r="M60" s="164">
        <f>ROUND(E60*L60,5)</f>
        <v>0</v>
      </c>
      <c r="N60" s="164"/>
      <c r="O60" s="164"/>
      <c r="P60" s="165">
        <v>0.42918000000000001</v>
      </c>
      <c r="Q60" s="164">
        <f>ROUND(E60*P60,2)</f>
        <v>36.04</v>
      </c>
      <c r="R60" s="154"/>
      <c r="S60" s="154"/>
      <c r="T60" s="154"/>
      <c r="U60" s="154"/>
      <c r="V60" s="154"/>
      <c r="W60" s="154"/>
      <c r="X60" s="154"/>
      <c r="Y60" s="154"/>
      <c r="Z60" s="154"/>
      <c r="AA60" s="154" t="s">
        <v>166</v>
      </c>
      <c r="AB60" s="154"/>
      <c r="AC60" s="154"/>
      <c r="AD60" s="154"/>
      <c r="AE60" s="154"/>
      <c r="AF60" s="154"/>
      <c r="AG60" s="154"/>
      <c r="AH60" s="154"/>
      <c r="AI60" s="154"/>
      <c r="AJ60" s="154"/>
      <c r="AK60" s="154"/>
      <c r="AL60" s="154"/>
      <c r="AM60" s="154"/>
      <c r="AN60" s="154"/>
      <c r="AO60" s="154"/>
      <c r="AP60" s="154"/>
      <c r="AQ60" s="154"/>
      <c r="AR60" s="154"/>
      <c r="AS60" s="154"/>
      <c r="AT60" s="154"/>
      <c r="AU60" s="154"/>
      <c r="AV60" s="154"/>
      <c r="AW60" s="154"/>
      <c r="AX60" s="154"/>
      <c r="AY60" s="154"/>
      <c r="AZ60" s="154"/>
      <c r="BA60" s="154"/>
      <c r="BB60" s="154"/>
      <c r="BC60" s="154"/>
      <c r="BD60" s="154"/>
    </row>
    <row r="61" spans="1:56" outlineLevel="1" x14ac:dyDescent="0.2">
      <c r="A61" s="155">
        <v>28</v>
      </c>
      <c r="B61" s="161" t="s">
        <v>169</v>
      </c>
      <c r="C61" s="190" t="s">
        <v>180</v>
      </c>
      <c r="D61" s="163" t="s">
        <v>128</v>
      </c>
      <c r="E61" s="170">
        <v>83.98</v>
      </c>
      <c r="F61" s="195"/>
      <c r="G61" s="196">
        <f>ROUND(E61*F61,2)</f>
        <v>0</v>
      </c>
      <c r="H61" s="173">
        <v>21</v>
      </c>
      <c r="I61" s="173">
        <f>G61*(1+H61/100)</f>
        <v>0</v>
      </c>
      <c r="J61" s="164">
        <v>1.06E-3</v>
      </c>
      <c r="K61" s="164">
        <f>ROUND(E61*J61,5)</f>
        <v>8.9020000000000002E-2</v>
      </c>
      <c r="L61" s="164">
        <v>0</v>
      </c>
      <c r="M61" s="164">
        <f>ROUND(E61*L61,5)</f>
        <v>0</v>
      </c>
      <c r="N61" s="164"/>
      <c r="O61" s="164"/>
      <c r="P61" s="165">
        <v>0.42918000000000001</v>
      </c>
      <c r="Q61" s="164">
        <f>ROUND(E61*P61,2)</f>
        <v>36.04</v>
      </c>
      <c r="R61" s="154"/>
      <c r="S61" s="154"/>
      <c r="T61" s="154"/>
      <c r="U61" s="154"/>
      <c r="V61" s="154"/>
      <c r="W61" s="154"/>
      <c r="X61" s="154"/>
      <c r="Y61" s="154"/>
      <c r="Z61" s="154"/>
      <c r="AA61" s="154" t="s">
        <v>105</v>
      </c>
      <c r="AB61" s="154"/>
      <c r="AC61" s="154"/>
      <c r="AD61" s="154"/>
      <c r="AE61" s="154"/>
      <c r="AF61" s="154"/>
      <c r="AG61" s="154"/>
      <c r="AH61" s="154"/>
      <c r="AI61" s="154"/>
      <c r="AJ61" s="154"/>
      <c r="AK61" s="154"/>
      <c r="AL61" s="154"/>
      <c r="AM61" s="154"/>
      <c r="AN61" s="154"/>
      <c r="AO61" s="154"/>
      <c r="AP61" s="154"/>
      <c r="AQ61" s="154"/>
      <c r="AR61" s="154"/>
      <c r="AS61" s="154"/>
      <c r="AT61" s="154"/>
      <c r="AU61" s="154"/>
      <c r="AV61" s="154"/>
      <c r="AW61" s="154"/>
      <c r="AX61" s="154"/>
      <c r="AY61" s="154"/>
      <c r="AZ61" s="154"/>
      <c r="BA61" s="154"/>
      <c r="BB61" s="154"/>
      <c r="BC61" s="154"/>
      <c r="BD61" s="154"/>
    </row>
    <row r="62" spans="1:56" x14ac:dyDescent="0.2">
      <c r="A62" s="156" t="s">
        <v>100</v>
      </c>
      <c r="B62" s="162" t="s">
        <v>75</v>
      </c>
      <c r="C62" s="192" t="s">
        <v>26</v>
      </c>
      <c r="D62" s="167"/>
      <c r="E62" s="172"/>
      <c r="F62" s="174"/>
      <c r="G62" s="174">
        <f>SUMIF(AA63:AA68,"&lt;&gt;NOR",G63:G68)</f>
        <v>0</v>
      </c>
      <c r="H62" s="174"/>
      <c r="I62" s="174">
        <f>SUM(I63:I68)</f>
        <v>0</v>
      </c>
      <c r="J62" s="168"/>
      <c r="K62" s="168">
        <f>SUM(K63:K68)</f>
        <v>0</v>
      </c>
      <c r="L62" s="168"/>
      <c r="M62" s="168">
        <f>SUM(M63:M68)</f>
        <v>0</v>
      </c>
      <c r="N62" s="168"/>
      <c r="O62" s="168"/>
      <c r="P62" s="169"/>
      <c r="Q62" s="168">
        <f>SUM(Q63:Q68)</f>
        <v>0</v>
      </c>
      <c r="AA62" t="s">
        <v>101</v>
      </c>
    </row>
    <row r="63" spans="1:56" outlineLevel="1" x14ac:dyDescent="0.2">
      <c r="A63" s="155">
        <v>29</v>
      </c>
      <c r="B63" s="161" t="s">
        <v>181</v>
      </c>
      <c r="C63" s="190" t="s">
        <v>182</v>
      </c>
      <c r="D63" s="163" t="s">
        <v>183</v>
      </c>
      <c r="E63" s="170">
        <v>1</v>
      </c>
      <c r="F63" s="195"/>
      <c r="G63" s="196">
        <f t="shared" ref="G63:G68" si="5">ROUND(E63*F63,2)</f>
        <v>0</v>
      </c>
      <c r="H63" s="173">
        <v>21</v>
      </c>
      <c r="I63" s="173">
        <f t="shared" ref="I63:I68" si="6">G63*(1+H63/100)</f>
        <v>0</v>
      </c>
      <c r="J63" s="164">
        <v>0</v>
      </c>
      <c r="K63" s="164">
        <f t="shared" ref="K63:K68" si="7">ROUND(E63*J63,5)</f>
        <v>0</v>
      </c>
      <c r="L63" s="164">
        <v>0</v>
      </c>
      <c r="M63" s="164">
        <f t="shared" ref="M63:M68" si="8">ROUND(E63*L63,5)</f>
        <v>0</v>
      </c>
      <c r="N63" s="164"/>
      <c r="O63" s="164"/>
      <c r="P63" s="165">
        <v>0</v>
      </c>
      <c r="Q63" s="164">
        <f t="shared" ref="Q63:Q68" si="9">ROUND(E63*P63,2)</f>
        <v>0</v>
      </c>
      <c r="R63" s="154"/>
      <c r="S63" s="154"/>
      <c r="T63" s="154"/>
      <c r="U63" s="154"/>
      <c r="V63" s="154"/>
      <c r="W63" s="154"/>
      <c r="X63" s="154"/>
      <c r="Y63" s="154"/>
      <c r="Z63" s="154"/>
      <c r="AA63" s="154" t="s">
        <v>105</v>
      </c>
      <c r="AB63" s="154"/>
      <c r="AC63" s="154"/>
      <c r="AD63" s="154"/>
      <c r="AE63" s="154"/>
      <c r="AF63" s="154"/>
      <c r="AG63" s="154"/>
      <c r="AH63" s="154"/>
      <c r="AI63" s="154"/>
      <c r="AJ63" s="154"/>
      <c r="AK63" s="154"/>
      <c r="AL63" s="154"/>
      <c r="AM63" s="154"/>
      <c r="AN63" s="154"/>
      <c r="AO63" s="154"/>
      <c r="AP63" s="154"/>
      <c r="AQ63" s="154"/>
      <c r="AR63" s="154"/>
      <c r="AS63" s="154"/>
      <c r="AT63" s="154"/>
      <c r="AU63" s="154"/>
      <c r="AV63" s="154"/>
      <c r="AW63" s="154"/>
      <c r="AX63" s="154"/>
      <c r="AY63" s="154"/>
      <c r="AZ63" s="154"/>
      <c r="BA63" s="154"/>
      <c r="BB63" s="154"/>
      <c r="BC63" s="154"/>
      <c r="BD63" s="154"/>
    </row>
    <row r="64" spans="1:56" ht="22.5" outlineLevel="1" x14ac:dyDescent="0.2">
      <c r="A64" s="155">
        <v>30</v>
      </c>
      <c r="B64" s="161" t="s">
        <v>184</v>
      </c>
      <c r="C64" s="190" t="s">
        <v>185</v>
      </c>
      <c r="D64" s="163" t="s">
        <v>183</v>
      </c>
      <c r="E64" s="170">
        <v>1</v>
      </c>
      <c r="F64" s="195"/>
      <c r="G64" s="196">
        <f t="shared" si="5"/>
        <v>0</v>
      </c>
      <c r="H64" s="173">
        <v>21</v>
      </c>
      <c r="I64" s="173">
        <f t="shared" si="6"/>
        <v>0</v>
      </c>
      <c r="J64" s="164">
        <v>0</v>
      </c>
      <c r="K64" s="164">
        <f t="shared" si="7"/>
        <v>0</v>
      </c>
      <c r="L64" s="164">
        <v>0</v>
      </c>
      <c r="M64" s="164">
        <f t="shared" si="8"/>
        <v>0</v>
      </c>
      <c r="N64" s="164"/>
      <c r="O64" s="164"/>
      <c r="P64" s="165">
        <v>0</v>
      </c>
      <c r="Q64" s="164">
        <f t="shared" si="9"/>
        <v>0</v>
      </c>
      <c r="R64" s="154"/>
      <c r="S64" s="154"/>
      <c r="T64" s="154"/>
      <c r="U64" s="154"/>
      <c r="V64" s="154"/>
      <c r="W64" s="154"/>
      <c r="X64" s="154"/>
      <c r="Y64" s="154"/>
      <c r="Z64" s="154"/>
      <c r="AA64" s="154" t="s">
        <v>105</v>
      </c>
      <c r="AB64" s="154"/>
      <c r="AC64" s="154"/>
      <c r="AD64" s="154"/>
      <c r="AE64" s="154"/>
      <c r="AF64" s="154"/>
      <c r="AG64" s="154"/>
      <c r="AH64" s="154"/>
      <c r="AI64" s="154"/>
      <c r="AJ64" s="154"/>
      <c r="AK64" s="154"/>
      <c r="AL64" s="154"/>
      <c r="AM64" s="154"/>
      <c r="AN64" s="154"/>
      <c r="AO64" s="154"/>
      <c r="AP64" s="154"/>
      <c r="AQ64" s="154"/>
      <c r="AR64" s="154"/>
      <c r="AS64" s="154"/>
      <c r="AT64" s="154"/>
      <c r="AU64" s="154"/>
      <c r="AV64" s="154"/>
      <c r="AW64" s="154"/>
      <c r="AX64" s="154"/>
      <c r="AY64" s="154"/>
      <c r="AZ64" s="154"/>
      <c r="BA64" s="154"/>
      <c r="BB64" s="154"/>
      <c r="BC64" s="154"/>
      <c r="BD64" s="154"/>
    </row>
    <row r="65" spans="1:56" outlineLevel="1" x14ac:dyDescent="0.2">
      <c r="A65" s="155">
        <v>31</v>
      </c>
      <c r="B65" s="161" t="s">
        <v>186</v>
      </c>
      <c r="C65" s="190" t="s">
        <v>187</v>
      </c>
      <c r="D65" s="163" t="s">
        <v>183</v>
      </c>
      <c r="E65" s="170">
        <v>1</v>
      </c>
      <c r="F65" s="195"/>
      <c r="G65" s="196">
        <f t="shared" si="5"/>
        <v>0</v>
      </c>
      <c r="H65" s="173">
        <v>21</v>
      </c>
      <c r="I65" s="173">
        <f t="shared" si="6"/>
        <v>0</v>
      </c>
      <c r="J65" s="164">
        <v>0</v>
      </c>
      <c r="K65" s="164">
        <f t="shared" si="7"/>
        <v>0</v>
      </c>
      <c r="L65" s="164">
        <v>0</v>
      </c>
      <c r="M65" s="164">
        <f t="shared" si="8"/>
        <v>0</v>
      </c>
      <c r="N65" s="164"/>
      <c r="O65" s="164"/>
      <c r="P65" s="165">
        <v>0</v>
      </c>
      <c r="Q65" s="164">
        <f t="shared" si="9"/>
        <v>0</v>
      </c>
      <c r="R65" s="154"/>
      <c r="S65" s="154"/>
      <c r="T65" s="154"/>
      <c r="U65" s="154"/>
      <c r="V65" s="154"/>
      <c r="W65" s="154"/>
      <c r="X65" s="154"/>
      <c r="Y65" s="154"/>
      <c r="Z65" s="154"/>
      <c r="AA65" s="154" t="s">
        <v>105</v>
      </c>
      <c r="AB65" s="154"/>
      <c r="AC65" s="154"/>
      <c r="AD65" s="154"/>
      <c r="AE65" s="154"/>
      <c r="AF65" s="154"/>
      <c r="AG65" s="154"/>
      <c r="AH65" s="154"/>
      <c r="AI65" s="154"/>
      <c r="AJ65" s="154"/>
      <c r="AK65" s="154"/>
      <c r="AL65" s="154"/>
      <c r="AM65" s="154"/>
      <c r="AN65" s="154"/>
      <c r="AO65" s="154"/>
      <c r="AP65" s="154"/>
      <c r="AQ65" s="154"/>
      <c r="AR65" s="154"/>
      <c r="AS65" s="154"/>
      <c r="AT65" s="154"/>
      <c r="AU65" s="154"/>
      <c r="AV65" s="154"/>
      <c r="AW65" s="154"/>
      <c r="AX65" s="154"/>
      <c r="AY65" s="154"/>
      <c r="AZ65" s="154"/>
      <c r="BA65" s="154"/>
      <c r="BB65" s="154"/>
      <c r="BC65" s="154"/>
      <c r="BD65" s="154"/>
    </row>
    <row r="66" spans="1:56" outlineLevel="1" x14ac:dyDescent="0.2">
      <c r="A66" s="155">
        <v>32</v>
      </c>
      <c r="B66" s="161" t="s">
        <v>188</v>
      </c>
      <c r="C66" s="190" t="s">
        <v>189</v>
      </c>
      <c r="D66" s="163" t="s">
        <v>183</v>
      </c>
      <c r="E66" s="170">
        <v>1</v>
      </c>
      <c r="F66" s="195"/>
      <c r="G66" s="196">
        <f t="shared" si="5"/>
        <v>0</v>
      </c>
      <c r="H66" s="173">
        <v>21</v>
      </c>
      <c r="I66" s="173">
        <f t="shared" si="6"/>
        <v>0</v>
      </c>
      <c r="J66" s="164">
        <v>0</v>
      </c>
      <c r="K66" s="164">
        <f t="shared" si="7"/>
        <v>0</v>
      </c>
      <c r="L66" s="164">
        <v>0</v>
      </c>
      <c r="M66" s="164">
        <f t="shared" si="8"/>
        <v>0</v>
      </c>
      <c r="N66" s="164"/>
      <c r="O66" s="164"/>
      <c r="P66" s="165">
        <v>0</v>
      </c>
      <c r="Q66" s="164">
        <f t="shared" si="9"/>
        <v>0</v>
      </c>
      <c r="R66" s="154"/>
      <c r="S66" s="154"/>
      <c r="T66" s="154"/>
      <c r="U66" s="154"/>
      <c r="V66" s="154"/>
      <c r="W66" s="154"/>
      <c r="X66" s="154"/>
      <c r="Y66" s="154"/>
      <c r="Z66" s="154"/>
      <c r="AA66" s="154" t="s">
        <v>105</v>
      </c>
      <c r="AB66" s="154"/>
      <c r="AC66" s="154"/>
      <c r="AD66" s="154"/>
      <c r="AE66" s="154"/>
      <c r="AF66" s="154"/>
      <c r="AG66" s="154"/>
      <c r="AH66" s="154"/>
      <c r="AI66" s="154"/>
      <c r="AJ66" s="154"/>
      <c r="AK66" s="154"/>
      <c r="AL66" s="154"/>
      <c r="AM66" s="154"/>
      <c r="AN66" s="154"/>
      <c r="AO66" s="154"/>
      <c r="AP66" s="154"/>
      <c r="AQ66" s="154"/>
      <c r="AR66" s="154"/>
      <c r="AS66" s="154"/>
      <c r="AT66" s="154"/>
      <c r="AU66" s="154"/>
      <c r="AV66" s="154"/>
      <c r="AW66" s="154"/>
      <c r="AX66" s="154"/>
      <c r="AY66" s="154"/>
      <c r="AZ66" s="154"/>
      <c r="BA66" s="154"/>
      <c r="BB66" s="154"/>
      <c r="BC66" s="154"/>
      <c r="BD66" s="154"/>
    </row>
    <row r="67" spans="1:56" outlineLevel="1" x14ac:dyDescent="0.2">
      <c r="A67" s="155">
        <v>33</v>
      </c>
      <c r="B67" s="161" t="s">
        <v>190</v>
      </c>
      <c r="C67" s="190" t="s">
        <v>191</v>
      </c>
      <c r="D67" s="163" t="s">
        <v>183</v>
      </c>
      <c r="E67" s="170">
        <v>1</v>
      </c>
      <c r="F67" s="195"/>
      <c r="G67" s="196">
        <f t="shared" si="5"/>
        <v>0</v>
      </c>
      <c r="H67" s="173">
        <v>21</v>
      </c>
      <c r="I67" s="173">
        <f t="shared" si="6"/>
        <v>0</v>
      </c>
      <c r="J67" s="164">
        <v>0</v>
      </c>
      <c r="K67" s="164">
        <f t="shared" si="7"/>
        <v>0</v>
      </c>
      <c r="L67" s="164">
        <v>0</v>
      </c>
      <c r="M67" s="164">
        <f t="shared" si="8"/>
        <v>0</v>
      </c>
      <c r="N67" s="164"/>
      <c r="O67" s="164"/>
      <c r="P67" s="165">
        <v>0</v>
      </c>
      <c r="Q67" s="164">
        <f t="shared" si="9"/>
        <v>0</v>
      </c>
      <c r="R67" s="154"/>
      <c r="S67" s="154"/>
      <c r="T67" s="154"/>
      <c r="U67" s="154"/>
      <c r="V67" s="154"/>
      <c r="W67" s="154"/>
      <c r="X67" s="154"/>
      <c r="Y67" s="154"/>
      <c r="Z67" s="154"/>
      <c r="AA67" s="154" t="s">
        <v>105</v>
      </c>
      <c r="AB67" s="154"/>
      <c r="AC67" s="154"/>
      <c r="AD67" s="154"/>
      <c r="AE67" s="154"/>
      <c r="AF67" s="154"/>
      <c r="AG67" s="154"/>
      <c r="AH67" s="154"/>
      <c r="AI67" s="154"/>
      <c r="AJ67" s="154"/>
      <c r="AK67" s="154"/>
      <c r="AL67" s="154"/>
      <c r="AM67" s="154"/>
      <c r="AN67" s="154"/>
      <c r="AO67" s="154"/>
      <c r="AP67" s="154"/>
      <c r="AQ67" s="154"/>
      <c r="AR67" s="154"/>
      <c r="AS67" s="154"/>
      <c r="AT67" s="154"/>
      <c r="AU67" s="154"/>
      <c r="AV67" s="154"/>
      <c r="AW67" s="154"/>
      <c r="AX67" s="154"/>
      <c r="AY67" s="154"/>
      <c r="AZ67" s="154"/>
      <c r="BA67" s="154"/>
      <c r="BB67" s="154"/>
      <c r="BC67" s="154"/>
      <c r="BD67" s="154"/>
    </row>
    <row r="68" spans="1:56" outlineLevel="1" x14ac:dyDescent="0.2">
      <c r="A68" s="183">
        <v>34</v>
      </c>
      <c r="B68" s="184" t="s">
        <v>192</v>
      </c>
      <c r="C68" s="193" t="s">
        <v>193</v>
      </c>
      <c r="D68" s="185" t="s">
        <v>183</v>
      </c>
      <c r="E68" s="186">
        <v>1</v>
      </c>
      <c r="F68" s="197"/>
      <c r="G68" s="198">
        <f t="shared" si="5"/>
        <v>0</v>
      </c>
      <c r="H68" s="187">
        <v>21</v>
      </c>
      <c r="I68" s="187">
        <f t="shared" si="6"/>
        <v>0</v>
      </c>
      <c r="J68" s="188">
        <v>0</v>
      </c>
      <c r="K68" s="188">
        <f t="shared" si="7"/>
        <v>0</v>
      </c>
      <c r="L68" s="188">
        <v>0</v>
      </c>
      <c r="M68" s="188">
        <f t="shared" si="8"/>
        <v>0</v>
      </c>
      <c r="N68" s="188"/>
      <c r="O68" s="188"/>
      <c r="P68" s="189">
        <v>0</v>
      </c>
      <c r="Q68" s="188">
        <f t="shared" si="9"/>
        <v>0</v>
      </c>
      <c r="R68" s="154"/>
      <c r="S68" s="154"/>
      <c r="T68" s="154"/>
      <c r="U68" s="154"/>
      <c r="V68" s="154"/>
      <c r="W68" s="154"/>
      <c r="X68" s="154"/>
      <c r="Y68" s="154"/>
      <c r="Z68" s="154"/>
      <c r="AA68" s="154" t="s">
        <v>194</v>
      </c>
      <c r="AB68" s="154"/>
      <c r="AC68" s="154"/>
      <c r="AD68" s="154"/>
      <c r="AE68" s="154"/>
      <c r="AF68" s="154"/>
      <c r="AG68" s="154"/>
      <c r="AH68" s="154"/>
      <c r="AI68" s="154"/>
      <c r="AJ68" s="154"/>
      <c r="AK68" s="154"/>
      <c r="AL68" s="154"/>
      <c r="AM68" s="154"/>
      <c r="AN68" s="154"/>
      <c r="AO68" s="154"/>
      <c r="AP68" s="154"/>
      <c r="AQ68" s="154"/>
      <c r="AR68" s="154"/>
      <c r="AS68" s="154"/>
      <c r="AT68" s="154"/>
      <c r="AU68" s="154"/>
      <c r="AV68" s="154"/>
      <c r="AW68" s="154"/>
      <c r="AX68" s="154"/>
      <c r="AY68" s="154"/>
      <c r="AZ68" s="154"/>
      <c r="BA68" s="154"/>
      <c r="BB68" s="154"/>
      <c r="BC68" s="154"/>
      <c r="BD68" s="154"/>
    </row>
    <row r="69" spans="1:56" x14ac:dyDescent="0.2">
      <c r="A69" s="6"/>
      <c r="B69" s="7" t="s">
        <v>195</v>
      </c>
      <c r="C69" s="194" t="s">
        <v>195</v>
      </c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Y69">
        <v>15</v>
      </c>
      <c r="Z69">
        <v>21</v>
      </c>
    </row>
    <row r="70" spans="1:56" x14ac:dyDescent="0.2">
      <c r="A70" s="199"/>
      <c r="B70" s="200"/>
      <c r="C70" s="201"/>
      <c r="D70" s="199"/>
      <c r="E70" s="199"/>
      <c r="F70" s="199"/>
      <c r="G70" s="199"/>
      <c r="H70" s="6"/>
      <c r="I70" s="6"/>
      <c r="J70" s="6"/>
      <c r="K70" s="6"/>
      <c r="L70" s="6"/>
      <c r="M70" s="6"/>
      <c r="N70" s="6"/>
      <c r="O70" s="6"/>
      <c r="P70" s="6"/>
      <c r="Q70" s="6"/>
    </row>
    <row r="71" spans="1:56" x14ac:dyDescent="0.2">
      <c r="A71" s="199"/>
      <c r="B71" s="200"/>
      <c r="C71" s="201"/>
      <c r="D71" s="199"/>
      <c r="E71" s="199"/>
      <c r="F71" s="199"/>
      <c r="G71" s="199"/>
      <c r="H71" s="6"/>
      <c r="I71" s="6"/>
      <c r="J71" s="6"/>
      <c r="K71" s="6"/>
      <c r="L71" s="6"/>
      <c r="M71" s="6"/>
      <c r="N71" s="6"/>
      <c r="O71" s="6"/>
      <c r="P71" s="6"/>
      <c r="Q71" s="6"/>
    </row>
    <row r="72" spans="1:56" x14ac:dyDescent="0.2">
      <c r="A72" s="199"/>
      <c r="B72" s="199"/>
      <c r="C72" s="203"/>
      <c r="D72" s="199"/>
      <c r="E72" s="199"/>
      <c r="F72" s="199"/>
      <c r="G72" s="199"/>
      <c r="H72" s="6"/>
      <c r="I72" s="6"/>
      <c r="J72" s="6"/>
      <c r="K72" s="6"/>
      <c r="L72" s="6"/>
      <c r="M72" s="6"/>
      <c r="N72" s="6"/>
      <c r="O72" s="6"/>
      <c r="P72" s="6"/>
      <c r="Q72" s="6"/>
    </row>
    <row r="73" spans="1:56" x14ac:dyDescent="0.2">
      <c r="A73" s="204"/>
      <c r="B73" s="204"/>
      <c r="C73" s="205"/>
      <c r="D73" s="204"/>
      <c r="E73" s="204"/>
      <c r="F73" s="204"/>
      <c r="G73" s="204"/>
      <c r="H73" s="6"/>
      <c r="I73" s="6"/>
      <c r="J73" s="6"/>
      <c r="K73" s="6"/>
      <c r="L73" s="6"/>
      <c r="M73" s="6"/>
      <c r="N73" s="6"/>
      <c r="O73" s="6"/>
      <c r="P73" s="6"/>
      <c r="Q73" s="6"/>
      <c r="AA73" t="s">
        <v>196</v>
      </c>
    </row>
    <row r="74" spans="1:56" x14ac:dyDescent="0.2">
      <c r="A74" s="204"/>
      <c r="B74" s="204"/>
      <c r="C74" s="205"/>
      <c r="D74" s="204"/>
      <c r="E74" s="204"/>
      <c r="F74" s="204"/>
      <c r="G74" s="204"/>
      <c r="H74" s="6"/>
      <c r="I74" s="6"/>
      <c r="J74" s="6"/>
      <c r="K74" s="6"/>
      <c r="L74" s="6"/>
      <c r="M74" s="6"/>
      <c r="N74" s="6"/>
      <c r="O74" s="6"/>
      <c r="P74" s="6"/>
      <c r="Q74" s="6"/>
    </row>
    <row r="75" spans="1:56" x14ac:dyDescent="0.2">
      <c r="A75" s="204"/>
      <c r="B75" s="204"/>
      <c r="C75" s="205"/>
      <c r="D75" s="204"/>
      <c r="E75" s="204"/>
      <c r="F75" s="204"/>
      <c r="G75" s="204"/>
      <c r="H75" s="6"/>
      <c r="I75" s="6"/>
      <c r="J75" s="6"/>
      <c r="K75" s="6"/>
      <c r="L75" s="6"/>
      <c r="M75" s="6"/>
      <c r="N75" s="6"/>
      <c r="O75" s="6"/>
      <c r="P75" s="6"/>
      <c r="Q75" s="6"/>
    </row>
    <row r="76" spans="1:56" x14ac:dyDescent="0.2">
      <c r="A76" s="204"/>
      <c r="B76" s="204"/>
      <c r="C76" s="205"/>
      <c r="D76" s="204"/>
      <c r="E76" s="204"/>
      <c r="F76" s="204"/>
      <c r="G76" s="204"/>
      <c r="H76" s="6"/>
      <c r="I76" s="6"/>
      <c r="J76" s="6"/>
      <c r="K76" s="6"/>
      <c r="L76" s="6"/>
      <c r="M76" s="6"/>
      <c r="N76" s="6"/>
      <c r="O76" s="6"/>
      <c r="P76" s="6"/>
      <c r="Q76" s="6"/>
    </row>
    <row r="77" spans="1:56" x14ac:dyDescent="0.2">
      <c r="A77" s="204"/>
      <c r="B77" s="204"/>
      <c r="C77" s="205"/>
      <c r="D77" s="204"/>
      <c r="E77" s="204"/>
      <c r="F77" s="204"/>
      <c r="G77" s="204"/>
      <c r="H77" s="6"/>
      <c r="I77" s="6"/>
      <c r="J77" s="6"/>
      <c r="K77" s="6"/>
      <c r="L77" s="6"/>
      <c r="M77" s="6"/>
      <c r="N77" s="6"/>
      <c r="O77" s="6"/>
      <c r="P77" s="6"/>
      <c r="Q77" s="6"/>
    </row>
    <row r="78" spans="1:56" x14ac:dyDescent="0.2">
      <c r="A78" s="199"/>
      <c r="B78" s="200"/>
      <c r="C78" s="201"/>
      <c r="D78" s="199"/>
      <c r="E78" s="199"/>
      <c r="F78" s="199"/>
      <c r="G78" s="199"/>
      <c r="H78" s="6"/>
      <c r="I78" s="6"/>
      <c r="J78" s="6"/>
      <c r="K78" s="6"/>
      <c r="L78" s="6"/>
      <c r="M78" s="6"/>
      <c r="N78" s="6"/>
      <c r="O78" s="6"/>
      <c r="P78" s="6"/>
      <c r="Q78" s="6"/>
    </row>
    <row r="79" spans="1:56" x14ac:dyDescent="0.2">
      <c r="A79" s="45"/>
      <c r="B79" s="143"/>
      <c r="C79" s="202"/>
      <c r="D79" s="45"/>
      <c r="E79" s="45"/>
      <c r="F79" s="45"/>
      <c r="G79" s="45"/>
      <c r="H79" s="1"/>
      <c r="I79" s="1"/>
      <c r="J79" s="1"/>
      <c r="K79" s="1"/>
      <c r="AA79" t="s">
        <v>197</v>
      </c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2019-04-30T13:30:05Z</cp:lastPrinted>
  <dcterms:created xsi:type="dcterms:W3CDTF">2009-04-08T07:15:50Z</dcterms:created>
  <dcterms:modified xsi:type="dcterms:W3CDTF">2019-04-30T13:31:38Z</dcterms:modified>
</cp:coreProperties>
</file>