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13860" yWindow="270" windowWidth="22155" windowHeight="30030" activeTab="0"/>
  </bookViews>
  <sheets>
    <sheet name="Rekapitulace stavby" sheetId="1" r:id="rId1"/>
    <sheet name="011 - Stavební práce aktu..." sheetId="2" r:id="rId2"/>
    <sheet name="02 - Zateplení střechy" sheetId="3" r:id="rId3"/>
  </sheets>
  <definedNames>
    <definedName name="_xlnm._FilterDatabase" localSheetId="1" hidden="1">'011 - Stavební práce aktu...'!$C$139:$K$520</definedName>
    <definedName name="_xlnm._FilterDatabase" localSheetId="2" hidden="1">'02 - Zateplení střechy'!$C$139:$K$401</definedName>
    <definedName name="_xlnm.Print_Area" localSheetId="1">'011 - Stavební práce aktu...'!$C$4:$J$76,'011 - Stavební práce aktu...'!$C$82:$J$121,'011 - Stavební práce aktu...'!$C$127:$K$520</definedName>
    <definedName name="_xlnm.Print_Area" localSheetId="2">'02 - Zateplení střechy'!$C$4:$J$76,'02 - Zateplení střechy'!$C$82:$J$121,'02 - Zateplení střechy'!$C$127:$K$401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'011 - Stavební práce aktu...'!$139:$139</definedName>
    <definedName name="_xlnm.Print_Titles" localSheetId="2">'02 - Zateplení střechy'!$139:$139</definedName>
  </definedNames>
  <calcPr calcId="191029"/>
  <extLst/>
</workbook>
</file>

<file path=xl/sharedStrings.xml><?xml version="1.0" encoding="utf-8"?>
<sst xmlns="http://schemas.openxmlformats.org/spreadsheetml/2006/main" count="6996" uniqueCount="914">
  <si>
    <t>Export Komplet</t>
  </si>
  <si>
    <t/>
  </si>
  <si>
    <t>2.0</t>
  </si>
  <si>
    <t>False</t>
  </si>
  <si>
    <t>{e5f99a43-4fff-4198-988f-09fdb23be468}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</si>
  <si>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</si>
  <si>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</si>
  <si>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</si>
  <si>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</si>
  <si>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</si>
  <si>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</si>
  <si>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</si>
  <si>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</si>
  <si>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</si>
  <si>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</si>
  <si>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Zateplení budovy Ministerstva zemědělství, Ústí nad Orlicí</t>
  </si>
  <si>
    <t>0,1</t>
  </si>
  <si>
    <t>KSO:</t>
  </si>
  <si>
    <t>CC-CZ:</t>
  </si>
  <si>
    <t>1</t>
  </si>
  <si>
    <t>Místo:</t>
  </si>
  <si>
    <t>Tvardkova  ul. čp.1191</t>
  </si>
  <si>
    <t>Datum:</t>
  </si>
  <si>
    <t>Zadavatel:</t>
  </si>
  <si>
    <t>IČ:</t>
  </si>
  <si>
    <t>CR Ministerstvo zemedělství</t>
  </si>
  <si>
    <t>DIČ:</t>
  </si>
  <si>
    <t>Zhotovitel:</t>
  </si>
  <si>
    <t xml:space="preserve"> </t>
  </si>
  <si>
    <t>Projektant:</t>
  </si>
  <si>
    <t>True</t>
  </si>
  <si>
    <t>Zpracovatel:</t>
  </si>
  <si>
    <t>Ing. Hloucal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</si>
  <si>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</si>
  <si>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</si>
  <si>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</si>
  <si>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</si>
  <si>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</si>
  <si>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</si>
  <si>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</si>
  <si>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</si>
  <si>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</si>
  <si>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</si>
  <si>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</si>
  <si>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</si>
  <si>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</si>
  <si>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</si>
  <si>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</si>
  <si>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</si>
  <si>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</si>
  <si>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</si>
  <si>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</si>
  <si>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</si>
  <si>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</si>
  <si>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</si>
  <si>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</si>
  <si>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</si>
  <si>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</si>
  <si>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</si>
  <si>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</si>
  <si>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</si>
  <si>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</si>
  <si>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</si>
  <si>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</si>
  <si>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</si>
  <si>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</si>
  <si>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</si>
  <si>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</si>
  <si>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</si>
  <si>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</si>
  <si>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</si>
  <si>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</si>
  <si>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</si>
  <si>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</si>
  <si>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</si>
  <si>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</si>
  <si>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</si>
  <si>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</si>
  <si>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</si>
  <si>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</si>
  <si>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</si>
  <si>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011</t>
  </si>
  <si>
    <t>Stavební práce aktualizace 2022</t>
  </si>
  <si>
    <t>STA</t>
  </si>
  <si>
    <t>{28027788-8a30-48c1-af42-0da8105320bc}</t>
  </si>
  <si>
    <t>2</t>
  </si>
  <si>
    <t>02</t>
  </si>
  <si>
    <t>Zateplení střechy</t>
  </si>
  <si>
    <t>{59929498-d3c9-4e95-82cc-703036998fd9}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</si>
  <si>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</si>
  <si>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</si>
  <si>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</si>
  <si>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</si>
  <si>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</si>
  <si>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</si>
  <si>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011 - Stavební práce aktualizace 2022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</si>
  <si>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</si>
  <si>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</si>
  <si>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</si>
  <si>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</si>
  <si>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</si>
  <si>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</si>
  <si>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</si>
  <si>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</si>
  <si>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</si>
  <si>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</si>
  <si>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</si>
  <si>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</si>
  <si>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</si>
  <si>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</si>
  <si>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</si>
  <si>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</si>
  <si>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7661 - Plastové výrobky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</si>
  <si>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</si>
  <si>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</si>
  <si>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</si>
  <si>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</si>
  <si>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</si>
  <si>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</si>
  <si>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</si>
  <si>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</si>
  <si>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</si>
  <si>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</si>
  <si>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</si>
  <si>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</si>
  <si>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</si>
  <si>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</si>
  <si>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</si>
  <si>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</si>
  <si>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</si>
  <si>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</si>
  <si>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</si>
  <si>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</si>
  <si>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</si>
  <si>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</si>
  <si>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</si>
  <si>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</si>
  <si>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</si>
  <si>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</si>
  <si>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</si>
  <si>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</si>
  <si>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</si>
  <si>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</si>
  <si>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</si>
  <si>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</si>
  <si>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</si>
  <si>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2016 01</t>
  </si>
  <si>
    <t>4</t>
  </si>
  <si>
    <t>983331275</t>
  </si>
  <si>
    <t>VV</t>
  </si>
  <si>
    <t>"ostění boletických panelů"</t>
  </si>
  <si>
    <t>(1,4+1,8)*2*24*7*2</t>
  </si>
  <si>
    <t>Součet</t>
  </si>
  <si>
    <t>622125101</t>
  </si>
  <si>
    <t>Vyplnění spár cementovou maltou vnějších stěn z cihel vč. případných oprav</t>
  </si>
  <si>
    <t>m2</t>
  </si>
  <si>
    <t>341002652</t>
  </si>
  <si>
    <t>"jih"</t>
  </si>
  <si>
    <t>1,6*15,45</t>
  </si>
  <si>
    <t>"sever"</t>
  </si>
  <si>
    <t>15,45*1,4</t>
  </si>
  <si>
    <t>"východ"</t>
  </si>
  <si>
    <t>1,6*42,7</t>
  </si>
  <si>
    <t>2,725*36,0</t>
  </si>
  <si>
    <t>-2,725*5,21</t>
  </si>
  <si>
    <t>"západ"</t>
  </si>
  <si>
    <t>28,5*3,3</t>
  </si>
  <si>
    <t>7,5*2,2</t>
  </si>
  <si>
    <t>3</t>
  </si>
  <si>
    <t>622143001</t>
  </si>
  <si>
    <t>Montáž omítkových soklových profilů</t>
  </si>
  <si>
    <t>-1730026041</t>
  </si>
  <si>
    <t>15,45+36,12</t>
  </si>
  <si>
    <t>M</t>
  </si>
  <si>
    <t>553430120</t>
  </si>
  <si>
    <t xml:space="preserve">profil omítkový soklový </t>
  </si>
  <si>
    <t>8</t>
  </si>
  <si>
    <t>10746096</t>
  </si>
  <si>
    <t>51,57*1,05 'Přepočtené koeficientem množství</t>
  </si>
  <si>
    <t>5</t>
  </si>
  <si>
    <t>622143003</t>
  </si>
  <si>
    <t xml:space="preserve">Montáž omítkových rohových profilů </t>
  </si>
  <si>
    <t>-1127314118</t>
  </si>
  <si>
    <t>27,5*2</t>
  </si>
  <si>
    <t>2,735</t>
  </si>
  <si>
    <t>Mezisoučet</t>
  </si>
  <si>
    <t>"okna"</t>
  </si>
  <si>
    <t>1,5*4*7</t>
  </si>
  <si>
    <t>(1,2+1,8)*2*20</t>
  </si>
  <si>
    <t>219,735*0,2</t>
  </si>
  <si>
    <t>590514820</t>
  </si>
  <si>
    <t xml:space="preserve">lišta rohová </t>
  </si>
  <si>
    <t>153822711</t>
  </si>
  <si>
    <t>263,682*1,05 'Přepočtené koeficientem množství</t>
  </si>
  <si>
    <t>7</t>
  </si>
  <si>
    <t>622143004</t>
  </si>
  <si>
    <t>Montáž omítkových samolepících začišťovacích profilů (APU lišt)</t>
  </si>
  <si>
    <t>-1836787362</t>
  </si>
  <si>
    <t>590514760</t>
  </si>
  <si>
    <t>profil okenní začišťovací APU</t>
  </si>
  <si>
    <t>1001705273</t>
  </si>
  <si>
    <t>162*1,15 'Přepočtené koeficientem množství</t>
  </si>
  <si>
    <t>9</t>
  </si>
  <si>
    <t>622221031</t>
  </si>
  <si>
    <t>Montáž kontaktního zateplení vnějších stěn z minerální vlny tl do 160 mm</t>
  </si>
  <si>
    <t>1203624751</t>
  </si>
  <si>
    <t>36,12*2,735</t>
  </si>
  <si>
    <t>-1,2*1,8*20</t>
  </si>
  <si>
    <t>15,45*27,5</t>
  </si>
  <si>
    <t>-1,5*1,5*7</t>
  </si>
  <si>
    <t>10</t>
  </si>
  <si>
    <t>631515310</t>
  </si>
  <si>
    <t>deska minerální izolační ISOVERI tl. 140 mm lambda 0,038W/mK</t>
  </si>
  <si>
    <t>1301491337</t>
  </si>
  <si>
    <t>464,713*1,02 'Přepočtené koeficientem množství</t>
  </si>
  <si>
    <t>11</t>
  </si>
  <si>
    <t>622521021</t>
  </si>
  <si>
    <t>Tenkovrstvá silikátová zrnitá omítka zrnitosti 2,0 mm včetně penetrace vnějších stěn</t>
  </si>
  <si>
    <t>805825597</t>
  </si>
  <si>
    <t>-1,2*1,8*20+0,25*(1,2+1,8)*2*20</t>
  </si>
  <si>
    <t>-1,5*1,5*7+0,25*(1,5+1,5)*2*7</t>
  </si>
  <si>
    <t>12</t>
  </si>
  <si>
    <t>622525203</t>
  </si>
  <si>
    <t>Oprava tenkovrstvé omítky stěn v rozsahu 30-50%</t>
  </si>
  <si>
    <t>1611088387</t>
  </si>
  <si>
    <t>15,45*27,255</t>
  </si>
  <si>
    <t>6,25*3,65</t>
  </si>
  <si>
    <t>-2,1*2,6*2*8+0,15*(2,1+2,6)*2*2*8</t>
  </si>
  <si>
    <t>6,29*27,255</t>
  </si>
  <si>
    <t>4,445*(1,4+4,6)</t>
  </si>
  <si>
    <t>6,35*27,255</t>
  </si>
  <si>
    <t>16,75*4,3</t>
  </si>
  <si>
    <t>4,445*3,6</t>
  </si>
  <si>
    <t>"výtahová šachta"</t>
  </si>
  <si>
    <t>2,8*(11,2+4,4)*2</t>
  </si>
  <si>
    <t>13</t>
  </si>
  <si>
    <t>629991011</t>
  </si>
  <si>
    <t>Zakrytí výplní otvorů a svislých ploch fólií přilepenou lepící páskou</t>
  </si>
  <si>
    <t>-580602270</t>
  </si>
  <si>
    <t>"okna a dveře"</t>
  </si>
  <si>
    <t>1,4*1,8*24*7*2</t>
  </si>
  <si>
    <t>1,2*1,8*(20+18+20)</t>
  </si>
  <si>
    <t>0,9*0,6*3*5</t>
  </si>
  <si>
    <t>0,9*2,0*3</t>
  </si>
  <si>
    <t>1,5*2,5</t>
  </si>
  <si>
    <t>0,9*1,75*3</t>
  </si>
  <si>
    <t>5,21*2,6</t>
  </si>
  <si>
    <t>0,9*1,2*5*8</t>
  </si>
  <si>
    <t>2,1*2,6*2*8</t>
  </si>
  <si>
    <t>0,9*0,6*8</t>
  </si>
  <si>
    <t>0,9*2,0</t>
  </si>
  <si>
    <t>2,225*1,65</t>
  </si>
  <si>
    <t>3,4*2,25</t>
  </si>
  <si>
    <t>1,5*2,15</t>
  </si>
  <si>
    <t>1,5*1,5*7</t>
  </si>
  <si>
    <t>1174,497*0,2</t>
  </si>
  <si>
    <t>14</t>
  </si>
  <si>
    <t>629995101</t>
  </si>
  <si>
    <t>Očištění vnějších ploch tlakovou vodou</t>
  </si>
  <si>
    <t>1362404722</t>
  </si>
  <si>
    <t>629995103</t>
  </si>
  <si>
    <t>Označení budovy na fasádě barevně o vel. jednoho čísla 1400/1400 (čtverec s číslem - šablona)</t>
  </si>
  <si>
    <t>kus</t>
  </si>
  <si>
    <t>-808199524</t>
  </si>
  <si>
    <t>4*2</t>
  </si>
  <si>
    <t>16</t>
  </si>
  <si>
    <t>632451441</t>
  </si>
  <si>
    <t>Doplnění cementového potěru hlazeného pl do 1 m2 tl do 40 mm</t>
  </si>
  <si>
    <t>-541930482</t>
  </si>
  <si>
    <t>"markýza"</t>
  </si>
  <si>
    <t>7,46*5,925</t>
  </si>
  <si>
    <t>Ostatní konstrukce a práce, bourání</t>
  </si>
  <si>
    <t>17</t>
  </si>
  <si>
    <t>941111122</t>
  </si>
  <si>
    <t>Montáž lešení řadového trubkového lehkého s podlahami zatížení do 200 kg/m2 š do 1,2 m v do 27,5 m</t>
  </si>
  <si>
    <t>938226508</t>
  </si>
  <si>
    <t>(27,5+1,8)*(42,7+15,45+1,5*4)*2</t>
  </si>
  <si>
    <t>18</t>
  </si>
  <si>
    <t>941111222</t>
  </si>
  <si>
    <t>Příplatek k lešení řadovému trubkovému lehkému s podlahami š 1,2 m v 25 m za první a ZKD den použití</t>
  </si>
  <si>
    <t>58742522</t>
  </si>
  <si>
    <t>3759,19*60 'Přepočtené koeficientem množství</t>
  </si>
  <si>
    <t>19</t>
  </si>
  <si>
    <t>941111822</t>
  </si>
  <si>
    <t>Demontáž lešení řadového trubkového lehkého s podlahami zatížení do 200 kg/m2 š do 1,2 m v do 25 m</t>
  </si>
  <si>
    <t>414169886</t>
  </si>
  <si>
    <t>20</t>
  </si>
  <si>
    <t>944511111</t>
  </si>
  <si>
    <t>Montáž ochranné sítě z textilie z umělých vláken</t>
  </si>
  <si>
    <t>1872119749</t>
  </si>
  <si>
    <t>944511211</t>
  </si>
  <si>
    <t>Příplatek k ochranné síti za první a ZKD den použití</t>
  </si>
  <si>
    <t>1744053034</t>
  </si>
  <si>
    <t>22</t>
  </si>
  <si>
    <t>944511811</t>
  </si>
  <si>
    <t>Demontáž ochranné sítě z textilie z umělých vláken</t>
  </si>
  <si>
    <t>-1602591400</t>
  </si>
  <si>
    <t>23</t>
  </si>
  <si>
    <t>952901111</t>
  </si>
  <si>
    <t>Vyčištění budov bytové a občanské výstavby při výšce podlaží do 4 m</t>
  </si>
  <si>
    <t>763241649</t>
  </si>
  <si>
    <t>(42,7+15,45+1,5*2)*2*1,5</t>
  </si>
  <si>
    <t>24</t>
  </si>
  <si>
    <t>978015321</t>
  </si>
  <si>
    <t>Otlučení vnější nebo vápenocementové vnější omítky stupně členitosti 1 a 2 rozsahu 0 - 10%</t>
  </si>
  <si>
    <t>-197011383</t>
  </si>
  <si>
    <t>997</t>
  </si>
  <si>
    <t>Přesun sutě</t>
  </si>
  <si>
    <t>25</t>
  </si>
  <si>
    <t>997013118</t>
  </si>
  <si>
    <t>Vnitrostaveništní doprava suti a vybouraných hmot pro budovy v do 27 m s použitím mechanizace</t>
  </si>
  <si>
    <t>t</t>
  </si>
  <si>
    <t>-1486683004</t>
  </si>
  <si>
    <t>26</t>
  </si>
  <si>
    <t>997013313</t>
  </si>
  <si>
    <t>Montáž a demontáž shozu suti v do 30 m</t>
  </si>
  <si>
    <t>-1997645947</t>
  </si>
  <si>
    <t>30*2</t>
  </si>
  <si>
    <t>27</t>
  </si>
  <si>
    <t>997013323</t>
  </si>
  <si>
    <t>Příplatek k shozu suti v do 30 m za první a ZKD den použití</t>
  </si>
  <si>
    <t>-686722492</t>
  </si>
  <si>
    <t>60*30 'Přepočtené koeficientem množství</t>
  </si>
  <si>
    <t>28</t>
  </si>
  <si>
    <t>997013501</t>
  </si>
  <si>
    <t>Odvoz suti a vybouraných hmot na skládku nebo meziskládku do 1 km se složením</t>
  </si>
  <si>
    <t>-86791682</t>
  </si>
  <si>
    <t>29</t>
  </si>
  <si>
    <t>997013509</t>
  </si>
  <si>
    <t>Příplatek k odvozu suti a vybouraných hmot na skládku ZKD 1 km přes 1 km</t>
  </si>
  <si>
    <t>1840797084</t>
  </si>
  <si>
    <t>18,61*10 'Přepočtené koeficientem množství</t>
  </si>
  <si>
    <t>30</t>
  </si>
  <si>
    <t>997013831</t>
  </si>
  <si>
    <t>Poplatek za uložení stavebního směsného odpadu na skládce (skládkovné)</t>
  </si>
  <si>
    <t>285411408</t>
  </si>
  <si>
    <t>998</t>
  </si>
  <si>
    <t>Přesun hmot</t>
  </si>
  <si>
    <t>31</t>
  </si>
  <si>
    <t>998017004</t>
  </si>
  <si>
    <t>Přesun hmot s omezením mechanizace pro budovy v do 36 m</t>
  </si>
  <si>
    <t>80752878</t>
  </si>
  <si>
    <t>PSV</t>
  </si>
  <si>
    <t>Práce a dodávky PSV</t>
  </si>
  <si>
    <t>712</t>
  </si>
  <si>
    <t>Povlakové krytiny</t>
  </si>
  <si>
    <t>32</t>
  </si>
  <si>
    <t>712300833</t>
  </si>
  <si>
    <t>Odstranění povlakové krytiny střech do 10° třívrstvé včetně detailů</t>
  </si>
  <si>
    <t>3587187</t>
  </si>
  <si>
    <t>33</t>
  </si>
  <si>
    <t>712361703</t>
  </si>
  <si>
    <t>Provedení povlakové krytiny střech do 10° fólií včetně detailů</t>
  </si>
  <si>
    <t>-2081407354</t>
  </si>
  <si>
    <t>7,46*5,925*1,1</t>
  </si>
  <si>
    <t>34</t>
  </si>
  <si>
    <t>283220010</t>
  </si>
  <si>
    <t>fólie hydroizolační na bázi měkčeného PVC-P, tl. 1,5 mm, vyztužená polyesterovou tkaninou s požární odolností a odolností UV záření, včetně detailů</t>
  </si>
  <si>
    <t>-1706525129</t>
  </si>
  <si>
    <t>48,621*1,15 'Přepočtené koeficientem množství</t>
  </si>
  <si>
    <t>35</t>
  </si>
  <si>
    <t>998712204</t>
  </si>
  <si>
    <t>Přesun hmot procentní pro krytiny povlakové v objektech v do 36 m</t>
  </si>
  <si>
    <t>%</t>
  </si>
  <si>
    <t>1544676580</t>
  </si>
  <si>
    <t>713</t>
  </si>
  <si>
    <t>Izolace tepelné</t>
  </si>
  <si>
    <t>36</t>
  </si>
  <si>
    <t>713131151</t>
  </si>
  <si>
    <t>228058836</t>
  </si>
  <si>
    <t>36,2*(1,28+1,62*6+1,74)</t>
  </si>
  <si>
    <t>36,12*(1,545+1,62*6+1,74)</t>
  </si>
  <si>
    <t>37</t>
  </si>
  <si>
    <t>283758670</t>
  </si>
  <si>
    <t>deska z pěnového polystyrenu PPS tl. 40 mm</t>
  </si>
  <si>
    <t>697940851</t>
  </si>
  <si>
    <t>930,929*1,02 'Přepočtené koeficientem množství</t>
  </si>
  <si>
    <t>38</t>
  </si>
  <si>
    <t>998713204</t>
  </si>
  <si>
    <t>Přesun hmot procentní pro izolace tepelné v objektech v do 36 m</t>
  </si>
  <si>
    <t>-96060215</t>
  </si>
  <si>
    <t>764</t>
  </si>
  <si>
    <t>Konstrukce klempířské</t>
  </si>
  <si>
    <t>39</t>
  </si>
  <si>
    <t>764011621</t>
  </si>
  <si>
    <t>1076890199</t>
  </si>
  <si>
    <t>"K7"</t>
  </si>
  <si>
    <t>42,85*16</t>
  </si>
  <si>
    <t>40</t>
  </si>
  <si>
    <t>764216603</t>
  </si>
  <si>
    <t>1202433888</t>
  </si>
  <si>
    <t>"K2"</t>
  </si>
  <si>
    <t>602</t>
  </si>
  <si>
    <t>41</t>
  </si>
  <si>
    <t>764216605</t>
  </si>
  <si>
    <t>Oplechování rovných parapetů mechanicky kotvené z Pz s povrchovou úpravou rš 400 mm</t>
  </si>
  <si>
    <t>1494971843</t>
  </si>
  <si>
    <t>"K1"</t>
  </si>
  <si>
    <t>11,2</t>
  </si>
  <si>
    <t>42</t>
  </si>
  <si>
    <t>764311613</t>
  </si>
  <si>
    <t>-745276532</t>
  </si>
  <si>
    <t>"K6"</t>
  </si>
  <si>
    <t>43</t>
  </si>
  <si>
    <t>764311614</t>
  </si>
  <si>
    <t>1891635803</t>
  </si>
  <si>
    <t>"K5"</t>
  </si>
  <si>
    <t>99,1</t>
  </si>
  <si>
    <t>44</t>
  </si>
  <si>
    <t>764311615</t>
  </si>
  <si>
    <t>-1065168839</t>
  </si>
  <si>
    <t>"K9"</t>
  </si>
  <si>
    <t>85,7</t>
  </si>
  <si>
    <t>45</t>
  </si>
  <si>
    <t>764311616</t>
  </si>
  <si>
    <t>Lemování pilířů z Pz s povrchovou úpravou rš 550 mm</t>
  </si>
  <si>
    <t>2111590924</t>
  </si>
  <si>
    <t>"K3"</t>
  </si>
  <si>
    <t>541</t>
  </si>
  <si>
    <t>46</t>
  </si>
  <si>
    <t>764311616x</t>
  </si>
  <si>
    <t>Lemování pilířů z Pz s povrchovou úpravou rš 600 mm</t>
  </si>
  <si>
    <t>573591264</t>
  </si>
  <si>
    <t>"K4"</t>
  </si>
  <si>
    <t>47</t>
  </si>
  <si>
    <t>76499001</t>
  </si>
  <si>
    <t>Demontáž všech potřebných klempířských výrobků</t>
  </si>
  <si>
    <t>kpl</t>
  </si>
  <si>
    <t>-1106740430</t>
  </si>
  <si>
    <t>48</t>
  </si>
  <si>
    <t>998764204</t>
  </si>
  <si>
    <t>Přesun hmot procentní pro konstrukce klempířské v objektech v do 36 m</t>
  </si>
  <si>
    <t>-1842067561</t>
  </si>
  <si>
    <t>7661</t>
  </si>
  <si>
    <t>Plastové výrobky</t>
  </si>
  <si>
    <t>49</t>
  </si>
  <si>
    <t>7661001</t>
  </si>
  <si>
    <t>-1458685748</t>
  </si>
  <si>
    <t>767</t>
  </si>
  <si>
    <t>Konstrukce zámečnické</t>
  </si>
  <si>
    <t>50</t>
  </si>
  <si>
    <t>7670001</t>
  </si>
  <si>
    <t>Z1 demontáž prodloužení kotevních prvků tl. 140 mm a zpětná montáž ocelové obloukové stříšky 2,0x0,8 s výplní z polykarbonátových desek, očištění ocel. konstrukce a nový nátěr  RAL 7035</t>
  </si>
  <si>
    <t>1731963339</t>
  </si>
  <si>
    <t>51</t>
  </si>
  <si>
    <t>7670002</t>
  </si>
  <si>
    <t xml:space="preserve">Z2 demontáž a zpětná montáž 1 ks nového vnějšího světla včetně výložníku, přívodního kabelu </t>
  </si>
  <si>
    <t>2100748788</t>
  </si>
  <si>
    <t>52</t>
  </si>
  <si>
    <t>7670003</t>
  </si>
  <si>
    <t>-724415958</t>
  </si>
  <si>
    <t>53</t>
  </si>
  <si>
    <t>7670004</t>
  </si>
  <si>
    <t>-1193898769</t>
  </si>
  <si>
    <t>54</t>
  </si>
  <si>
    <t>7670005</t>
  </si>
  <si>
    <t>-910988843</t>
  </si>
  <si>
    <t>1,38*1,68*336</t>
  </si>
  <si>
    <t>55</t>
  </si>
  <si>
    <t>7670014</t>
  </si>
  <si>
    <t>Z14 Vnitřní čistící kobercová zóna (např. Catwell, Shatwell) AL rámeček L20/30/2 mm 1400/3000</t>
  </si>
  <si>
    <t>-318557838</t>
  </si>
  <si>
    <t>56</t>
  </si>
  <si>
    <t>7670015</t>
  </si>
  <si>
    <t>Z15 Sklohliníková vstupní stěna 5210/2750 s 1kř.otvíravými dveřmi 900/2100a automatickými posuvnými 2kř. dveřmi 1500/2100 s pevným nadsvětlíkem izolační bezpečnostní dvojsklo Connex dále podrobně v PD</t>
  </si>
  <si>
    <t>-1357531617</t>
  </si>
  <si>
    <t>57</t>
  </si>
  <si>
    <t>767421243x</t>
  </si>
  <si>
    <t>Montáž fasádních sendvičových panelů</t>
  </si>
  <si>
    <t>-1328221743</t>
  </si>
  <si>
    <t>58</t>
  </si>
  <si>
    <t>553246100x1</t>
  </si>
  <si>
    <t>-1742652054</t>
  </si>
  <si>
    <t>59</t>
  </si>
  <si>
    <t>767832100</t>
  </si>
  <si>
    <t xml:space="preserve">Montáž žebříků do zdi </t>
  </si>
  <si>
    <t>-1498016632</t>
  </si>
  <si>
    <t>5,0*2</t>
  </si>
  <si>
    <t>60</t>
  </si>
  <si>
    <t>767851801x</t>
  </si>
  <si>
    <t>Demontáž žebříků</t>
  </si>
  <si>
    <t>1065435215</t>
  </si>
  <si>
    <t>61</t>
  </si>
  <si>
    <t>767851801x1</t>
  </si>
  <si>
    <t>Stávající ocelové konstrukce v ploše fasády budou demontovány a po zateplení fasády vráceny zpět, budou obroušeny a natřeny  základovou a vrchní barvou</t>
  </si>
  <si>
    <t>1839788869</t>
  </si>
  <si>
    <t>62</t>
  </si>
  <si>
    <t>998767204</t>
  </si>
  <si>
    <t>Přesun hmot procentní pro zámečnické konstrukce v objektech v do 36 m</t>
  </si>
  <si>
    <t>1809410747</t>
  </si>
  <si>
    <t>783</t>
  </si>
  <si>
    <t>Dokončovací práce - nátěry</t>
  </si>
  <si>
    <t>63</t>
  </si>
  <si>
    <t>783301303</t>
  </si>
  <si>
    <t>Bezoplachové odrezivění zámečnických konstrukcí</t>
  </si>
  <si>
    <t>1885836175</t>
  </si>
  <si>
    <t>64</t>
  </si>
  <si>
    <t>783301311</t>
  </si>
  <si>
    <t>Odmaštění zámečnických konstrukcí vodou ředitelným odmašťovačem</t>
  </si>
  <si>
    <t>-316016221</t>
  </si>
  <si>
    <t>65</t>
  </si>
  <si>
    <t>783306801</t>
  </si>
  <si>
    <t>Odstranění nátěru ze zámečnických konstrukcí obroušením</t>
  </si>
  <si>
    <t>140164337</t>
  </si>
  <si>
    <t>"žebříly"</t>
  </si>
  <si>
    <t>5,0*0,5*2*2</t>
  </si>
  <si>
    <t>"OK boletických panelů předpoklad 20% z plochy"</t>
  </si>
  <si>
    <t>36,2*(1,28+1,62*6+1,74)*0,2</t>
  </si>
  <si>
    <t>36,12*(1,545+1,62*6+1,74)*0,2</t>
  </si>
  <si>
    <t>66</t>
  </si>
  <si>
    <t>783306809</t>
  </si>
  <si>
    <t>Odstranění nátěru ze zámečnických konstrukcí okartáčováním</t>
  </si>
  <si>
    <t>866871101</t>
  </si>
  <si>
    <t>67</t>
  </si>
  <si>
    <t>783314101</t>
  </si>
  <si>
    <t>Základní jednonásobný syntetický nátěr zámečnických konstrukcí</t>
  </si>
  <si>
    <t>-1867551002</t>
  </si>
  <si>
    <t>68</t>
  </si>
  <si>
    <t>783317101</t>
  </si>
  <si>
    <t>Krycí jednonásobný syntetický standardní nátěr zámečnických konstrukcí</t>
  </si>
  <si>
    <t>-860868204</t>
  </si>
  <si>
    <t>69</t>
  </si>
  <si>
    <t>783823133</t>
  </si>
  <si>
    <t>Penetrační silikátový nátěr hladkých, tenkovrstvých zrnitých a štukových omítek</t>
  </si>
  <si>
    <t>1079606020</t>
  </si>
  <si>
    <t>70</t>
  </si>
  <si>
    <t>783827423</t>
  </si>
  <si>
    <t>Krycí dvojnásobný silikátový nátěr omítek stupně členitosti 1 a 2</t>
  </si>
  <si>
    <t>-1938807114</t>
  </si>
  <si>
    <t>71</t>
  </si>
  <si>
    <t>783846501</t>
  </si>
  <si>
    <t>Antigraffiti nátěr pro odstranění graffiti na  venkovních obkladech</t>
  </si>
  <si>
    <t>1285911894</t>
  </si>
  <si>
    <t>784</t>
  </si>
  <si>
    <t>Dokončovací práce - malby a tapety</t>
  </si>
  <si>
    <t>72</t>
  </si>
  <si>
    <t>784211101</t>
  </si>
  <si>
    <t>Dvojnásobné bílé malby ze směsí za mokra výborně otěruvzdorných v místnostech výšky do 3,80 m</t>
  </si>
  <si>
    <t>-158309261</t>
  </si>
  <si>
    <t>(1,4+1,8)*2*24*7*2*0,2</t>
  </si>
  <si>
    <t>787</t>
  </si>
  <si>
    <t>Dokončovací práce - zasklívání</t>
  </si>
  <si>
    <t>73</t>
  </si>
  <si>
    <t>787700802</t>
  </si>
  <si>
    <t>Vysklívání boletických panelů plochy do 3 m2 skla plochého</t>
  </si>
  <si>
    <t>376828441</t>
  </si>
  <si>
    <t>74</t>
  </si>
  <si>
    <t>787701822</t>
  </si>
  <si>
    <t>Příplatek k vysklívání výkladců za konstrukce s Al lištami oboustrannými</t>
  </si>
  <si>
    <t>-1859106309</t>
  </si>
  <si>
    <t>75</t>
  </si>
  <si>
    <t>998787204</t>
  </si>
  <si>
    <t>Přesun hmot procentní pro zasklívání v objektech v do 36 m</t>
  </si>
  <si>
    <t>-1711321804</t>
  </si>
  <si>
    <t>Práce a dodávky M</t>
  </si>
  <si>
    <t>21-M</t>
  </si>
  <si>
    <t>Elektromontáže</t>
  </si>
  <si>
    <t>76</t>
  </si>
  <si>
    <t>2101</t>
  </si>
  <si>
    <t>Silnoproudé a slaboproudé rozvody vedené v chráničkách a zařízení na fasadách budou demontovány a po provedení prací opět namontovány zpět, kabely budou v nových chráničkách</t>
  </si>
  <si>
    <t>564732814</t>
  </si>
  <si>
    <t>77</t>
  </si>
  <si>
    <t>2102</t>
  </si>
  <si>
    <t>Bleskosvod odkop terénu kolem uzemění do hl. 200 mm</t>
  </si>
  <si>
    <t>599278680</t>
  </si>
  <si>
    <t>VRN</t>
  </si>
  <si>
    <t>Vedlejší rozpočtové náklady</t>
  </si>
  <si>
    <t>VRN3</t>
  </si>
  <si>
    <t>Zařízení staveniště</t>
  </si>
  <si>
    <t>78</t>
  </si>
  <si>
    <t>030001000</t>
  </si>
  <si>
    <t>1024</t>
  </si>
  <si>
    <t>1163310826</t>
  </si>
  <si>
    <t>VRN4</t>
  </si>
  <si>
    <t>Inženýrská činnost</t>
  </si>
  <si>
    <t>79</t>
  </si>
  <si>
    <t>042002000</t>
  </si>
  <si>
    <t>355262775</t>
  </si>
  <si>
    <t>80</t>
  </si>
  <si>
    <t>044002000</t>
  </si>
  <si>
    <t>Revize bleskosvodu</t>
  </si>
  <si>
    <t>1835244018</t>
  </si>
  <si>
    <t>VRN7</t>
  </si>
  <si>
    <t>Provozní vlivy</t>
  </si>
  <si>
    <t>81</t>
  </si>
  <si>
    <t>079002000</t>
  </si>
  <si>
    <t>Ostatní provozní vlivy</t>
  </si>
  <si>
    <t>CS ÚRS 2019 01</t>
  </si>
  <si>
    <t>1474516601</t>
  </si>
  <si>
    <t>02 - Zateplení střechy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</si>
  <si>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</si>
  <si>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</si>
  <si>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</si>
  <si>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</si>
  <si>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762 - Konstrukce tesařské</t>
  </si>
  <si>
    <t>Zemní práce</t>
  </si>
  <si>
    <t>120901121</t>
  </si>
  <si>
    <t>Bourání konstrukcí z betonu a asfaltu</t>
  </si>
  <si>
    <t>m3</t>
  </si>
  <si>
    <t>39313315</t>
  </si>
  <si>
    <t>"pro uzemnění"</t>
  </si>
  <si>
    <t>0,6*0,2*82</t>
  </si>
  <si>
    <t>132212101</t>
  </si>
  <si>
    <t>Hloubení rýh š do 600 mm v soudržných horninách tř. 3</t>
  </si>
  <si>
    <t>711827479</t>
  </si>
  <si>
    <t>0,6*0,8*68</t>
  </si>
  <si>
    <t>0,6*0,6*82</t>
  </si>
  <si>
    <t>132212109</t>
  </si>
  <si>
    <t>Příplatek za lepivost u hloubení rýh š do 600 mm ručním nebo pneum nářadím v hornině tř. 3</t>
  </si>
  <si>
    <t>-2049614929</t>
  </si>
  <si>
    <t>162701105</t>
  </si>
  <si>
    <t>Vodorovné přemístění do 10000 m výkopku/sypaniny z horniny tř. 1 až 4</t>
  </si>
  <si>
    <t>-1600294181</t>
  </si>
  <si>
    <t>162701109</t>
  </si>
  <si>
    <t>Příplatek k vodorovnému přemístění výkopku/sypaniny z horniny tř. 1 až 4 ZKD 1000 m přes 10000 m</t>
  </si>
  <si>
    <t>613197435</t>
  </si>
  <si>
    <t>18,84*5 'Přepočtené koeficientem množství</t>
  </si>
  <si>
    <t>167101101</t>
  </si>
  <si>
    <t>Nakládání výkopku z hornin tř. 1 až 4 do 100 m3</t>
  </si>
  <si>
    <t>-29780568</t>
  </si>
  <si>
    <t>"vybouraná asfaltová plocha"</t>
  </si>
  <si>
    <t>"místo pískového lože"</t>
  </si>
  <si>
    <t>0,6*0,1*(82+68)</t>
  </si>
  <si>
    <t>171201201</t>
  </si>
  <si>
    <t>Uložení sypaniny na skládky</t>
  </si>
  <si>
    <t>829617543</t>
  </si>
  <si>
    <t>171201211</t>
  </si>
  <si>
    <t>Poplatek za uložení odpadu na skládce (skládkovné)</t>
  </si>
  <si>
    <t>506890391</t>
  </si>
  <si>
    <t>18,84*2,5 'Přepočtené koeficientem množství</t>
  </si>
  <si>
    <t>175111101</t>
  </si>
  <si>
    <t>Obsypání potrubí ručně sypaninou bez prohození, uloženou do 3 m</t>
  </si>
  <si>
    <t>-1278207959</t>
  </si>
  <si>
    <t>0,6*0,7*68</t>
  </si>
  <si>
    <t>0,6*0,5*82</t>
  </si>
  <si>
    <t>175111109</t>
  </si>
  <si>
    <t>Příplatek k obsypání potrubí za ruční prohození sypaniny, uložené do 3 m</t>
  </si>
  <si>
    <t>-1983928699</t>
  </si>
  <si>
    <t>181301101</t>
  </si>
  <si>
    <t>Rozprostření ornice tl vrstvy do 100 mm pl do 500 m2 v rovině nebo ve svahu do 1:5</t>
  </si>
  <si>
    <t>-1439103514</t>
  </si>
  <si>
    <t>0,6*68</t>
  </si>
  <si>
    <t>181411131</t>
  </si>
  <si>
    <t>Založení parkového trávníku výsevem plochy do 1000 m2 v rovině a ve svahu do 1:5</t>
  </si>
  <si>
    <t>-290402635</t>
  </si>
  <si>
    <t>005724100</t>
  </si>
  <si>
    <t>osivo směs travní parková</t>
  </si>
  <si>
    <t>kg</t>
  </si>
  <si>
    <t>1853270839</t>
  </si>
  <si>
    <t>40,8*0,015 'Přepočtené koeficientem množství</t>
  </si>
  <si>
    <t>Zakládání</t>
  </si>
  <si>
    <t>215901101</t>
  </si>
  <si>
    <t>Zhutnění podloží z hornin soudržných do 92% PS nebo nesoudržných sypkých I(d) do 0,8</t>
  </si>
  <si>
    <t>-1015044111</t>
  </si>
  <si>
    <t>0,6*(68+82)</t>
  </si>
  <si>
    <t>271562211</t>
  </si>
  <si>
    <t>Podsyp se zhutněním z drobného kameniva frakce 0 až 4 mm</t>
  </si>
  <si>
    <t>-1917848544</t>
  </si>
  <si>
    <t>"lože pro uzemnění"</t>
  </si>
  <si>
    <t>0,6*0,1*(68+82)</t>
  </si>
  <si>
    <t>Vodorovné konstrukce</t>
  </si>
  <si>
    <t>417321414</t>
  </si>
  <si>
    <t>Ztužující pásy a věnce ze ŽB tř. C 20/25</t>
  </si>
  <si>
    <t>-1844747557</t>
  </si>
  <si>
    <t>0,225*0,255*(6,29*2-0,4*2+15,45*2)</t>
  </si>
  <si>
    <t>0,225*0,36*(36,12*2)</t>
  </si>
  <si>
    <t>417351115</t>
  </si>
  <si>
    <t>Zřízení bednění ztužujících věnců</t>
  </si>
  <si>
    <t>171362468</t>
  </si>
  <si>
    <t>2*0,225*(6,29*2-0,4*2+15,45*2)</t>
  </si>
  <si>
    <t>2*0,225*(36,12*2)</t>
  </si>
  <si>
    <t>417351116</t>
  </si>
  <si>
    <t>Odstranění bednění ztužujících věnců</t>
  </si>
  <si>
    <t>45130543</t>
  </si>
  <si>
    <t>417361821</t>
  </si>
  <si>
    <t>Výztuž ztužujících pásů a věnců betonářskou ocelí 10 505</t>
  </si>
  <si>
    <t>-1973843123</t>
  </si>
  <si>
    <t>(6,29*2-0,4*2+15,45*2)*(0,69*4+0,222*4)*1,1*0,001</t>
  </si>
  <si>
    <t>(36,12*2)*(0,69*4+0,222*4)*1,1*0,001</t>
  </si>
  <si>
    <t>Komunikace pozemní</t>
  </si>
  <si>
    <t>566901172</t>
  </si>
  <si>
    <t>Vyspravení podkladu po překopech ing sítí plochy do 15 m2 betonem tř. PB I (C 20/25) tl 150 mm</t>
  </si>
  <si>
    <t>-408378702</t>
  </si>
  <si>
    <t>0,6*82</t>
  </si>
  <si>
    <t>576143311</t>
  </si>
  <si>
    <t xml:space="preserve">Asfaltový kobere tl 50 mm </t>
  </si>
  <si>
    <t>-1393657139</t>
  </si>
  <si>
    <t>622211001</t>
  </si>
  <si>
    <t>Montáž kontaktního zateplení vnějších stěn z polystyrénových desek tl do 40 mm</t>
  </si>
  <si>
    <t>-167646597</t>
  </si>
  <si>
    <t>"atika"</t>
  </si>
  <si>
    <t>0,225*(15,45+42,84)*2</t>
  </si>
  <si>
    <t>283759300</t>
  </si>
  <si>
    <t>deska fasádní polystyrénová EPS 70 F 1000 x 500 x 20 mm</t>
  </si>
  <si>
    <t>-244349731</t>
  </si>
  <si>
    <t>26,231*1,05 'Přepočtené koeficientem množství</t>
  </si>
  <si>
    <t>6229901</t>
  </si>
  <si>
    <t>Oprava venkovní omítky + barevný nátěr</t>
  </si>
  <si>
    <t>1117957928</t>
  </si>
  <si>
    <t>"komín"</t>
  </si>
  <si>
    <t>(1,25+2,4)*2*2,0</t>
  </si>
  <si>
    <t>(5,375+4,475)*2*2,5</t>
  </si>
  <si>
    <t>919735111</t>
  </si>
  <si>
    <t>Řezání stávajícího živičného krytu hl do 50 mm</t>
  </si>
  <si>
    <t>1509665093</t>
  </si>
  <si>
    <t>82*2</t>
  </si>
  <si>
    <t>919735123</t>
  </si>
  <si>
    <t>Řezání stávajícího betonového krytu hl do 150 mm</t>
  </si>
  <si>
    <t>7764739</t>
  </si>
  <si>
    <t>945421112</t>
  </si>
  <si>
    <t>Jeřáb na automobilovém podvozku výška zdvihu do 40 m včetně obsluhy</t>
  </si>
  <si>
    <t>hod</t>
  </si>
  <si>
    <t>-1161450</t>
  </si>
  <si>
    <t>"čtyři dna dle projektanta"</t>
  </si>
  <si>
    <t>4*8</t>
  </si>
  <si>
    <t>953961113</t>
  </si>
  <si>
    <t>Kotvy chemickým tmelem M 12 hl 110 mm do betonu, ŽB s vyvrtáním otvoru</t>
  </si>
  <si>
    <t>978423349</t>
  </si>
  <si>
    <t>5*(6,29*2-0,4*2+15,45*2)</t>
  </si>
  <si>
    <t>5*(36,12*2)</t>
  </si>
  <si>
    <t>997013158</t>
  </si>
  <si>
    <t>Vnitrostaveništní doprava suti a vybouraných hmot pro budovy v do 27 m s omezením mechanizace</t>
  </si>
  <si>
    <t>-196007630</t>
  </si>
  <si>
    <t>2059901042</t>
  </si>
  <si>
    <t>-965342814</t>
  </si>
  <si>
    <t>0,221*15 'Přepočtené koeficientem množství</t>
  </si>
  <si>
    <t xml:space="preserve">Poplatek za uložení na skládce (skládkovné) stavebního odpadu směsného </t>
  </si>
  <si>
    <t>1895706630</t>
  </si>
  <si>
    <t>998011004</t>
  </si>
  <si>
    <t>Přesun hmot pro budovy zděné v do 36 m</t>
  </si>
  <si>
    <t>490825554</t>
  </si>
  <si>
    <t>712331110x</t>
  </si>
  <si>
    <t>Oprava stávající střešní krytiny s propíchnutím boulí</t>
  </si>
  <si>
    <t>1469891113</t>
  </si>
  <si>
    <t>"vodorovně"</t>
  </si>
  <si>
    <t>(42,84-0,4-0,43)*(15,45-0,4*2)</t>
  </si>
  <si>
    <t>712331111</t>
  </si>
  <si>
    <t>Provedení povlakové krytiny střech do 10° podkladní vrstvy pásy na sucho samolepící</t>
  </si>
  <si>
    <t>1143327390</t>
  </si>
  <si>
    <t>"svisle"</t>
  </si>
  <si>
    <t>((42,84-0,4-0,43)+(15,45-0,4*2))*2*(0,5)</t>
  </si>
  <si>
    <t>628411700x</t>
  </si>
  <si>
    <t>pás asfaltový samolepící modifikovaný Glastek 30 Sticker ultra</t>
  </si>
  <si>
    <t>1358325644</t>
  </si>
  <si>
    <t>672,107*0,15</t>
  </si>
  <si>
    <t>712341559</t>
  </si>
  <si>
    <t>Provedení povlakové krytiny střech do 10° pásy NAIP přitavením v plné ploše</t>
  </si>
  <si>
    <t>-1746979252</t>
  </si>
  <si>
    <t>(42,84-0,4-0,43)*(15,45-0,4*2)*2</t>
  </si>
  <si>
    <t>-5,375*4,475</t>
  </si>
  <si>
    <t>((42,84-0,4-0,43)+(15,45-0,4*2))*2*(0,5+0,7)</t>
  </si>
  <si>
    <t>628522560</t>
  </si>
  <si>
    <t>pás asfaltovaný modifikovaný SBS Elastek 40 Special dekor (v místech s požadavkem B Elastek 40 Firestop</t>
  </si>
  <si>
    <t>-1949603326</t>
  </si>
  <si>
    <t>628522560x</t>
  </si>
  <si>
    <t xml:space="preserve">pás asfaltovaný modifikovaný Glastek 40 Special minerál v místech s požadavkem na odolnost B </t>
  </si>
  <si>
    <t>2033705556</t>
  </si>
  <si>
    <t>((42,84-0,4-0,43)+(15,45-0,4*2))*2*(0,7)</t>
  </si>
  <si>
    <t>670,718*0,15</t>
  </si>
  <si>
    <t>1621031533</t>
  </si>
  <si>
    <t>713131141</t>
  </si>
  <si>
    <t>Montáž izolace tepelné stěn a základů lepením celoplošně rohoží, pásů, dílců, desek</t>
  </si>
  <si>
    <t>1065368719</t>
  </si>
  <si>
    <t>0,5*(14,65+36,12+5,89)*2</t>
  </si>
  <si>
    <t>283723090</t>
  </si>
  <si>
    <t>deska z pěnového polystyrenu EPS 100 S 1000 x 500 x 100 mm</t>
  </si>
  <si>
    <t>-379796886</t>
  </si>
  <si>
    <t>56,66*1,05 'Přepočtené koeficientem množství</t>
  </si>
  <si>
    <t>713141185x</t>
  </si>
  <si>
    <t>Montáž izolace tepelné střech plochých tl do 150 mm mechanicky budova v do 32 m</t>
  </si>
  <si>
    <t>348580427</t>
  </si>
  <si>
    <t>591,394</t>
  </si>
  <si>
    <t>283759620</t>
  </si>
  <si>
    <t>deska z pěnového polystyrenu EPS 200 S tl.150 mm</t>
  </si>
  <si>
    <t>-1321553508</t>
  </si>
  <si>
    <t>1182,788*1,05 'Přepočtené koeficientem množství</t>
  </si>
  <si>
    <t>1810483935</t>
  </si>
  <si>
    <t>762</t>
  </si>
  <si>
    <t>Konstrukce tesařské</t>
  </si>
  <si>
    <t>762341115x</t>
  </si>
  <si>
    <t>Bednění střech rovných z desek vodovzdorné překližky tl 21 mm na sraz D+M</t>
  </si>
  <si>
    <t>-1614037354</t>
  </si>
  <si>
    <t>0,4*(6,28*2+15,45)</t>
  </si>
  <si>
    <t>0,54*15,45</t>
  </si>
  <si>
    <t>0,625*36,12*2</t>
  </si>
  <si>
    <t>762395000</t>
  </si>
  <si>
    <t>Spojovací prostředky pro montáž krovu, bednění, laťování, světlíky, klíny</t>
  </si>
  <si>
    <t>248737886</t>
  </si>
  <si>
    <t>0,4*(6,28*2+15,45)*0,021</t>
  </si>
  <si>
    <t>0,54*15,45*0,021</t>
  </si>
  <si>
    <t>0,625*36,12*2*0,021</t>
  </si>
  <si>
    <t>998762204</t>
  </si>
  <si>
    <t>Přesun hmot procentní pro kce tesařské v objektech v do 36 m</t>
  </si>
  <si>
    <t>1995095473</t>
  </si>
  <si>
    <t>764002841</t>
  </si>
  <si>
    <t>Demontáž oplechování horních ploch zdí a nadezdívek do suti</t>
  </si>
  <si>
    <t>1682975303</t>
  </si>
  <si>
    <t>"K8, 10, 11"</t>
  </si>
  <si>
    <t>72,3</t>
  </si>
  <si>
    <t>15,5</t>
  </si>
  <si>
    <t>28,1</t>
  </si>
  <si>
    <t>764212663</t>
  </si>
  <si>
    <t>Oplechování rovné okapové hrany z Pz s povrchovou úpravou rš 250 mm</t>
  </si>
  <si>
    <t>1014323318</t>
  </si>
  <si>
    <t>"K14"</t>
  </si>
  <si>
    <t>764215404</t>
  </si>
  <si>
    <t>Oplechování horních ploch a nadezdívek (atik) bez rohů z Pz plechu celoplošně lepené rš 330 mm</t>
  </si>
  <si>
    <t>929768353</t>
  </si>
  <si>
    <t>"K13"</t>
  </si>
  <si>
    <t>14,8</t>
  </si>
  <si>
    <t>764215408</t>
  </si>
  <si>
    <t>Oplechování horních ploch a nadezdívek (atik) bez rohů z Pz plechu celoplošně lepené rš do 750 mm</t>
  </si>
  <si>
    <t>131810481</t>
  </si>
  <si>
    <t>"K11"</t>
  </si>
  <si>
    <t>764215411</t>
  </si>
  <si>
    <t>Oplechování horních ploch a nadezdívek (atik) bez rohů z Pz plechu celoplošně lepené rš přes 800 mm</t>
  </si>
  <si>
    <t>-1393631440</t>
  </si>
  <si>
    <t>"K8"</t>
  </si>
  <si>
    <t>72,3*1,0</t>
  </si>
  <si>
    <t>"K10"</t>
  </si>
  <si>
    <t>15,5*0,85</t>
  </si>
  <si>
    <t>764311403</t>
  </si>
  <si>
    <t>Lemování rovných zdí střech z Pz plechu rš 250 mm</t>
  </si>
  <si>
    <t>2117207299</t>
  </si>
  <si>
    <t>"K12"</t>
  </si>
  <si>
    <t>140</t>
  </si>
  <si>
    <t>764511601</t>
  </si>
  <si>
    <t>Žlab podokapní půlkruhový z Pz s povrchovou úpravou rš 250 mm</t>
  </si>
  <si>
    <t>-235673355</t>
  </si>
  <si>
    <t>"K15"</t>
  </si>
  <si>
    <t>764511642</t>
  </si>
  <si>
    <t>Kotlík oválný (trychtýřový) pro podokapní žlaby z Pz s povrchovou úpravou 330/100 mm</t>
  </si>
  <si>
    <t>-131797990</t>
  </si>
  <si>
    <t>"K16"</t>
  </si>
  <si>
    <t>764518622</t>
  </si>
  <si>
    <t>Svody kruhové včetně objímek, kolen, odskoků z Pz s povrchovou úpravou průměru 100 mm</t>
  </si>
  <si>
    <t>13342678</t>
  </si>
  <si>
    <t>2,4</t>
  </si>
  <si>
    <t>970269965</t>
  </si>
  <si>
    <t>767010001</t>
  </si>
  <si>
    <t>Z6 Stožáry - demontáž, přesun a zpětná montáž na původní místo vč. betonových závaží a roznášecích desek</t>
  </si>
  <si>
    <t>1179534304</t>
  </si>
  <si>
    <t>767010002</t>
  </si>
  <si>
    <t xml:space="preserve">Z7 Žlaby a rošty s kabelovými rozvody  - demontáž, přesun a zpětná montáž na původní místo </t>
  </si>
  <si>
    <t>-1218159768</t>
  </si>
  <si>
    <t>"žlaby"</t>
  </si>
  <si>
    <t>96,7</t>
  </si>
  <si>
    <t>"rošty"</t>
  </si>
  <si>
    <t>62,6</t>
  </si>
  <si>
    <t>767010003</t>
  </si>
  <si>
    <t>Z8 Zkrácení kovových dveří 900/1850+nový práh vč. nátěru</t>
  </si>
  <si>
    <t>-415264799</t>
  </si>
  <si>
    <t>767010003x</t>
  </si>
  <si>
    <t>Z8b Oprava stávajícího kovového okna vč. nátěru</t>
  </si>
  <si>
    <t>676715413</t>
  </si>
  <si>
    <t>767010004</t>
  </si>
  <si>
    <t>Z9 Oprava nátěrů stávající VZT jednotek RAL 7035</t>
  </si>
  <si>
    <t>-1964116707</t>
  </si>
  <si>
    <t>767010005</t>
  </si>
  <si>
    <t>Z10 Oprava komínové lávky vč. nátěru a ocelovoho žebříku RAL 7035 a výměna dřevěných prken lávka délky 1,8 m</t>
  </si>
  <si>
    <t>1304795407</t>
  </si>
  <si>
    <t>767010006</t>
  </si>
  <si>
    <t>Z11 Záchytný systém nerez lano 86 m a kotvící body 18 ks</t>
  </si>
  <si>
    <t>955161083</t>
  </si>
  <si>
    <t>767010007</t>
  </si>
  <si>
    <t>Z12 Nový střešní vtok s novým nástavcem s ochranným košek s ontegrovanou PVC manžetou D+M</t>
  </si>
  <si>
    <t>-2113214823</t>
  </si>
  <si>
    <t>767010008</t>
  </si>
  <si>
    <t>Z13 Odvětrávací hlavice s integrovanou manžetou z PVC folie DN 110 vč. tvarovky pro napojení parozábrany a manžetou z asfaltového pásu pro napojení do litinového potrubí D+M</t>
  </si>
  <si>
    <t>-1557942312</t>
  </si>
  <si>
    <t>1494081788</t>
  </si>
  <si>
    <t>Bleskosvod a uzemění (samostatná část)</t>
  </si>
  <si>
    <t>351265650</t>
  </si>
  <si>
    <t>835865713</t>
  </si>
  <si>
    <t>-1091351868</t>
  </si>
  <si>
    <t>LLC technology s.r.o.</t>
  </si>
  <si>
    <t>36a</t>
  </si>
  <si>
    <t>713131152</t>
  </si>
  <si>
    <t>0,18*1,7*25*7</t>
  </si>
  <si>
    <t>37a</t>
  </si>
  <si>
    <t>283758671</t>
  </si>
  <si>
    <t>deska z minerální vaty tl. 140 mm</t>
  </si>
  <si>
    <t>69,904*1,02 'Přepočtené koeficientem množství</t>
  </si>
  <si>
    <t>Z3 demontáž stávajících svodů bleskosvodu na střeše a štítových fasádách</t>
  </si>
  <si>
    <t>Z4 dodávka a montáž vnějšího otevřeného PZ kabelového žlabu MARS EKO 125/50mm</t>
  </si>
  <si>
    <t>Montáž izolace tepelné - minerální vaty nalepením do lemovacího profilu svislého sloupku mezi okny</t>
  </si>
  <si>
    <t>panel Kingspan FH 120 mm vš. řezání na požadované rozměry, odstín RAL 7016 - nemetalická</t>
  </si>
  <si>
    <t>Lemování nadpraží okenního pásu z Pz s povrchovou úpravou rš 310 mm</t>
  </si>
  <si>
    <t>Lemování svislé hrany panelu Kingspan z Pz s povrchovou úpravou rš 390 mm</t>
  </si>
  <si>
    <t>Oplechování rovných parapetů mechanicky kotvené z Pz s povrchovou úpravou rš 310 mm</t>
  </si>
  <si>
    <t>Průběžná krycí lišta z Pz s povrchovou úpravou včetně tmelení rš 160 mm</t>
  </si>
  <si>
    <t>Lemování spodní hrany panelu Kingspan z Pz s povrchovou úpravou rš 460 mm</t>
  </si>
  <si>
    <t>56a</t>
  </si>
  <si>
    <t>7670016</t>
  </si>
  <si>
    <t>Z16 dodávka a montáž pomocné (vyrovnávací) konstrukce z dvojice ocelového plechu 2x L50/50/3mm, kotvené do svislých nosníků stávajících Boletických panelů pomocí TEX šroubů</t>
  </si>
  <si>
    <t>Montáž izolace tepelné stěn a základů vloženými nalepením rohožemi, pásy, dílci, deskami 2 vrstvy</t>
  </si>
  <si>
    <t>37b</t>
  </si>
  <si>
    <t>283758672</t>
  </si>
  <si>
    <t>deska z pěnového polystyrenu PPS tl. 60 mm</t>
  </si>
  <si>
    <t>Z5 dodávka a montáž nových vnějších okenních horozontálních žaluzií s ocharným pouzdrem s vnitřním pákovým pohonem, RAL 7035</t>
  </si>
  <si>
    <t>46a</t>
  </si>
  <si>
    <t>764311617</t>
  </si>
  <si>
    <t>Viditelný protikus lemování nadpraží okenního pásu z Pz s povrchovou úpravou rš 300 mm</t>
  </si>
  <si>
    <t>"K17"</t>
  </si>
  <si>
    <t>46b</t>
  </si>
  <si>
    <t>764311618</t>
  </si>
  <si>
    <t>Viditelný protikus lemování spodní hrany panelu Kingspan z Pz s povrchovou úpravou rš 460 mm</t>
  </si>
  <si>
    <t>"K18"</t>
  </si>
  <si>
    <t>D1 vchodové 1-kř. dveře plné 800/1970, výplň vypěněný panel, Uw=1,2W/m2K, celoobvodové kování, matný nerez, koule/klika, bezpečnostní zámek, včetně zárubně, barva RAL 7016, D+M</t>
  </si>
  <si>
    <t>Posudek statika na ocelovou konstrukci boletických panelů a kotvení panelů vlivem sání</t>
  </si>
  <si>
    <t>49a</t>
  </si>
  <si>
    <t>7661002</t>
  </si>
  <si>
    <t>Dodávka a montáž fasádní okenní fólie exteriérové vodotěsné ME220 0,75mm x 150mm na okna v Boletických panelech a na jižním štítu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</si>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</sst>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5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23" fillId="0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" fontId="25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3" borderId="2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3" fillId="0" borderId="0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213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20"/>
      <c r="BS5" s="17" t="s">
        <v>6</v>
      </c>
    </row>
    <row r="6" spans="2:71" ht="36.95" customHeight="1">
      <c r="B6" s="20"/>
      <c r="D6" s="25" t="s">
        <v>14</v>
      </c>
      <c r="K6" s="214" t="s">
        <v>15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20"/>
      <c r="BS6" s="17" t="s">
        <v>16</v>
      </c>
    </row>
    <row r="7" spans="2:71" ht="12" customHeight="1">
      <c r="B7" s="20"/>
      <c r="D7" s="26" t="s">
        <v>17</v>
      </c>
      <c r="K7" s="24" t="s">
        <v>1</v>
      </c>
      <c r="AK7" s="26" t="s">
        <v>18</v>
      </c>
      <c r="AN7" s="24" t="s">
        <v>1</v>
      </c>
      <c r="AR7" s="20"/>
      <c r="BS7" s="17" t="s">
        <v>19</v>
      </c>
    </row>
    <row r="8" spans="2:71" ht="12" customHeight="1">
      <c r="B8" s="20"/>
      <c r="D8" s="26" t="s">
        <v>20</v>
      </c>
      <c r="K8" s="24" t="s">
        <v>21</v>
      </c>
      <c r="AK8" s="26" t="s">
        <v>22</v>
      </c>
      <c r="AN8" s="193">
        <v>44858</v>
      </c>
      <c r="AR8" s="20"/>
      <c r="BS8" s="17" t="s">
        <v>19</v>
      </c>
    </row>
    <row r="9" spans="2:71" ht="14.45" customHeight="1">
      <c r="B9" s="20"/>
      <c r="AR9" s="20"/>
      <c r="BS9" s="17" t="s">
        <v>19</v>
      </c>
    </row>
    <row r="10" spans="2:71" ht="12" customHeight="1">
      <c r="B10" s="20"/>
      <c r="D10" s="26" t="s">
        <v>23</v>
      </c>
      <c r="AK10" s="26" t="s">
        <v>24</v>
      </c>
      <c r="AN10" s="24" t="s">
        <v>1</v>
      </c>
      <c r="AR10" s="20"/>
      <c r="BS10" s="17" t="s">
        <v>16</v>
      </c>
    </row>
    <row r="11" spans="2:71" ht="18.4" customHeight="1">
      <c r="B11" s="20"/>
      <c r="E11" s="24" t="s">
        <v>25</v>
      </c>
      <c r="AK11" s="26" t="s">
        <v>26</v>
      </c>
      <c r="AN11" s="24" t="s">
        <v>1</v>
      </c>
      <c r="AR11" s="20"/>
      <c r="BS11" s="17" t="s">
        <v>16</v>
      </c>
    </row>
    <row r="12" spans="2:71" ht="6.95" customHeight="1">
      <c r="B12" s="20"/>
      <c r="AR12" s="20"/>
      <c r="BS12" s="17" t="s">
        <v>16</v>
      </c>
    </row>
    <row r="13" spans="2:71" ht="12" customHeight="1">
      <c r="B13" s="20"/>
      <c r="D13" s="26" t="s">
        <v>27</v>
      </c>
      <c r="AK13" s="26" t="s">
        <v>24</v>
      </c>
      <c r="AN13" s="24" t="s">
        <v>1</v>
      </c>
      <c r="AR13" s="20"/>
      <c r="BS13" s="17" t="s">
        <v>16</v>
      </c>
    </row>
    <row r="14" spans="2:71" ht="12.75">
      <c r="B14" s="20"/>
      <c r="E14" s="24" t="s">
        <v>28</v>
      </c>
      <c r="AK14" s="26" t="s">
        <v>26</v>
      </c>
      <c r="AN14" s="24" t="s">
        <v>1</v>
      </c>
      <c r="AR14" s="20"/>
      <c r="BS14" s="17" t="s">
        <v>16</v>
      </c>
    </row>
    <row r="15" spans="2:71" ht="6.95" customHeight="1">
      <c r="B15" s="20"/>
      <c r="AR15" s="20"/>
      <c r="BS15" s="17" t="s">
        <v>3</v>
      </c>
    </row>
    <row r="16" spans="2:71" ht="12" customHeight="1">
      <c r="B16" s="20"/>
      <c r="D16" s="26" t="s">
        <v>29</v>
      </c>
      <c r="AK16" s="26" t="s">
        <v>24</v>
      </c>
      <c r="AN16" s="24" t="s">
        <v>1</v>
      </c>
      <c r="AR16" s="20"/>
      <c r="BS16" s="17" t="s">
        <v>3</v>
      </c>
    </row>
    <row r="17" spans="2:71" ht="18.4" customHeight="1">
      <c r="B17" s="20"/>
      <c r="E17" s="194" t="s">
        <v>875</v>
      </c>
      <c r="AK17" s="26" t="s">
        <v>26</v>
      </c>
      <c r="AN17" s="24" t="s">
        <v>1</v>
      </c>
      <c r="AR17" s="20"/>
      <c r="BS17" s="17" t="s">
        <v>30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31</v>
      </c>
      <c r="AK19" s="26" t="s">
        <v>24</v>
      </c>
      <c r="AN19" s="24" t="s">
        <v>1</v>
      </c>
      <c r="AR19" s="20"/>
      <c r="BS19" s="17" t="s">
        <v>6</v>
      </c>
    </row>
    <row r="20" spans="2:71" ht="18.4" customHeight="1">
      <c r="B20" s="20"/>
      <c r="E20" s="24" t="s">
        <v>32</v>
      </c>
      <c r="AK20" s="26" t="s">
        <v>26</v>
      </c>
      <c r="AN20" s="24" t="s">
        <v>1</v>
      </c>
      <c r="AR20" s="20"/>
      <c r="BS20" s="17" t="s">
        <v>30</v>
      </c>
    </row>
    <row r="21" spans="2:44" ht="6.95" customHeight="1">
      <c r="B21" s="20"/>
      <c r="AR21" s="20"/>
    </row>
    <row r="22" spans="2:44" ht="12" customHeight="1">
      <c r="B22" s="20"/>
      <c r="D22" s="26" t="s">
        <v>33</v>
      </c>
      <c r="AR22" s="20"/>
    </row>
    <row r="23" spans="2:44" ht="16.5" customHeight="1">
      <c r="B23" s="20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ht="14.45" customHeight="1">
      <c r="B26" s="20"/>
      <c r="D26" s="29" t="s">
        <v>34</v>
      </c>
      <c r="AK26" s="217">
        <f>ROUND(AG94,2)</f>
        <v>0</v>
      </c>
      <c r="AL26" s="199"/>
      <c r="AM26" s="199"/>
      <c r="AN26" s="199"/>
      <c r="AO26" s="199"/>
      <c r="AR26" s="20"/>
    </row>
    <row r="27" spans="2:44" ht="14.45" customHeight="1">
      <c r="B27" s="20"/>
      <c r="D27" s="29" t="s">
        <v>35</v>
      </c>
      <c r="AK27" s="217">
        <f>ROUND(AG98,2)</f>
        <v>0</v>
      </c>
      <c r="AL27" s="217"/>
      <c r="AM27" s="217"/>
      <c r="AN27" s="217"/>
      <c r="AO27" s="217"/>
      <c r="AR27" s="20"/>
    </row>
    <row r="28" spans="2:44" s="1" customFormat="1" ht="6.95" customHeight="1">
      <c r="B28" s="31"/>
      <c r="AR28" s="31"/>
    </row>
    <row r="29" spans="2:44" s="1" customFormat="1" ht="25.9" customHeight="1">
      <c r="B29" s="31"/>
      <c r="D29" s="32" t="s">
        <v>36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218">
        <f>ROUND(AK26+AK27,2)</f>
        <v>0</v>
      </c>
      <c r="AL29" s="219"/>
      <c r="AM29" s="219"/>
      <c r="AN29" s="219"/>
      <c r="AO29" s="219"/>
      <c r="AR29" s="31"/>
    </row>
    <row r="30" spans="2:44" s="1" customFormat="1" ht="6.95" customHeight="1">
      <c r="B30" s="31"/>
      <c r="AR30" s="31"/>
    </row>
    <row r="31" spans="2:44" s="1" customFormat="1" ht="12.75">
      <c r="B31" s="31"/>
      <c r="L31" s="220" t="s">
        <v>37</v>
      </c>
      <c r="M31" s="220"/>
      <c r="N31" s="220"/>
      <c r="O31" s="220"/>
      <c r="P31" s="220"/>
      <c r="W31" s="220" t="s">
        <v>38</v>
      </c>
      <c r="X31" s="220"/>
      <c r="Y31" s="220"/>
      <c r="Z31" s="220"/>
      <c r="AA31" s="220"/>
      <c r="AB31" s="220"/>
      <c r="AC31" s="220"/>
      <c r="AD31" s="220"/>
      <c r="AE31" s="220"/>
      <c r="AK31" s="220" t="s">
        <v>39</v>
      </c>
      <c r="AL31" s="220"/>
      <c r="AM31" s="220"/>
      <c r="AN31" s="220"/>
      <c r="AO31" s="220"/>
      <c r="AR31" s="31"/>
    </row>
    <row r="32" spans="2:44" s="2" customFormat="1" ht="14.45" customHeight="1">
      <c r="B32" s="35"/>
      <c r="D32" s="26" t="s">
        <v>40</v>
      </c>
      <c r="F32" s="26" t="s">
        <v>41</v>
      </c>
      <c r="L32" s="204">
        <v>0.21</v>
      </c>
      <c r="M32" s="205"/>
      <c r="N32" s="205"/>
      <c r="O32" s="205"/>
      <c r="P32" s="205"/>
      <c r="W32" s="206">
        <f>ROUND(AZ94+SUM(CD98),2)</f>
        <v>0</v>
      </c>
      <c r="X32" s="205"/>
      <c r="Y32" s="205"/>
      <c r="Z32" s="205"/>
      <c r="AA32" s="205"/>
      <c r="AB32" s="205"/>
      <c r="AC32" s="205"/>
      <c r="AD32" s="205"/>
      <c r="AE32" s="205"/>
      <c r="AK32" s="206">
        <f>ROUND(AV94+SUM(BY98),2)</f>
        <v>0</v>
      </c>
      <c r="AL32" s="205"/>
      <c r="AM32" s="205"/>
      <c r="AN32" s="205"/>
      <c r="AO32" s="205"/>
      <c r="AR32" s="35"/>
    </row>
    <row r="33" spans="2:44" s="2" customFormat="1" ht="14.45" customHeight="1">
      <c r="B33" s="35"/>
      <c r="F33" s="26" t="s">
        <v>42</v>
      </c>
      <c r="L33" s="204">
        <v>0.15</v>
      </c>
      <c r="M33" s="205"/>
      <c r="N33" s="205"/>
      <c r="O33" s="205"/>
      <c r="P33" s="205"/>
      <c r="W33" s="206">
        <f>ROUND(BA94+SUM(CE98),2)</f>
        <v>0</v>
      </c>
      <c r="X33" s="205"/>
      <c r="Y33" s="205"/>
      <c r="Z33" s="205"/>
      <c r="AA33" s="205"/>
      <c r="AB33" s="205"/>
      <c r="AC33" s="205"/>
      <c r="AD33" s="205"/>
      <c r="AE33" s="205"/>
      <c r="AK33" s="206">
        <f>ROUND(AW94+SUM(BZ98),2)</f>
        <v>0</v>
      </c>
      <c r="AL33" s="205"/>
      <c r="AM33" s="205"/>
      <c r="AN33" s="205"/>
      <c r="AO33" s="205"/>
      <c r="AR33" s="35"/>
    </row>
    <row r="34" spans="2:44" s="2" customFormat="1" ht="14.45" customHeight="1" hidden="1">
      <c r="B34" s="35"/>
      <c r="F34" s="26" t="s">
        <v>43</v>
      </c>
      <c r="L34" s="204">
        <v>0.21</v>
      </c>
      <c r="M34" s="205"/>
      <c r="N34" s="205"/>
      <c r="O34" s="205"/>
      <c r="P34" s="205"/>
      <c r="W34" s="206">
        <f>ROUND(BB94+SUM(CF98),2)</f>
        <v>0</v>
      </c>
      <c r="X34" s="205"/>
      <c r="Y34" s="205"/>
      <c r="Z34" s="205"/>
      <c r="AA34" s="205"/>
      <c r="AB34" s="205"/>
      <c r="AC34" s="205"/>
      <c r="AD34" s="205"/>
      <c r="AE34" s="205"/>
      <c r="AK34" s="206">
        <v>0</v>
      </c>
      <c r="AL34" s="205"/>
      <c r="AM34" s="205"/>
      <c r="AN34" s="205"/>
      <c r="AO34" s="205"/>
      <c r="AR34" s="35"/>
    </row>
    <row r="35" spans="2:44" s="2" customFormat="1" ht="14.45" customHeight="1" hidden="1">
      <c r="B35" s="35"/>
      <c r="F35" s="26" t="s">
        <v>44</v>
      </c>
      <c r="L35" s="204">
        <v>0.15</v>
      </c>
      <c r="M35" s="205"/>
      <c r="N35" s="205"/>
      <c r="O35" s="205"/>
      <c r="P35" s="205"/>
      <c r="W35" s="206">
        <f>ROUND(BC94+SUM(CG98),2)</f>
        <v>0</v>
      </c>
      <c r="X35" s="205"/>
      <c r="Y35" s="205"/>
      <c r="Z35" s="205"/>
      <c r="AA35" s="205"/>
      <c r="AB35" s="205"/>
      <c r="AC35" s="205"/>
      <c r="AD35" s="205"/>
      <c r="AE35" s="205"/>
      <c r="AK35" s="206">
        <v>0</v>
      </c>
      <c r="AL35" s="205"/>
      <c r="AM35" s="205"/>
      <c r="AN35" s="205"/>
      <c r="AO35" s="205"/>
      <c r="AR35" s="35"/>
    </row>
    <row r="36" spans="2:44" s="2" customFormat="1" ht="14.45" customHeight="1" hidden="1">
      <c r="B36" s="35"/>
      <c r="F36" s="26" t="s">
        <v>45</v>
      </c>
      <c r="L36" s="204">
        <v>0</v>
      </c>
      <c r="M36" s="205"/>
      <c r="N36" s="205"/>
      <c r="O36" s="205"/>
      <c r="P36" s="205"/>
      <c r="W36" s="206">
        <f>ROUND(BD94+SUM(CH98),2)</f>
        <v>0</v>
      </c>
      <c r="X36" s="205"/>
      <c r="Y36" s="205"/>
      <c r="Z36" s="205"/>
      <c r="AA36" s="205"/>
      <c r="AB36" s="205"/>
      <c r="AC36" s="205"/>
      <c r="AD36" s="205"/>
      <c r="AE36" s="205"/>
      <c r="AK36" s="206">
        <v>0</v>
      </c>
      <c r="AL36" s="205"/>
      <c r="AM36" s="205"/>
      <c r="AN36" s="205"/>
      <c r="AO36" s="205"/>
      <c r="AR36" s="35"/>
    </row>
    <row r="37" spans="2:44" s="1" customFormat="1" ht="6.95" customHeight="1">
      <c r="B37" s="31"/>
      <c r="AR37" s="31"/>
    </row>
    <row r="38" spans="2:44" s="1" customFormat="1" ht="25.9" customHeight="1">
      <c r="B38" s="31"/>
      <c r="C38" s="36"/>
      <c r="D38" s="37" t="s">
        <v>46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 t="s">
        <v>47</v>
      </c>
      <c r="U38" s="38"/>
      <c r="V38" s="38"/>
      <c r="W38" s="38"/>
      <c r="X38" s="212" t="s">
        <v>48</v>
      </c>
      <c r="Y38" s="208"/>
      <c r="Z38" s="208"/>
      <c r="AA38" s="208"/>
      <c r="AB38" s="208"/>
      <c r="AC38" s="38"/>
      <c r="AD38" s="38"/>
      <c r="AE38" s="38"/>
      <c r="AF38" s="38"/>
      <c r="AG38" s="38"/>
      <c r="AH38" s="38"/>
      <c r="AI38" s="38"/>
      <c r="AJ38" s="38"/>
      <c r="AK38" s="207">
        <f>SUM(AK29:AK36)</f>
        <v>0</v>
      </c>
      <c r="AL38" s="208"/>
      <c r="AM38" s="208"/>
      <c r="AN38" s="208"/>
      <c r="AO38" s="209"/>
      <c r="AP38" s="36"/>
      <c r="AQ38" s="36"/>
      <c r="AR38" s="31"/>
    </row>
    <row r="39" spans="2:44" s="1" customFormat="1" ht="6.95" customHeight="1">
      <c r="B39" s="31"/>
      <c r="AR39" s="31"/>
    </row>
    <row r="40" spans="2:44" s="1" customFormat="1" ht="14.45" customHeight="1">
      <c r="B40" s="31"/>
      <c r="AR40" s="31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1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12</v>
      </c>
      <c r="L84" s="3" t="str">
        <f>K5</f>
        <v>01</v>
      </c>
      <c r="AR84" s="47"/>
    </row>
    <row r="85" spans="2:44" s="4" customFormat="1" ht="36.95" customHeight="1">
      <c r="B85" s="48"/>
      <c r="C85" s="49" t="s">
        <v>14</v>
      </c>
      <c r="L85" s="224" t="str">
        <f>K6</f>
        <v>Zateplení budovy Ministerstva zemědělství, Ústí nad Orlicí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Tvardkova  ul. čp.1191</v>
      </c>
      <c r="AI87" s="26" t="s">
        <v>22</v>
      </c>
      <c r="AM87" s="226">
        <f>IF(AN8="","",AN8)</f>
        <v>44858</v>
      </c>
      <c r="AN87" s="226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>CR Ministerstvo zemedělství</v>
      </c>
      <c r="AI89" s="26" t="s">
        <v>29</v>
      </c>
      <c r="AM89" s="231" t="str">
        <f>IF(E17="","",E17)</f>
        <v>LLC technology s.r.o.</v>
      </c>
      <c r="AN89" s="232"/>
      <c r="AO89" s="232"/>
      <c r="AP89" s="232"/>
      <c r="AR89" s="31"/>
      <c r="AS89" s="200" t="s">
        <v>56</v>
      </c>
      <c r="AT89" s="20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IF(E14="","",E14)</f>
        <v xml:space="preserve"> </v>
      </c>
      <c r="AI90" s="26" t="s">
        <v>31</v>
      </c>
      <c r="AM90" s="231" t="str">
        <f>IF(E20="","",E20)</f>
        <v>Ing. Hloucal</v>
      </c>
      <c r="AN90" s="232"/>
      <c r="AO90" s="232"/>
      <c r="AP90" s="232"/>
      <c r="AR90" s="31"/>
      <c r="AS90" s="202"/>
      <c r="AT90" s="203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2:56" s="1" customFormat="1" ht="10.9" customHeight="1">
      <c r="B91" s="31"/>
      <c r="AR91" s="31"/>
      <c r="AS91" s="202"/>
      <c r="AT91" s="203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2:56" s="1" customFormat="1" ht="29.25" customHeight="1">
      <c r="B92" s="31"/>
      <c r="C92" s="222" t="s">
        <v>57</v>
      </c>
      <c r="D92" s="223"/>
      <c r="E92" s="223"/>
      <c r="F92" s="223"/>
      <c r="G92" s="223"/>
      <c r="H92" s="56"/>
      <c r="I92" s="227" t="s">
        <v>58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8" t="s">
        <v>59</v>
      </c>
      <c r="AH92" s="223"/>
      <c r="AI92" s="223"/>
      <c r="AJ92" s="223"/>
      <c r="AK92" s="223"/>
      <c r="AL92" s="223"/>
      <c r="AM92" s="223"/>
      <c r="AN92" s="227" t="s">
        <v>60</v>
      </c>
      <c r="AO92" s="223"/>
      <c r="AP92" s="233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0">
        <f>ROUND(SUM(AG95:AG96),2)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7804.53119</v>
      </c>
      <c r="AV94" s="68">
        <f>ROUND(AZ94*L32,2)</f>
        <v>0</v>
      </c>
      <c r="AW94" s="68">
        <f>ROUND(BA94*L33,2)</f>
        <v>0</v>
      </c>
      <c r="AX94" s="68">
        <f>ROUND(BB94*L32,2)</f>
        <v>0</v>
      </c>
      <c r="AY94" s="68">
        <f>ROUND(BC94*L33,2)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21" t="s">
        <v>81</v>
      </c>
      <c r="E95" s="221"/>
      <c r="F95" s="221"/>
      <c r="G95" s="221"/>
      <c r="H95" s="221"/>
      <c r="I95" s="76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9">
        <f>'011 - Stavební práce aktu...'!J32</f>
        <v>0</v>
      </c>
      <c r="AH95" s="230"/>
      <c r="AI95" s="230"/>
      <c r="AJ95" s="230"/>
      <c r="AK95" s="230"/>
      <c r="AL95" s="230"/>
      <c r="AM95" s="230"/>
      <c r="AN95" s="229">
        <f>SUM(AG95,AT95)</f>
        <v>0</v>
      </c>
      <c r="AO95" s="230"/>
      <c r="AP95" s="230"/>
      <c r="AQ95" s="77" t="s">
        <v>83</v>
      </c>
      <c r="AR95" s="74"/>
      <c r="AS95" s="78">
        <v>0</v>
      </c>
      <c r="AT95" s="79">
        <f>ROUND(SUM(AV95:AW95),2)</f>
        <v>0</v>
      </c>
      <c r="AU95" s="80">
        <f>'011 - Stavební práce aktu...'!P140</f>
        <v>6067.37683</v>
      </c>
      <c r="AV95" s="79">
        <f>'011 - Stavební práce aktu...'!J35</f>
        <v>0</v>
      </c>
      <c r="AW95" s="79">
        <f>'011 - Stavební práce aktu...'!J36</f>
        <v>0</v>
      </c>
      <c r="AX95" s="79">
        <f>'011 - Stavební práce aktu...'!J37</f>
        <v>0</v>
      </c>
      <c r="AY95" s="79">
        <f>'011 - Stavební práce aktu...'!J38</f>
        <v>0</v>
      </c>
      <c r="AZ95" s="79">
        <f>'011 - Stavební práce aktu...'!F35</f>
        <v>0</v>
      </c>
      <c r="BA95" s="79">
        <f>'011 - Stavební práce aktu...'!F36</f>
        <v>0</v>
      </c>
      <c r="BB95" s="79">
        <f>'011 - Stavební práce aktu...'!F37</f>
        <v>0</v>
      </c>
      <c r="BC95" s="79">
        <f>'011 - Stavební práce aktu...'!F38</f>
        <v>0</v>
      </c>
      <c r="BD95" s="81">
        <f>'011 - Stavební práce aktu...'!F39</f>
        <v>0</v>
      </c>
      <c r="BT95" s="82" t="s">
        <v>19</v>
      </c>
      <c r="BV95" s="82" t="s">
        <v>78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91" s="6" customFormat="1" ht="16.5" customHeight="1">
      <c r="A96" s="73" t="s">
        <v>80</v>
      </c>
      <c r="B96" s="74"/>
      <c r="C96" s="75"/>
      <c r="D96" s="221" t="s">
        <v>86</v>
      </c>
      <c r="E96" s="221"/>
      <c r="F96" s="221"/>
      <c r="G96" s="221"/>
      <c r="H96" s="221"/>
      <c r="I96" s="76"/>
      <c r="J96" s="221" t="s">
        <v>87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9">
        <f>'02 - Zateplení střechy'!J32</f>
        <v>0</v>
      </c>
      <c r="AH96" s="230"/>
      <c r="AI96" s="230"/>
      <c r="AJ96" s="230"/>
      <c r="AK96" s="230"/>
      <c r="AL96" s="230"/>
      <c r="AM96" s="230"/>
      <c r="AN96" s="229">
        <f>SUM(AG96,AT96)</f>
        <v>0</v>
      </c>
      <c r="AO96" s="230"/>
      <c r="AP96" s="230"/>
      <c r="AQ96" s="77" t="s">
        <v>83</v>
      </c>
      <c r="AR96" s="74"/>
      <c r="AS96" s="83">
        <v>0</v>
      </c>
      <c r="AT96" s="84">
        <f>ROUND(SUM(AV96:AW96),2)</f>
        <v>0</v>
      </c>
      <c r="AU96" s="85">
        <f>'02 - Zateplení střechy'!P140</f>
        <v>1737.1543560000002</v>
      </c>
      <c r="AV96" s="84">
        <f>'02 - Zateplení střechy'!J35</f>
        <v>0</v>
      </c>
      <c r="AW96" s="84">
        <f>'02 - Zateplení střechy'!J36</f>
        <v>0</v>
      </c>
      <c r="AX96" s="84">
        <f>'02 - Zateplení střechy'!J37</f>
        <v>0</v>
      </c>
      <c r="AY96" s="84">
        <f>'02 - Zateplení střechy'!J38</f>
        <v>0</v>
      </c>
      <c r="AZ96" s="84">
        <f>'02 - Zateplení střechy'!F35</f>
        <v>0</v>
      </c>
      <c r="BA96" s="84">
        <f>'02 - Zateplení střechy'!F36</f>
        <v>0</v>
      </c>
      <c r="BB96" s="84">
        <f>'02 - Zateplení střechy'!F37</f>
        <v>0</v>
      </c>
      <c r="BC96" s="84">
        <f>'02 - Zateplení střechy'!F38</f>
        <v>0</v>
      </c>
      <c r="BD96" s="86">
        <f>'02 - Zateplení střechy'!F39</f>
        <v>0</v>
      </c>
      <c r="BT96" s="82" t="s">
        <v>19</v>
      </c>
      <c r="BV96" s="82" t="s">
        <v>78</v>
      </c>
      <c r="BW96" s="82" t="s">
        <v>88</v>
      </c>
      <c r="BX96" s="82" t="s">
        <v>4</v>
      </c>
      <c r="CL96" s="82" t="s">
        <v>1</v>
      </c>
      <c r="CM96" s="82" t="s">
        <v>85</v>
      </c>
    </row>
    <row r="97" spans="2:44" ht="12">
      <c r="B97" s="20"/>
      <c r="AR97" s="20"/>
    </row>
    <row r="98" spans="2:48" s="1" customFormat="1" ht="30" customHeight="1">
      <c r="B98" s="31"/>
      <c r="C98" s="63" t="s">
        <v>89</v>
      </c>
      <c r="AG98" s="211">
        <v>0</v>
      </c>
      <c r="AH98" s="211"/>
      <c r="AI98" s="211"/>
      <c r="AJ98" s="211"/>
      <c r="AK98" s="211"/>
      <c r="AL98" s="211"/>
      <c r="AM98" s="211"/>
      <c r="AN98" s="211">
        <v>0</v>
      </c>
      <c r="AO98" s="211"/>
      <c r="AP98" s="211"/>
      <c r="AQ98" s="87"/>
      <c r="AR98" s="31"/>
      <c r="AS98" s="58" t="s">
        <v>90</v>
      </c>
      <c r="AT98" s="59" t="s">
        <v>91</v>
      </c>
      <c r="AU98" s="59" t="s">
        <v>40</v>
      </c>
      <c r="AV98" s="60" t="s">
        <v>63</v>
      </c>
    </row>
    <row r="99" spans="2:44" s="1" customFormat="1" ht="10.9" customHeight="1">
      <c r="B99" s="31"/>
      <c r="AR99" s="31"/>
    </row>
    <row r="100" spans="2:44" s="1" customFormat="1" ht="30" customHeight="1">
      <c r="B100" s="31"/>
      <c r="C100" s="88" t="s">
        <v>92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215">
        <f>ROUND(AG94+AG98,2)</f>
        <v>0</v>
      </c>
      <c r="AH100" s="215"/>
      <c r="AI100" s="215"/>
      <c r="AJ100" s="215"/>
      <c r="AK100" s="215"/>
      <c r="AL100" s="215"/>
      <c r="AM100" s="215"/>
      <c r="AN100" s="215">
        <f>ROUND(AN94+AN98,2)</f>
        <v>0</v>
      </c>
      <c r="AO100" s="215"/>
      <c r="AP100" s="215"/>
      <c r="AQ100" s="89"/>
      <c r="AR100" s="31"/>
    </row>
    <row r="101" spans="2:44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mergeCells count="50">
    <mergeCell ref="D96:H96"/>
    <mergeCell ref="J96:AF96"/>
    <mergeCell ref="J95:AF95"/>
    <mergeCell ref="C92:G92"/>
    <mergeCell ref="L85:AO85"/>
    <mergeCell ref="AM87:AN87"/>
    <mergeCell ref="I92:AF92"/>
    <mergeCell ref="AG92:AM92"/>
    <mergeCell ref="D95:H95"/>
    <mergeCell ref="AN96:AP96"/>
    <mergeCell ref="AM89:AP89"/>
    <mergeCell ref="AM90:AP90"/>
    <mergeCell ref="AN92:AP92"/>
    <mergeCell ref="AN95:AP95"/>
    <mergeCell ref="AG95:AM95"/>
    <mergeCell ref="AG96:AM96"/>
    <mergeCell ref="AG98:AM98"/>
    <mergeCell ref="AN98:AP98"/>
    <mergeCell ref="AG100:AM100"/>
    <mergeCell ref="AN100:AP100"/>
    <mergeCell ref="E23:AN23"/>
    <mergeCell ref="L36:P36"/>
    <mergeCell ref="AK26:AO26"/>
    <mergeCell ref="AK36:AO36"/>
    <mergeCell ref="AK27:AO27"/>
    <mergeCell ref="AK29:AO29"/>
    <mergeCell ref="L31:P31"/>
    <mergeCell ref="W31:AE31"/>
    <mergeCell ref="AK31:AO31"/>
    <mergeCell ref="AK32:AO32"/>
    <mergeCell ref="L32:P32"/>
    <mergeCell ref="AK33:AO33"/>
    <mergeCell ref="AG94:AM94"/>
    <mergeCell ref="AN94:AP94"/>
    <mergeCell ref="X38:AB38"/>
    <mergeCell ref="K5:AO5"/>
    <mergeCell ref="K6:AO6"/>
    <mergeCell ref="AR2:BE2"/>
    <mergeCell ref="AS89:AT91"/>
    <mergeCell ref="L33:P33"/>
    <mergeCell ref="AK34:AO34"/>
    <mergeCell ref="L34:P34"/>
    <mergeCell ref="AK35:AO35"/>
    <mergeCell ref="L35:P35"/>
    <mergeCell ref="AK38:AO38"/>
    <mergeCell ref="W35:AE35"/>
    <mergeCell ref="W34:AE34"/>
    <mergeCell ref="W32:AE32"/>
    <mergeCell ref="W33:AE33"/>
    <mergeCell ref="W36:AE36"/>
  </mergeCells>
  <hyperlinks>
    <hyperlink ref="A95" location="'011 - Stavební práce aktu...'!C2" display="/"/>
    <hyperlink ref="A96" location="'02 - Zateplení stře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521"/>
  <sheetViews>
    <sheetView showGridLines="0" workbookViewId="0" topLeftCell="A1">
      <selection activeCell="H145" sqref="H14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1"/>
    </row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customHeight="1">
      <c r="B4" s="20"/>
      <c r="D4" s="21" t="s">
        <v>93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5" t="str">
        <f>'Rekapitulace stavby'!K6</f>
        <v>Zateplení budovy Ministerstva zemědělství, Ústí nad Orlicí</v>
      </c>
      <c r="F7" s="236"/>
      <c r="G7" s="236"/>
      <c r="H7" s="236"/>
      <c r="L7" s="20"/>
    </row>
    <row r="8" spans="2:12" s="1" customFormat="1" ht="12" customHeight="1">
      <c r="B8" s="31"/>
      <c r="D8" s="26" t="s">
        <v>94</v>
      </c>
      <c r="L8" s="31"/>
    </row>
    <row r="9" spans="2:12" s="1" customFormat="1" ht="36.95" customHeight="1">
      <c r="B9" s="31"/>
      <c r="E9" s="224" t="s">
        <v>95</v>
      </c>
      <c r="F9" s="234"/>
      <c r="G9" s="234"/>
      <c r="H9" s="234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44858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4" t="str">
        <f>'Rekapitulace stavby'!AN13</f>
        <v/>
      </c>
      <c r="L17" s="31"/>
    </row>
    <row r="18" spans="2:12" s="1" customFormat="1" ht="18" customHeight="1">
      <c r="B18" s="31"/>
      <c r="E18" s="213" t="str">
        <f>'Rekapitulace stavby'!E14</f>
        <v xml:space="preserve"> </v>
      </c>
      <c r="F18" s="213"/>
      <c r="G18" s="213"/>
      <c r="H18" s="213"/>
      <c r="I18" s="26" t="s">
        <v>26</v>
      </c>
      <c r="J18" s="24" t="str">
        <f>'Rekapitulace stavby'!AN14</f>
        <v/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194" t="s">
        <v>875</v>
      </c>
      <c r="I21" s="26" t="s">
        <v>26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">
        <v>1</v>
      </c>
      <c r="L23" s="31"/>
    </row>
    <row r="24" spans="2:12" s="1" customFormat="1" ht="18" customHeight="1">
      <c r="B24" s="31"/>
      <c r="E24" s="24" t="s">
        <v>32</v>
      </c>
      <c r="I24" s="26" t="s">
        <v>26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3"/>
      <c r="E27" s="216" t="s">
        <v>1</v>
      </c>
      <c r="F27" s="216"/>
      <c r="G27" s="216"/>
      <c r="H27" s="216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>
      <c r="B30" s="31"/>
      <c r="D30" s="24" t="s">
        <v>96</v>
      </c>
      <c r="J30" s="30">
        <f>J96</f>
        <v>0</v>
      </c>
      <c r="L30" s="31"/>
    </row>
    <row r="31" spans="2:12" s="1" customFormat="1" ht="14.45" customHeight="1">
      <c r="B31" s="31"/>
      <c r="D31" s="29" t="s">
        <v>97</v>
      </c>
      <c r="J31" s="30">
        <f>J119</f>
        <v>0</v>
      </c>
      <c r="L31" s="31"/>
    </row>
    <row r="32" spans="2:12" s="1" customFormat="1" ht="25.35" customHeight="1">
      <c r="B32" s="31"/>
      <c r="D32" s="94" t="s">
        <v>36</v>
      </c>
      <c r="J32" s="65">
        <f>ROUND(J30+J31,2)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95" t="s">
        <v>40</v>
      </c>
      <c r="E35" s="26" t="s">
        <v>41</v>
      </c>
      <c r="F35" s="96">
        <f>ROUND((SUM(BE119:BE120)+SUM(BE140:BE520)),2)</f>
        <v>0</v>
      </c>
      <c r="I35" s="97">
        <v>0.21</v>
      </c>
      <c r="J35" s="96">
        <f>ROUND(((SUM(BE119:BE120)+SUM(BE140:BE520))*I35),2)</f>
        <v>0</v>
      </c>
      <c r="L35" s="31"/>
    </row>
    <row r="36" spans="2:12" s="1" customFormat="1" ht="14.45" customHeight="1">
      <c r="B36" s="31"/>
      <c r="E36" s="26" t="s">
        <v>42</v>
      </c>
      <c r="F36" s="96">
        <f>ROUND((SUM(BF119:BF120)+SUM(BF140:BF520)),2)</f>
        <v>0</v>
      </c>
      <c r="I36" s="97">
        <v>0.15</v>
      </c>
      <c r="J36" s="96">
        <f>ROUND(((SUM(BF119:BF120)+SUM(BF140:BF520))*I36),2)</f>
        <v>0</v>
      </c>
      <c r="L36" s="31"/>
    </row>
    <row r="37" spans="2:12" s="1" customFormat="1" ht="14.45" customHeight="1" hidden="1">
      <c r="B37" s="31"/>
      <c r="E37" s="26" t="s">
        <v>43</v>
      </c>
      <c r="F37" s="96">
        <f>ROUND((SUM(BG119:BG120)+SUM(BG140:BG520)),2)</f>
        <v>0</v>
      </c>
      <c r="I37" s="97">
        <v>0.21</v>
      </c>
      <c r="J37" s="96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96">
        <f>ROUND((SUM(BH119:BH120)+SUM(BH140:BH520)),2)</f>
        <v>0</v>
      </c>
      <c r="I38" s="97">
        <v>0.15</v>
      </c>
      <c r="J38" s="96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96">
        <f>ROUND((SUM(BI119:BI120)+SUM(BI140:BI520)),2)</f>
        <v>0</v>
      </c>
      <c r="I39" s="97">
        <v>0</v>
      </c>
      <c r="J39" s="96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89"/>
      <c r="D41" s="98" t="s">
        <v>46</v>
      </c>
      <c r="E41" s="56"/>
      <c r="F41" s="56"/>
      <c r="G41" s="99" t="s">
        <v>47</v>
      </c>
      <c r="H41" s="100" t="s">
        <v>48</v>
      </c>
      <c r="I41" s="56"/>
      <c r="J41" s="101">
        <f>SUM(J32:J39)</f>
        <v>0</v>
      </c>
      <c r="K41" s="102"/>
      <c r="L41" s="31"/>
    </row>
    <row r="42" spans="2:12" s="1" customFormat="1" ht="14.45" customHeight="1">
      <c r="B42" s="31"/>
      <c r="L42" s="31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1"/>
      <c r="D61" s="42" t="s">
        <v>51</v>
      </c>
      <c r="E61" s="33"/>
      <c r="F61" s="103" t="s">
        <v>52</v>
      </c>
      <c r="G61" s="42" t="s">
        <v>51</v>
      </c>
      <c r="H61" s="33"/>
      <c r="I61" s="33"/>
      <c r="J61" s="104" t="s">
        <v>52</v>
      </c>
      <c r="K61" s="33"/>
      <c r="L61" s="31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1"/>
      <c r="D76" s="42" t="s">
        <v>51</v>
      </c>
      <c r="E76" s="33"/>
      <c r="F76" s="103" t="s">
        <v>52</v>
      </c>
      <c r="G76" s="42" t="s">
        <v>51</v>
      </c>
      <c r="H76" s="33"/>
      <c r="I76" s="33"/>
      <c r="J76" s="104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1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14</v>
      </c>
      <c r="L84" s="31"/>
    </row>
    <row r="85" spans="2:12" s="1" customFormat="1" ht="16.5" customHeight="1">
      <c r="B85" s="31"/>
      <c r="E85" s="235" t="str">
        <f>E7</f>
        <v>Zateplení budovy Ministerstva zemědělství, Ústí nad Orlicí</v>
      </c>
      <c r="F85" s="236"/>
      <c r="G85" s="236"/>
      <c r="H85" s="236"/>
      <c r="L85" s="31"/>
    </row>
    <row r="86" spans="2:12" s="1" customFormat="1" ht="12" customHeight="1">
      <c r="B86" s="31"/>
      <c r="C86" s="26" t="s">
        <v>94</v>
      </c>
      <c r="L86" s="31"/>
    </row>
    <row r="87" spans="2:12" s="1" customFormat="1" ht="16.5" customHeight="1">
      <c r="B87" s="31"/>
      <c r="E87" s="224" t="str">
        <f>E9</f>
        <v>011 - Stavební práce aktualizace 2022</v>
      </c>
      <c r="F87" s="234"/>
      <c r="G87" s="234"/>
      <c r="H87" s="23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Tvardkova  ul. čp.1191</v>
      </c>
      <c r="I89" s="26" t="s">
        <v>22</v>
      </c>
      <c r="J89" s="51">
        <f>IF(J12="","",J12)</f>
        <v>44858</v>
      </c>
      <c r="L89" s="31"/>
    </row>
    <row r="90" spans="2:12" s="1" customFormat="1" ht="6.95" customHeight="1">
      <c r="B90" s="31"/>
      <c r="L90" s="31"/>
    </row>
    <row r="91" spans="2:12" s="1" customFormat="1" ht="27.95" customHeight="1">
      <c r="B91" s="31"/>
      <c r="C91" s="26" t="s">
        <v>23</v>
      </c>
      <c r="F91" s="24" t="str">
        <f>E15</f>
        <v>CR Ministerstvo zemedělství</v>
      </c>
      <c r="I91" s="26" t="s">
        <v>29</v>
      </c>
      <c r="J91" s="27" t="str">
        <f>E21</f>
        <v>LLC technology s.r.o.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 xml:space="preserve"> </v>
      </c>
      <c r="I92" s="26" t="s">
        <v>31</v>
      </c>
      <c r="J92" s="27" t="str">
        <f>E24</f>
        <v>Ing. Hloucal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5" t="s">
        <v>99</v>
      </c>
      <c r="D94" s="89"/>
      <c r="E94" s="89"/>
      <c r="F94" s="89"/>
      <c r="G94" s="89"/>
      <c r="H94" s="89"/>
      <c r="I94" s="89"/>
      <c r="J94" s="106" t="s">
        <v>100</v>
      </c>
      <c r="K94" s="89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7" t="s">
        <v>101</v>
      </c>
      <c r="J96" s="65">
        <f>J97+J102+J113</f>
        <v>0</v>
      </c>
      <c r="L96" s="31"/>
      <c r="AU96" s="17" t="s">
        <v>102</v>
      </c>
    </row>
    <row r="97" spans="2:12" s="8" customFormat="1" ht="24.95" customHeight="1">
      <c r="B97" s="108"/>
      <c r="D97" s="109" t="s">
        <v>103</v>
      </c>
      <c r="E97" s="110"/>
      <c r="F97" s="110"/>
      <c r="G97" s="110"/>
      <c r="H97" s="110"/>
      <c r="I97" s="110"/>
      <c r="J97" s="111">
        <f>J141</f>
        <v>0</v>
      </c>
      <c r="L97" s="108"/>
    </row>
    <row r="98" spans="2:12" s="9" customFormat="1" ht="19.9" customHeight="1">
      <c r="B98" s="112"/>
      <c r="D98" s="113" t="s">
        <v>104</v>
      </c>
      <c r="E98" s="114"/>
      <c r="F98" s="114"/>
      <c r="G98" s="114"/>
      <c r="H98" s="114"/>
      <c r="I98" s="114"/>
      <c r="J98" s="115">
        <f>J142</f>
        <v>0</v>
      </c>
      <c r="L98" s="112"/>
    </row>
    <row r="99" spans="2:12" s="9" customFormat="1" ht="19.9" customHeight="1">
      <c r="B99" s="112"/>
      <c r="D99" s="113" t="s">
        <v>105</v>
      </c>
      <c r="E99" s="114"/>
      <c r="F99" s="114"/>
      <c r="G99" s="114"/>
      <c r="H99" s="114"/>
      <c r="I99" s="114"/>
      <c r="J99" s="115">
        <f>J261</f>
        <v>0</v>
      </c>
      <c r="L99" s="112"/>
    </row>
    <row r="100" spans="2:12" s="9" customFormat="1" ht="19.9" customHeight="1">
      <c r="B100" s="112"/>
      <c r="D100" s="113" t="s">
        <v>106</v>
      </c>
      <c r="E100" s="114"/>
      <c r="F100" s="114"/>
      <c r="G100" s="114"/>
      <c r="H100" s="114"/>
      <c r="I100" s="114"/>
      <c r="J100" s="115">
        <f>J294</f>
        <v>0</v>
      </c>
      <c r="L100" s="112"/>
    </row>
    <row r="101" spans="2:12" s="9" customFormat="1" ht="19.9" customHeight="1">
      <c r="B101" s="112"/>
      <c r="D101" s="113" t="s">
        <v>107</v>
      </c>
      <c r="E101" s="114"/>
      <c r="F101" s="114"/>
      <c r="G101" s="114"/>
      <c r="H101" s="114"/>
      <c r="I101" s="114"/>
      <c r="J101" s="115">
        <f>J307</f>
        <v>0</v>
      </c>
      <c r="L101" s="112"/>
    </row>
    <row r="102" spans="2:12" s="8" customFormat="1" ht="24.95" customHeight="1">
      <c r="B102" s="108"/>
      <c r="D102" s="109" t="s">
        <v>108</v>
      </c>
      <c r="E102" s="110"/>
      <c r="F102" s="110"/>
      <c r="G102" s="110"/>
      <c r="H102" s="110"/>
      <c r="I102" s="110"/>
      <c r="J102" s="111">
        <f>J309</f>
        <v>0</v>
      </c>
      <c r="L102" s="108"/>
    </row>
    <row r="103" spans="2:12" s="9" customFormat="1" ht="19.9" customHeight="1">
      <c r="B103" s="112"/>
      <c r="D103" s="113" t="s">
        <v>109</v>
      </c>
      <c r="E103" s="114"/>
      <c r="F103" s="114"/>
      <c r="G103" s="114"/>
      <c r="H103" s="114"/>
      <c r="I103" s="114"/>
      <c r="J103" s="115">
        <f>J310</f>
        <v>0</v>
      </c>
      <c r="L103" s="112"/>
    </row>
    <row r="104" spans="2:12" s="9" customFormat="1" ht="19.9" customHeight="1">
      <c r="B104" s="112"/>
      <c r="D104" s="113" t="s">
        <v>110</v>
      </c>
      <c r="E104" s="114"/>
      <c r="F104" s="114"/>
      <c r="G104" s="114"/>
      <c r="H104" s="114"/>
      <c r="I104" s="114"/>
      <c r="J104" s="115">
        <f>J322</f>
        <v>0</v>
      </c>
      <c r="L104" s="112"/>
    </row>
    <row r="105" spans="2:12" s="9" customFormat="1" ht="19.9" customHeight="1">
      <c r="B105" s="112"/>
      <c r="D105" s="113" t="s">
        <v>111</v>
      </c>
      <c r="E105" s="114"/>
      <c r="F105" s="114"/>
      <c r="G105" s="114"/>
      <c r="H105" s="114"/>
      <c r="I105" s="114"/>
      <c r="J105" s="115">
        <f>J342</f>
        <v>0</v>
      </c>
      <c r="L105" s="112"/>
    </row>
    <row r="106" spans="2:12" s="9" customFormat="1" ht="19.9" customHeight="1">
      <c r="B106" s="112"/>
      <c r="D106" s="113" t="s">
        <v>112</v>
      </c>
      <c r="E106" s="114"/>
      <c r="F106" s="114"/>
      <c r="G106" s="114"/>
      <c r="H106" s="114"/>
      <c r="I106" s="114"/>
      <c r="J106" s="115">
        <f>J385</f>
        <v>0</v>
      </c>
      <c r="L106" s="112"/>
    </row>
    <row r="107" spans="2:12" s="9" customFormat="1" ht="19.9" customHeight="1">
      <c r="B107" s="112"/>
      <c r="D107" s="113" t="s">
        <v>113</v>
      </c>
      <c r="E107" s="114"/>
      <c r="F107" s="114"/>
      <c r="G107" s="114"/>
      <c r="H107" s="114"/>
      <c r="I107" s="114"/>
      <c r="J107" s="115">
        <f>J388</f>
        <v>0</v>
      </c>
      <c r="L107" s="112"/>
    </row>
    <row r="108" spans="2:12" s="9" customFormat="1" ht="19.9" customHeight="1">
      <c r="B108" s="112"/>
      <c r="D108" s="113" t="s">
        <v>114</v>
      </c>
      <c r="E108" s="114"/>
      <c r="F108" s="114"/>
      <c r="G108" s="114"/>
      <c r="H108" s="114"/>
      <c r="I108" s="114"/>
      <c r="J108" s="115">
        <f>J417</f>
        <v>0</v>
      </c>
      <c r="L108" s="112"/>
    </row>
    <row r="109" spans="2:12" s="9" customFormat="1" ht="19.9" customHeight="1">
      <c r="B109" s="112"/>
      <c r="D109" s="113" t="s">
        <v>115</v>
      </c>
      <c r="E109" s="114"/>
      <c r="F109" s="114"/>
      <c r="G109" s="114"/>
      <c r="H109" s="114"/>
      <c r="I109" s="114"/>
      <c r="J109" s="115">
        <f>J495</f>
        <v>0</v>
      </c>
      <c r="L109" s="112"/>
    </row>
    <row r="110" spans="2:12" s="9" customFormat="1" ht="19.9" customHeight="1">
      <c r="B110" s="112"/>
      <c r="D110" s="113" t="s">
        <v>116</v>
      </c>
      <c r="E110" s="114"/>
      <c r="F110" s="114"/>
      <c r="G110" s="114"/>
      <c r="H110" s="114"/>
      <c r="I110" s="114"/>
      <c r="J110" s="115">
        <f>J500</f>
        <v>0</v>
      </c>
      <c r="L110" s="112"/>
    </row>
    <row r="111" spans="2:12" s="8" customFormat="1" ht="24.95" customHeight="1">
      <c r="B111" s="108"/>
      <c r="D111" s="109" t="s">
        <v>117</v>
      </c>
      <c r="E111" s="110"/>
      <c r="F111" s="110"/>
      <c r="G111" s="110"/>
      <c r="H111" s="110"/>
      <c r="I111" s="110"/>
      <c r="J111" s="111">
        <f>J509</f>
        <v>0</v>
      </c>
      <c r="L111" s="108"/>
    </row>
    <row r="112" spans="2:12" s="9" customFormat="1" ht="19.9" customHeight="1">
      <c r="B112" s="112"/>
      <c r="D112" s="113" t="s">
        <v>118</v>
      </c>
      <c r="E112" s="114"/>
      <c r="F112" s="114"/>
      <c r="G112" s="114"/>
      <c r="H112" s="114"/>
      <c r="I112" s="114"/>
      <c r="J112" s="115">
        <f>J510</f>
        <v>0</v>
      </c>
      <c r="L112" s="112"/>
    </row>
    <row r="113" spans="2:12" s="8" customFormat="1" ht="24.95" customHeight="1">
      <c r="B113" s="108"/>
      <c r="D113" s="109" t="s">
        <v>119</v>
      </c>
      <c r="E113" s="110"/>
      <c r="F113" s="110"/>
      <c r="G113" s="110"/>
      <c r="H113" s="110"/>
      <c r="I113" s="110"/>
      <c r="J113" s="111">
        <f>J513</f>
        <v>0</v>
      </c>
      <c r="L113" s="108"/>
    </row>
    <row r="114" spans="2:12" s="9" customFormat="1" ht="19.9" customHeight="1">
      <c r="B114" s="112"/>
      <c r="D114" s="113" t="s">
        <v>120</v>
      </c>
      <c r="E114" s="114"/>
      <c r="F114" s="114"/>
      <c r="G114" s="114"/>
      <c r="H114" s="114"/>
      <c r="I114" s="114"/>
      <c r="J114" s="115">
        <f>J514</f>
        <v>0</v>
      </c>
      <c r="L114" s="112"/>
    </row>
    <row r="115" spans="2:12" s="9" customFormat="1" ht="19.9" customHeight="1">
      <c r="B115" s="112"/>
      <c r="D115" s="113" t="s">
        <v>121</v>
      </c>
      <c r="E115" s="114"/>
      <c r="F115" s="114"/>
      <c r="G115" s="114"/>
      <c r="H115" s="114"/>
      <c r="I115" s="114"/>
      <c r="J115" s="115">
        <f>J516</f>
        <v>0</v>
      </c>
      <c r="L115" s="112"/>
    </row>
    <row r="116" spans="2:12" s="9" customFormat="1" ht="19.9" customHeight="1">
      <c r="B116" s="112"/>
      <c r="D116" s="113" t="s">
        <v>122</v>
      </c>
      <c r="E116" s="114"/>
      <c r="F116" s="114"/>
      <c r="G116" s="114"/>
      <c r="H116" s="114"/>
      <c r="I116" s="114"/>
      <c r="J116" s="115">
        <f>J519</f>
        <v>0</v>
      </c>
      <c r="L116" s="112"/>
    </row>
    <row r="117" spans="2:12" s="1" customFormat="1" ht="21.75" customHeight="1">
      <c r="B117" s="31"/>
      <c r="L117" s="31"/>
    </row>
    <row r="118" spans="2:12" s="1" customFormat="1" ht="6.95" customHeight="1">
      <c r="B118" s="31"/>
      <c r="L118" s="31"/>
    </row>
    <row r="119" spans="2:14" s="1" customFormat="1" ht="29.25" customHeight="1">
      <c r="B119" s="31"/>
      <c r="C119" s="107" t="s">
        <v>123</v>
      </c>
      <c r="J119" s="116">
        <v>0</v>
      </c>
      <c r="L119" s="31"/>
      <c r="N119" s="117" t="s">
        <v>40</v>
      </c>
    </row>
    <row r="120" spans="2:12" s="1" customFormat="1" ht="18" customHeight="1">
      <c r="B120" s="31"/>
      <c r="L120" s="31"/>
    </row>
    <row r="121" spans="2:12" s="1" customFormat="1" ht="29.25" customHeight="1">
      <c r="B121" s="31"/>
      <c r="C121" s="88" t="s">
        <v>92</v>
      </c>
      <c r="D121" s="89"/>
      <c r="E121" s="89"/>
      <c r="F121" s="89"/>
      <c r="G121" s="89"/>
      <c r="H121" s="89"/>
      <c r="I121" s="89"/>
      <c r="J121" s="90">
        <f>ROUND(J96+J119,2)</f>
        <v>0</v>
      </c>
      <c r="K121" s="89"/>
      <c r="L121" s="31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1"/>
    </row>
    <row r="127" spans="2:12" s="1" customFormat="1" ht="24.95" customHeight="1">
      <c r="B127" s="31"/>
      <c r="C127" s="21" t="s">
        <v>124</v>
      </c>
      <c r="L127" s="31"/>
    </row>
    <row r="128" spans="2:12" s="1" customFormat="1" ht="6.95" customHeight="1">
      <c r="B128" s="31"/>
      <c r="L128" s="31"/>
    </row>
    <row r="129" spans="2:12" s="1" customFormat="1" ht="12" customHeight="1">
      <c r="B129" s="31"/>
      <c r="C129" s="26" t="s">
        <v>14</v>
      </c>
      <c r="L129" s="31"/>
    </row>
    <row r="130" spans="2:12" s="1" customFormat="1" ht="16.5" customHeight="1">
      <c r="B130" s="31"/>
      <c r="E130" s="235" t="str">
        <f>E7</f>
        <v>Zateplení budovy Ministerstva zemědělství, Ústí nad Orlicí</v>
      </c>
      <c r="F130" s="236"/>
      <c r="G130" s="236"/>
      <c r="H130" s="236"/>
      <c r="L130" s="31"/>
    </row>
    <row r="131" spans="2:12" s="1" customFormat="1" ht="12" customHeight="1">
      <c r="B131" s="31"/>
      <c r="C131" s="26" t="s">
        <v>94</v>
      </c>
      <c r="L131" s="31"/>
    </row>
    <row r="132" spans="2:12" s="1" customFormat="1" ht="16.5" customHeight="1">
      <c r="B132" s="31"/>
      <c r="E132" s="224" t="str">
        <f>E9</f>
        <v>011 - Stavební práce aktualizace 2022</v>
      </c>
      <c r="F132" s="234"/>
      <c r="G132" s="234"/>
      <c r="H132" s="234"/>
      <c r="L132" s="31"/>
    </row>
    <row r="133" spans="2:12" s="1" customFormat="1" ht="6.95" customHeight="1">
      <c r="B133" s="31"/>
      <c r="L133" s="31"/>
    </row>
    <row r="134" spans="2:12" s="1" customFormat="1" ht="12" customHeight="1">
      <c r="B134" s="31"/>
      <c r="C134" s="26" t="s">
        <v>20</v>
      </c>
      <c r="F134" s="24" t="str">
        <f>F12</f>
        <v>Tvardkova  ul. čp.1191</v>
      </c>
      <c r="I134" s="26" t="s">
        <v>22</v>
      </c>
      <c r="J134" s="51">
        <f>IF(J12="","",J12)</f>
        <v>44858</v>
      </c>
      <c r="L134" s="31"/>
    </row>
    <row r="135" spans="2:12" s="1" customFormat="1" ht="6.95" customHeight="1">
      <c r="B135" s="31"/>
      <c r="L135" s="31"/>
    </row>
    <row r="136" spans="2:12" s="1" customFormat="1" ht="27.95" customHeight="1">
      <c r="B136" s="31"/>
      <c r="C136" s="26" t="s">
        <v>23</v>
      </c>
      <c r="F136" s="24" t="str">
        <f>E15</f>
        <v>CR Ministerstvo zemedělství</v>
      </c>
      <c r="I136" s="26" t="s">
        <v>29</v>
      </c>
      <c r="J136" s="27" t="str">
        <f>E21</f>
        <v>LLC technology s.r.o.</v>
      </c>
      <c r="L136" s="31"/>
    </row>
    <row r="137" spans="2:12" s="1" customFormat="1" ht="15.2" customHeight="1">
      <c r="B137" s="31"/>
      <c r="C137" s="26" t="s">
        <v>27</v>
      </c>
      <c r="F137" s="24" t="str">
        <f>IF(E18="","",E18)</f>
        <v xml:space="preserve"> </v>
      </c>
      <c r="I137" s="26" t="s">
        <v>31</v>
      </c>
      <c r="J137" s="27" t="str">
        <f>E24</f>
        <v>Ing. Hloucal</v>
      </c>
      <c r="L137" s="31"/>
    </row>
    <row r="138" spans="2:12" s="1" customFormat="1" ht="10.35" customHeight="1">
      <c r="B138" s="31"/>
      <c r="L138" s="31"/>
    </row>
    <row r="139" spans="2:20" s="10" customFormat="1" ht="29.25" customHeight="1">
      <c r="B139" s="118"/>
      <c r="C139" s="119" t="s">
        <v>125</v>
      </c>
      <c r="D139" s="120" t="s">
        <v>61</v>
      </c>
      <c r="E139" s="120" t="s">
        <v>57</v>
      </c>
      <c r="F139" s="120" t="s">
        <v>58</v>
      </c>
      <c r="G139" s="120" t="s">
        <v>126</v>
      </c>
      <c r="H139" s="120" t="s">
        <v>127</v>
      </c>
      <c r="I139" s="120" t="s">
        <v>128</v>
      </c>
      <c r="J139" s="121" t="s">
        <v>100</v>
      </c>
      <c r="K139" s="122" t="s">
        <v>129</v>
      </c>
      <c r="L139" s="118"/>
      <c r="M139" s="58" t="s">
        <v>1</v>
      </c>
      <c r="N139" s="59" t="s">
        <v>40</v>
      </c>
      <c r="O139" s="59" t="s">
        <v>130</v>
      </c>
      <c r="P139" s="59" t="s">
        <v>131</v>
      </c>
      <c r="Q139" s="59" t="s">
        <v>132</v>
      </c>
      <c r="R139" s="59" t="s">
        <v>133</v>
      </c>
      <c r="S139" s="59" t="s">
        <v>134</v>
      </c>
      <c r="T139" s="60" t="s">
        <v>135</v>
      </c>
    </row>
    <row r="140" spans="2:63" s="1" customFormat="1" ht="22.9" customHeight="1">
      <c r="B140" s="31"/>
      <c r="C140" s="63" t="s">
        <v>136</v>
      </c>
      <c r="J140" s="123">
        <f>BK140</f>
        <v>0</v>
      </c>
      <c r="L140" s="31"/>
      <c r="M140" s="61"/>
      <c r="N140" s="52"/>
      <c r="O140" s="52"/>
      <c r="P140" s="124">
        <f>P141+P309+P509+P513</f>
        <v>6067.37683</v>
      </c>
      <c r="Q140" s="52"/>
      <c r="R140" s="124">
        <f>R141+R309+R509+R513</f>
        <v>34.002212730000004</v>
      </c>
      <c r="S140" s="52"/>
      <c r="T140" s="125">
        <f>T141+T309+T509+T513</f>
        <v>18.610135</v>
      </c>
      <c r="AT140" s="17" t="s">
        <v>75</v>
      </c>
      <c r="AU140" s="17" t="s">
        <v>102</v>
      </c>
      <c r="BK140" s="126">
        <f>BK141+BK309+BK509+BK513</f>
        <v>0</v>
      </c>
    </row>
    <row r="141" spans="2:63" s="11" customFormat="1" ht="25.9" customHeight="1">
      <c r="B141" s="127"/>
      <c r="D141" s="128" t="s">
        <v>75</v>
      </c>
      <c r="E141" s="129" t="s">
        <v>137</v>
      </c>
      <c r="F141" s="129" t="s">
        <v>138</v>
      </c>
      <c r="J141" s="130">
        <f>BK141</f>
        <v>0</v>
      </c>
      <c r="L141" s="127"/>
      <c r="M141" s="131"/>
      <c r="N141" s="132"/>
      <c r="O141" s="132"/>
      <c r="P141" s="133">
        <f>P142+P261+P294+P307</f>
        <v>3474.1975239999997</v>
      </c>
      <c r="Q141" s="132"/>
      <c r="R141" s="133">
        <f>R142+R261+R294+R307</f>
        <v>25.498291390000002</v>
      </c>
      <c r="S141" s="132"/>
      <c r="T141" s="134">
        <f>T142+T261+T294+T307</f>
        <v>4.628315</v>
      </c>
      <c r="AR141" s="128" t="s">
        <v>19</v>
      </c>
      <c r="AT141" s="135" t="s">
        <v>75</v>
      </c>
      <c r="AU141" s="135" t="s">
        <v>76</v>
      </c>
      <c r="AY141" s="128" t="s">
        <v>139</v>
      </c>
      <c r="BK141" s="136">
        <f>BK142+BK261+BK294+BK307</f>
        <v>0</v>
      </c>
    </row>
    <row r="142" spans="2:63" s="11" customFormat="1" ht="22.9" customHeight="1">
      <c r="B142" s="127"/>
      <c r="D142" s="128" t="s">
        <v>75</v>
      </c>
      <c r="E142" s="137" t="s">
        <v>140</v>
      </c>
      <c r="F142" s="137" t="s">
        <v>141</v>
      </c>
      <c r="J142" s="138">
        <f>BK142</f>
        <v>0</v>
      </c>
      <c r="L142" s="127"/>
      <c r="M142" s="131"/>
      <c r="N142" s="132"/>
      <c r="O142" s="132"/>
      <c r="P142" s="133">
        <f>SUM(P143:P260)</f>
        <v>1879.4192979999998</v>
      </c>
      <c r="Q142" s="132"/>
      <c r="R142" s="133">
        <f>SUM(R143:R260)</f>
        <v>25.49095339</v>
      </c>
      <c r="S142" s="132"/>
      <c r="T142" s="134">
        <f>SUM(T143:T260)</f>
        <v>0</v>
      </c>
      <c r="AR142" s="128" t="s">
        <v>19</v>
      </c>
      <c r="AT142" s="135" t="s">
        <v>75</v>
      </c>
      <c r="AU142" s="135" t="s">
        <v>19</v>
      </c>
      <c r="AY142" s="128" t="s">
        <v>139</v>
      </c>
      <c r="BK142" s="136">
        <f>SUM(BK143:BK260)</f>
        <v>0</v>
      </c>
    </row>
    <row r="143" spans="2:65" s="1" customFormat="1" ht="24" customHeight="1">
      <c r="B143" s="139"/>
      <c r="C143" s="140" t="s">
        <v>19</v>
      </c>
      <c r="D143" s="140" t="s">
        <v>142</v>
      </c>
      <c r="E143" s="141" t="s">
        <v>143</v>
      </c>
      <c r="F143" s="142" t="s">
        <v>144</v>
      </c>
      <c r="G143" s="143" t="s">
        <v>145</v>
      </c>
      <c r="H143" s="144">
        <v>2150.4</v>
      </c>
      <c r="I143" s="145"/>
      <c r="J143" s="145">
        <f>ROUND(I143*H143,2)</f>
        <v>0</v>
      </c>
      <c r="K143" s="142" t="s">
        <v>146</v>
      </c>
      <c r="L143" s="31"/>
      <c r="M143" s="146" t="s">
        <v>1</v>
      </c>
      <c r="N143" s="147" t="s">
        <v>41</v>
      </c>
      <c r="O143" s="148">
        <v>0.37</v>
      </c>
      <c r="P143" s="148">
        <f>O143*H143</f>
        <v>795.648</v>
      </c>
      <c r="Q143" s="148">
        <v>0.0015</v>
      </c>
      <c r="R143" s="148">
        <f>Q143*H143</f>
        <v>3.2256</v>
      </c>
      <c r="S143" s="148">
        <v>0</v>
      </c>
      <c r="T143" s="149">
        <f>S143*H143</f>
        <v>0</v>
      </c>
      <c r="AR143" s="150" t="s">
        <v>147</v>
      </c>
      <c r="AT143" s="150" t="s">
        <v>142</v>
      </c>
      <c r="AU143" s="150" t="s">
        <v>85</v>
      </c>
      <c r="AY143" s="17" t="s">
        <v>139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7" t="s">
        <v>19</v>
      </c>
      <c r="BK143" s="151">
        <f>ROUND(I143*H143,2)</f>
        <v>0</v>
      </c>
      <c r="BL143" s="17" t="s">
        <v>147</v>
      </c>
      <c r="BM143" s="150" t="s">
        <v>148</v>
      </c>
    </row>
    <row r="144" spans="2:51" s="12" customFormat="1" ht="12">
      <c r="B144" s="152"/>
      <c r="D144" s="153" t="s">
        <v>149</v>
      </c>
      <c r="E144" s="154" t="s">
        <v>1</v>
      </c>
      <c r="F144" s="155" t="s">
        <v>150</v>
      </c>
      <c r="H144" s="154" t="s">
        <v>1</v>
      </c>
      <c r="L144" s="152"/>
      <c r="M144" s="156"/>
      <c r="N144" s="157"/>
      <c r="O144" s="157"/>
      <c r="P144" s="157"/>
      <c r="Q144" s="157"/>
      <c r="R144" s="157"/>
      <c r="S144" s="157"/>
      <c r="T144" s="158"/>
      <c r="AT144" s="154" t="s">
        <v>149</v>
      </c>
      <c r="AU144" s="154" t="s">
        <v>85</v>
      </c>
      <c r="AV144" s="12" t="s">
        <v>19</v>
      </c>
      <c r="AW144" s="12" t="s">
        <v>30</v>
      </c>
      <c r="AX144" s="12" t="s">
        <v>76</v>
      </c>
      <c r="AY144" s="154" t="s">
        <v>139</v>
      </c>
    </row>
    <row r="145" spans="2:51" s="13" customFormat="1" ht="12">
      <c r="B145" s="159"/>
      <c r="D145" s="153" t="s">
        <v>149</v>
      </c>
      <c r="E145" s="160" t="s">
        <v>1</v>
      </c>
      <c r="F145" s="161" t="s">
        <v>151</v>
      </c>
      <c r="H145" s="162">
        <v>2150.4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149</v>
      </c>
      <c r="AU145" s="160" t="s">
        <v>85</v>
      </c>
      <c r="AV145" s="13" t="s">
        <v>85</v>
      </c>
      <c r="AW145" s="13" t="s">
        <v>30</v>
      </c>
      <c r="AX145" s="13" t="s">
        <v>76</v>
      </c>
      <c r="AY145" s="160" t="s">
        <v>139</v>
      </c>
    </row>
    <row r="146" spans="2:51" s="14" customFormat="1" ht="12">
      <c r="B146" s="166"/>
      <c r="D146" s="153" t="s">
        <v>149</v>
      </c>
      <c r="E146" s="167" t="s">
        <v>1</v>
      </c>
      <c r="F146" s="168" t="s">
        <v>152</v>
      </c>
      <c r="H146" s="169">
        <v>2150.4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7" t="s">
        <v>149</v>
      </c>
      <c r="AU146" s="167" t="s">
        <v>85</v>
      </c>
      <c r="AV146" s="14" t="s">
        <v>147</v>
      </c>
      <c r="AW146" s="14" t="s">
        <v>30</v>
      </c>
      <c r="AX146" s="14" t="s">
        <v>19</v>
      </c>
      <c r="AY146" s="167" t="s">
        <v>139</v>
      </c>
    </row>
    <row r="147" spans="2:65" s="1" customFormat="1" ht="24" customHeight="1">
      <c r="B147" s="139"/>
      <c r="C147" s="140" t="s">
        <v>85</v>
      </c>
      <c r="D147" s="140" t="s">
        <v>142</v>
      </c>
      <c r="E147" s="141" t="s">
        <v>153</v>
      </c>
      <c r="F147" s="142" t="s">
        <v>154</v>
      </c>
      <c r="G147" s="143" t="s">
        <v>155</v>
      </c>
      <c r="H147" s="144">
        <v>309.123</v>
      </c>
      <c r="I147" s="145"/>
      <c r="J147" s="145">
        <f>ROUND(I147*H147,2)</f>
        <v>0</v>
      </c>
      <c r="K147" s="142" t="s">
        <v>146</v>
      </c>
      <c r="L147" s="31"/>
      <c r="M147" s="146" t="s">
        <v>1</v>
      </c>
      <c r="N147" s="147" t="s">
        <v>41</v>
      </c>
      <c r="O147" s="148">
        <v>0.376</v>
      </c>
      <c r="P147" s="148">
        <f>O147*H147</f>
        <v>116.230248</v>
      </c>
      <c r="Q147" s="148">
        <v>0.00704</v>
      </c>
      <c r="R147" s="148">
        <f>Q147*H147</f>
        <v>2.17622592</v>
      </c>
      <c r="S147" s="148">
        <v>0</v>
      </c>
      <c r="T147" s="149">
        <f>S147*H147</f>
        <v>0</v>
      </c>
      <c r="AR147" s="150" t="s">
        <v>147</v>
      </c>
      <c r="AT147" s="150" t="s">
        <v>142</v>
      </c>
      <c r="AU147" s="150" t="s">
        <v>85</v>
      </c>
      <c r="AY147" s="17" t="s">
        <v>139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7" t="s">
        <v>19</v>
      </c>
      <c r="BK147" s="151">
        <f>ROUND(I147*H147,2)</f>
        <v>0</v>
      </c>
      <c r="BL147" s="17" t="s">
        <v>147</v>
      </c>
      <c r="BM147" s="150" t="s">
        <v>156</v>
      </c>
    </row>
    <row r="148" spans="2:51" s="12" customFormat="1" ht="12">
      <c r="B148" s="152"/>
      <c r="D148" s="153" t="s">
        <v>149</v>
      </c>
      <c r="E148" s="154" t="s">
        <v>1</v>
      </c>
      <c r="F148" s="155" t="s">
        <v>157</v>
      </c>
      <c r="H148" s="154" t="s">
        <v>1</v>
      </c>
      <c r="L148" s="152"/>
      <c r="M148" s="156"/>
      <c r="N148" s="157"/>
      <c r="O148" s="157"/>
      <c r="P148" s="157"/>
      <c r="Q148" s="157"/>
      <c r="R148" s="157"/>
      <c r="S148" s="157"/>
      <c r="T148" s="158"/>
      <c r="AT148" s="154" t="s">
        <v>149</v>
      </c>
      <c r="AU148" s="154" t="s">
        <v>85</v>
      </c>
      <c r="AV148" s="12" t="s">
        <v>19</v>
      </c>
      <c r="AW148" s="12" t="s">
        <v>30</v>
      </c>
      <c r="AX148" s="12" t="s">
        <v>76</v>
      </c>
      <c r="AY148" s="154" t="s">
        <v>139</v>
      </c>
    </row>
    <row r="149" spans="2:51" s="13" customFormat="1" ht="12">
      <c r="B149" s="159"/>
      <c r="D149" s="153" t="s">
        <v>149</v>
      </c>
      <c r="E149" s="160" t="s">
        <v>1</v>
      </c>
      <c r="F149" s="161" t="s">
        <v>158</v>
      </c>
      <c r="H149" s="162">
        <v>24.72</v>
      </c>
      <c r="L149" s="159"/>
      <c r="M149" s="163"/>
      <c r="N149" s="164"/>
      <c r="O149" s="164"/>
      <c r="P149" s="164"/>
      <c r="Q149" s="164"/>
      <c r="R149" s="164"/>
      <c r="S149" s="164"/>
      <c r="T149" s="165"/>
      <c r="AT149" s="160" t="s">
        <v>149</v>
      </c>
      <c r="AU149" s="160" t="s">
        <v>85</v>
      </c>
      <c r="AV149" s="13" t="s">
        <v>85</v>
      </c>
      <c r="AW149" s="13" t="s">
        <v>30</v>
      </c>
      <c r="AX149" s="13" t="s">
        <v>76</v>
      </c>
      <c r="AY149" s="160" t="s">
        <v>139</v>
      </c>
    </row>
    <row r="150" spans="2:51" s="12" customFormat="1" ht="12">
      <c r="B150" s="152"/>
      <c r="D150" s="153" t="s">
        <v>149</v>
      </c>
      <c r="E150" s="154" t="s">
        <v>1</v>
      </c>
      <c r="F150" s="155" t="s">
        <v>159</v>
      </c>
      <c r="H150" s="154" t="s">
        <v>1</v>
      </c>
      <c r="L150" s="152"/>
      <c r="M150" s="156"/>
      <c r="N150" s="157"/>
      <c r="O150" s="157"/>
      <c r="P150" s="157"/>
      <c r="Q150" s="157"/>
      <c r="R150" s="157"/>
      <c r="S150" s="157"/>
      <c r="T150" s="158"/>
      <c r="AT150" s="154" t="s">
        <v>149</v>
      </c>
      <c r="AU150" s="154" t="s">
        <v>85</v>
      </c>
      <c r="AV150" s="12" t="s">
        <v>19</v>
      </c>
      <c r="AW150" s="12" t="s">
        <v>30</v>
      </c>
      <c r="AX150" s="12" t="s">
        <v>76</v>
      </c>
      <c r="AY150" s="154" t="s">
        <v>139</v>
      </c>
    </row>
    <row r="151" spans="2:51" s="13" customFormat="1" ht="12">
      <c r="B151" s="159"/>
      <c r="D151" s="153" t="s">
        <v>149</v>
      </c>
      <c r="E151" s="160" t="s">
        <v>1</v>
      </c>
      <c r="F151" s="161" t="s">
        <v>160</v>
      </c>
      <c r="H151" s="162">
        <v>21.63</v>
      </c>
      <c r="L151" s="159"/>
      <c r="M151" s="163"/>
      <c r="N151" s="164"/>
      <c r="O151" s="164"/>
      <c r="P151" s="164"/>
      <c r="Q151" s="164"/>
      <c r="R151" s="164"/>
      <c r="S151" s="164"/>
      <c r="T151" s="165"/>
      <c r="AT151" s="160" t="s">
        <v>149</v>
      </c>
      <c r="AU151" s="160" t="s">
        <v>85</v>
      </c>
      <c r="AV151" s="13" t="s">
        <v>85</v>
      </c>
      <c r="AW151" s="13" t="s">
        <v>30</v>
      </c>
      <c r="AX151" s="13" t="s">
        <v>76</v>
      </c>
      <c r="AY151" s="160" t="s">
        <v>139</v>
      </c>
    </row>
    <row r="152" spans="2:51" s="12" customFormat="1" ht="12">
      <c r="B152" s="152"/>
      <c r="D152" s="153" t="s">
        <v>149</v>
      </c>
      <c r="E152" s="154" t="s">
        <v>1</v>
      </c>
      <c r="F152" s="155" t="s">
        <v>161</v>
      </c>
      <c r="H152" s="154" t="s">
        <v>1</v>
      </c>
      <c r="L152" s="152"/>
      <c r="M152" s="156"/>
      <c r="N152" s="157"/>
      <c r="O152" s="157"/>
      <c r="P152" s="157"/>
      <c r="Q152" s="157"/>
      <c r="R152" s="157"/>
      <c r="S152" s="157"/>
      <c r="T152" s="158"/>
      <c r="AT152" s="154" t="s">
        <v>149</v>
      </c>
      <c r="AU152" s="154" t="s">
        <v>85</v>
      </c>
      <c r="AV152" s="12" t="s">
        <v>19</v>
      </c>
      <c r="AW152" s="12" t="s">
        <v>30</v>
      </c>
      <c r="AX152" s="12" t="s">
        <v>76</v>
      </c>
      <c r="AY152" s="154" t="s">
        <v>139</v>
      </c>
    </row>
    <row r="153" spans="2:51" s="13" customFormat="1" ht="12">
      <c r="B153" s="159"/>
      <c r="D153" s="153" t="s">
        <v>149</v>
      </c>
      <c r="E153" s="160" t="s">
        <v>1</v>
      </c>
      <c r="F153" s="161" t="s">
        <v>162</v>
      </c>
      <c r="H153" s="162">
        <v>68.32</v>
      </c>
      <c r="L153" s="159"/>
      <c r="M153" s="163"/>
      <c r="N153" s="164"/>
      <c r="O153" s="164"/>
      <c r="P153" s="164"/>
      <c r="Q153" s="164"/>
      <c r="R153" s="164"/>
      <c r="S153" s="164"/>
      <c r="T153" s="165"/>
      <c r="AT153" s="160" t="s">
        <v>149</v>
      </c>
      <c r="AU153" s="160" t="s">
        <v>85</v>
      </c>
      <c r="AV153" s="13" t="s">
        <v>85</v>
      </c>
      <c r="AW153" s="13" t="s">
        <v>30</v>
      </c>
      <c r="AX153" s="13" t="s">
        <v>76</v>
      </c>
      <c r="AY153" s="160" t="s">
        <v>139</v>
      </c>
    </row>
    <row r="154" spans="2:51" s="13" customFormat="1" ht="12">
      <c r="B154" s="159"/>
      <c r="D154" s="153" t="s">
        <v>149</v>
      </c>
      <c r="E154" s="160" t="s">
        <v>1</v>
      </c>
      <c r="F154" s="161" t="s">
        <v>163</v>
      </c>
      <c r="H154" s="162">
        <v>98.1</v>
      </c>
      <c r="L154" s="159"/>
      <c r="M154" s="163"/>
      <c r="N154" s="164"/>
      <c r="O154" s="164"/>
      <c r="P154" s="164"/>
      <c r="Q154" s="164"/>
      <c r="R154" s="164"/>
      <c r="S154" s="164"/>
      <c r="T154" s="165"/>
      <c r="AT154" s="160" t="s">
        <v>149</v>
      </c>
      <c r="AU154" s="160" t="s">
        <v>85</v>
      </c>
      <c r="AV154" s="13" t="s">
        <v>85</v>
      </c>
      <c r="AW154" s="13" t="s">
        <v>30</v>
      </c>
      <c r="AX154" s="13" t="s">
        <v>76</v>
      </c>
      <c r="AY154" s="160" t="s">
        <v>139</v>
      </c>
    </row>
    <row r="155" spans="2:51" s="13" customFormat="1" ht="12">
      <c r="B155" s="159"/>
      <c r="D155" s="153" t="s">
        <v>149</v>
      </c>
      <c r="E155" s="160" t="s">
        <v>1</v>
      </c>
      <c r="F155" s="161" t="s">
        <v>164</v>
      </c>
      <c r="H155" s="162">
        <v>-14.197</v>
      </c>
      <c r="L155" s="159"/>
      <c r="M155" s="163"/>
      <c r="N155" s="164"/>
      <c r="O155" s="164"/>
      <c r="P155" s="164"/>
      <c r="Q155" s="164"/>
      <c r="R155" s="164"/>
      <c r="S155" s="164"/>
      <c r="T155" s="165"/>
      <c r="AT155" s="160" t="s">
        <v>149</v>
      </c>
      <c r="AU155" s="160" t="s">
        <v>85</v>
      </c>
      <c r="AV155" s="13" t="s">
        <v>85</v>
      </c>
      <c r="AW155" s="13" t="s">
        <v>30</v>
      </c>
      <c r="AX155" s="13" t="s">
        <v>76</v>
      </c>
      <c r="AY155" s="160" t="s">
        <v>139</v>
      </c>
    </row>
    <row r="156" spans="2:51" s="12" customFormat="1" ht="12">
      <c r="B156" s="152"/>
      <c r="D156" s="153" t="s">
        <v>149</v>
      </c>
      <c r="E156" s="154" t="s">
        <v>1</v>
      </c>
      <c r="F156" s="155" t="s">
        <v>165</v>
      </c>
      <c r="H156" s="154" t="s">
        <v>1</v>
      </c>
      <c r="L156" s="152"/>
      <c r="M156" s="156"/>
      <c r="N156" s="157"/>
      <c r="O156" s="157"/>
      <c r="P156" s="157"/>
      <c r="Q156" s="157"/>
      <c r="R156" s="157"/>
      <c r="S156" s="157"/>
      <c r="T156" s="158"/>
      <c r="AT156" s="154" t="s">
        <v>149</v>
      </c>
      <c r="AU156" s="154" t="s">
        <v>85</v>
      </c>
      <c r="AV156" s="12" t="s">
        <v>19</v>
      </c>
      <c r="AW156" s="12" t="s">
        <v>30</v>
      </c>
      <c r="AX156" s="12" t="s">
        <v>76</v>
      </c>
      <c r="AY156" s="154" t="s">
        <v>139</v>
      </c>
    </row>
    <row r="157" spans="2:51" s="13" customFormat="1" ht="12">
      <c r="B157" s="159"/>
      <c r="D157" s="153" t="s">
        <v>149</v>
      </c>
      <c r="E157" s="160" t="s">
        <v>1</v>
      </c>
      <c r="F157" s="161" t="s">
        <v>166</v>
      </c>
      <c r="H157" s="162">
        <v>94.05</v>
      </c>
      <c r="L157" s="159"/>
      <c r="M157" s="163"/>
      <c r="N157" s="164"/>
      <c r="O157" s="164"/>
      <c r="P157" s="164"/>
      <c r="Q157" s="164"/>
      <c r="R157" s="164"/>
      <c r="S157" s="164"/>
      <c r="T157" s="165"/>
      <c r="AT157" s="160" t="s">
        <v>149</v>
      </c>
      <c r="AU157" s="160" t="s">
        <v>85</v>
      </c>
      <c r="AV157" s="13" t="s">
        <v>85</v>
      </c>
      <c r="AW157" s="13" t="s">
        <v>30</v>
      </c>
      <c r="AX157" s="13" t="s">
        <v>76</v>
      </c>
      <c r="AY157" s="160" t="s">
        <v>139</v>
      </c>
    </row>
    <row r="158" spans="2:51" s="13" customFormat="1" ht="12">
      <c r="B158" s="159"/>
      <c r="D158" s="153" t="s">
        <v>149</v>
      </c>
      <c r="E158" s="160" t="s">
        <v>1</v>
      </c>
      <c r="F158" s="161" t="s">
        <v>167</v>
      </c>
      <c r="H158" s="162">
        <v>16.5</v>
      </c>
      <c r="L158" s="159"/>
      <c r="M158" s="163"/>
      <c r="N158" s="164"/>
      <c r="O158" s="164"/>
      <c r="P158" s="164"/>
      <c r="Q158" s="164"/>
      <c r="R158" s="164"/>
      <c r="S158" s="164"/>
      <c r="T158" s="165"/>
      <c r="AT158" s="160" t="s">
        <v>149</v>
      </c>
      <c r="AU158" s="160" t="s">
        <v>85</v>
      </c>
      <c r="AV158" s="13" t="s">
        <v>85</v>
      </c>
      <c r="AW158" s="13" t="s">
        <v>30</v>
      </c>
      <c r="AX158" s="13" t="s">
        <v>76</v>
      </c>
      <c r="AY158" s="160" t="s">
        <v>139</v>
      </c>
    </row>
    <row r="159" spans="2:51" s="14" customFormat="1" ht="12">
      <c r="B159" s="166"/>
      <c r="D159" s="153" t="s">
        <v>149</v>
      </c>
      <c r="E159" s="167" t="s">
        <v>1</v>
      </c>
      <c r="F159" s="168" t="s">
        <v>152</v>
      </c>
      <c r="H159" s="169">
        <v>309.123</v>
      </c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149</v>
      </c>
      <c r="AU159" s="167" t="s">
        <v>85</v>
      </c>
      <c r="AV159" s="14" t="s">
        <v>147</v>
      </c>
      <c r="AW159" s="14" t="s">
        <v>30</v>
      </c>
      <c r="AX159" s="14" t="s">
        <v>19</v>
      </c>
      <c r="AY159" s="167" t="s">
        <v>139</v>
      </c>
    </row>
    <row r="160" spans="2:65" s="1" customFormat="1" ht="16.5" customHeight="1">
      <c r="B160" s="139"/>
      <c r="C160" s="140" t="s">
        <v>168</v>
      </c>
      <c r="D160" s="140" t="s">
        <v>142</v>
      </c>
      <c r="E160" s="141" t="s">
        <v>169</v>
      </c>
      <c r="F160" s="142" t="s">
        <v>170</v>
      </c>
      <c r="G160" s="143" t="s">
        <v>145</v>
      </c>
      <c r="H160" s="144">
        <v>51.57</v>
      </c>
      <c r="I160" s="145"/>
      <c r="J160" s="145">
        <f>ROUND(I160*H160,2)</f>
        <v>0</v>
      </c>
      <c r="K160" s="142" t="s">
        <v>146</v>
      </c>
      <c r="L160" s="31"/>
      <c r="M160" s="146" t="s">
        <v>1</v>
      </c>
      <c r="N160" s="147" t="s">
        <v>41</v>
      </c>
      <c r="O160" s="148">
        <v>0.31</v>
      </c>
      <c r="P160" s="148">
        <f>O160*H160</f>
        <v>15.9867</v>
      </c>
      <c r="Q160" s="148">
        <v>2E-05</v>
      </c>
      <c r="R160" s="148">
        <f>Q160*H160</f>
        <v>0.0010314</v>
      </c>
      <c r="S160" s="148">
        <v>0</v>
      </c>
      <c r="T160" s="149">
        <f>S160*H160</f>
        <v>0</v>
      </c>
      <c r="AR160" s="150" t="s">
        <v>147</v>
      </c>
      <c r="AT160" s="150" t="s">
        <v>142</v>
      </c>
      <c r="AU160" s="150" t="s">
        <v>85</v>
      </c>
      <c r="AY160" s="17" t="s">
        <v>139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7" t="s">
        <v>19</v>
      </c>
      <c r="BK160" s="151">
        <f>ROUND(I160*H160,2)</f>
        <v>0</v>
      </c>
      <c r="BL160" s="17" t="s">
        <v>147</v>
      </c>
      <c r="BM160" s="150" t="s">
        <v>171</v>
      </c>
    </row>
    <row r="161" spans="2:51" s="13" customFormat="1" ht="12">
      <c r="B161" s="159"/>
      <c r="D161" s="153" t="s">
        <v>149</v>
      </c>
      <c r="E161" s="160" t="s">
        <v>1</v>
      </c>
      <c r="F161" s="161" t="s">
        <v>172</v>
      </c>
      <c r="H161" s="162">
        <v>51.57</v>
      </c>
      <c r="L161" s="159"/>
      <c r="M161" s="163"/>
      <c r="N161" s="164"/>
      <c r="O161" s="164"/>
      <c r="P161" s="164"/>
      <c r="Q161" s="164"/>
      <c r="R161" s="164"/>
      <c r="S161" s="164"/>
      <c r="T161" s="165"/>
      <c r="AT161" s="160" t="s">
        <v>149</v>
      </c>
      <c r="AU161" s="160" t="s">
        <v>85</v>
      </c>
      <c r="AV161" s="13" t="s">
        <v>85</v>
      </c>
      <c r="AW161" s="13" t="s">
        <v>30</v>
      </c>
      <c r="AX161" s="13" t="s">
        <v>76</v>
      </c>
      <c r="AY161" s="160" t="s">
        <v>139</v>
      </c>
    </row>
    <row r="162" spans="2:51" s="14" customFormat="1" ht="12">
      <c r="B162" s="166"/>
      <c r="D162" s="153" t="s">
        <v>149</v>
      </c>
      <c r="E162" s="167" t="s">
        <v>1</v>
      </c>
      <c r="F162" s="168" t="s">
        <v>152</v>
      </c>
      <c r="H162" s="169">
        <v>51.57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7" t="s">
        <v>149</v>
      </c>
      <c r="AU162" s="167" t="s">
        <v>85</v>
      </c>
      <c r="AV162" s="14" t="s">
        <v>147</v>
      </c>
      <c r="AW162" s="14" t="s">
        <v>30</v>
      </c>
      <c r="AX162" s="14" t="s">
        <v>19</v>
      </c>
      <c r="AY162" s="167" t="s">
        <v>139</v>
      </c>
    </row>
    <row r="163" spans="2:65" s="1" customFormat="1" ht="16.5" customHeight="1">
      <c r="B163" s="139"/>
      <c r="C163" s="173" t="s">
        <v>147</v>
      </c>
      <c r="D163" s="173" t="s">
        <v>173</v>
      </c>
      <c r="E163" s="174" t="s">
        <v>174</v>
      </c>
      <c r="F163" s="175" t="s">
        <v>175</v>
      </c>
      <c r="G163" s="176" t="s">
        <v>145</v>
      </c>
      <c r="H163" s="177">
        <v>54.149</v>
      </c>
      <c r="I163" s="178"/>
      <c r="J163" s="178">
        <f>ROUND(I163*H163,2)</f>
        <v>0</v>
      </c>
      <c r="K163" s="175" t="s">
        <v>146</v>
      </c>
      <c r="L163" s="179"/>
      <c r="M163" s="180" t="s">
        <v>1</v>
      </c>
      <c r="N163" s="181" t="s">
        <v>41</v>
      </c>
      <c r="O163" s="148">
        <v>0</v>
      </c>
      <c r="P163" s="148">
        <f>O163*H163</f>
        <v>0</v>
      </c>
      <c r="Q163" s="148">
        <v>0.0001</v>
      </c>
      <c r="R163" s="148">
        <f>Q163*H163</f>
        <v>0.0054149</v>
      </c>
      <c r="S163" s="148">
        <v>0</v>
      </c>
      <c r="T163" s="149">
        <f>S163*H163</f>
        <v>0</v>
      </c>
      <c r="AR163" s="150" t="s">
        <v>176</v>
      </c>
      <c r="AT163" s="150" t="s">
        <v>173</v>
      </c>
      <c r="AU163" s="150" t="s">
        <v>85</v>
      </c>
      <c r="AY163" s="17" t="s">
        <v>139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7" t="s">
        <v>19</v>
      </c>
      <c r="BK163" s="151">
        <f>ROUND(I163*H163,2)</f>
        <v>0</v>
      </c>
      <c r="BL163" s="17" t="s">
        <v>147</v>
      </c>
      <c r="BM163" s="150" t="s">
        <v>177</v>
      </c>
    </row>
    <row r="164" spans="2:51" s="13" customFormat="1" ht="12">
      <c r="B164" s="159"/>
      <c r="D164" s="153" t="s">
        <v>149</v>
      </c>
      <c r="F164" s="161" t="s">
        <v>178</v>
      </c>
      <c r="H164" s="162">
        <v>54.149</v>
      </c>
      <c r="L164" s="159"/>
      <c r="M164" s="163"/>
      <c r="N164" s="164"/>
      <c r="O164" s="164"/>
      <c r="P164" s="164"/>
      <c r="Q164" s="164"/>
      <c r="R164" s="164"/>
      <c r="S164" s="164"/>
      <c r="T164" s="165"/>
      <c r="AT164" s="160" t="s">
        <v>149</v>
      </c>
      <c r="AU164" s="160" t="s">
        <v>85</v>
      </c>
      <c r="AV164" s="13" t="s">
        <v>85</v>
      </c>
      <c r="AW164" s="13" t="s">
        <v>3</v>
      </c>
      <c r="AX164" s="13" t="s">
        <v>19</v>
      </c>
      <c r="AY164" s="160" t="s">
        <v>139</v>
      </c>
    </row>
    <row r="165" spans="2:65" s="1" customFormat="1" ht="16.5" customHeight="1">
      <c r="B165" s="139"/>
      <c r="C165" s="140" t="s">
        <v>179</v>
      </c>
      <c r="D165" s="140" t="s">
        <v>142</v>
      </c>
      <c r="E165" s="141" t="s">
        <v>180</v>
      </c>
      <c r="F165" s="142" t="s">
        <v>181</v>
      </c>
      <c r="G165" s="143" t="s">
        <v>145</v>
      </c>
      <c r="H165" s="144">
        <v>263.682</v>
      </c>
      <c r="I165" s="145"/>
      <c r="J165" s="145">
        <f>ROUND(I165*H165,2)</f>
        <v>0</v>
      </c>
      <c r="K165" s="142" t="s">
        <v>146</v>
      </c>
      <c r="L165" s="31"/>
      <c r="M165" s="146" t="s">
        <v>1</v>
      </c>
      <c r="N165" s="147" t="s">
        <v>41</v>
      </c>
      <c r="O165" s="148">
        <v>0.11</v>
      </c>
      <c r="P165" s="148">
        <f>O165*H165</f>
        <v>29.005020000000002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AR165" s="150" t="s">
        <v>147</v>
      </c>
      <c r="AT165" s="150" t="s">
        <v>142</v>
      </c>
      <c r="AU165" s="150" t="s">
        <v>85</v>
      </c>
      <c r="AY165" s="17" t="s">
        <v>139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7" t="s">
        <v>19</v>
      </c>
      <c r="BK165" s="151">
        <f>ROUND(I165*H165,2)</f>
        <v>0</v>
      </c>
      <c r="BL165" s="17" t="s">
        <v>147</v>
      </c>
      <c r="BM165" s="150" t="s">
        <v>182</v>
      </c>
    </row>
    <row r="166" spans="2:51" s="13" customFormat="1" ht="12">
      <c r="B166" s="159"/>
      <c r="D166" s="153" t="s">
        <v>149</v>
      </c>
      <c r="E166" s="160" t="s">
        <v>1</v>
      </c>
      <c r="F166" s="161" t="s">
        <v>183</v>
      </c>
      <c r="H166" s="162">
        <v>55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149</v>
      </c>
      <c r="AU166" s="160" t="s">
        <v>85</v>
      </c>
      <c r="AV166" s="13" t="s">
        <v>85</v>
      </c>
      <c r="AW166" s="13" t="s">
        <v>30</v>
      </c>
      <c r="AX166" s="13" t="s">
        <v>76</v>
      </c>
      <c r="AY166" s="160" t="s">
        <v>139</v>
      </c>
    </row>
    <row r="167" spans="2:51" s="13" customFormat="1" ht="12">
      <c r="B167" s="159"/>
      <c r="D167" s="153" t="s">
        <v>149</v>
      </c>
      <c r="E167" s="160" t="s">
        <v>1</v>
      </c>
      <c r="F167" s="161" t="s">
        <v>184</v>
      </c>
      <c r="H167" s="162">
        <v>2.735</v>
      </c>
      <c r="L167" s="159"/>
      <c r="M167" s="163"/>
      <c r="N167" s="164"/>
      <c r="O167" s="164"/>
      <c r="P167" s="164"/>
      <c r="Q167" s="164"/>
      <c r="R167" s="164"/>
      <c r="S167" s="164"/>
      <c r="T167" s="165"/>
      <c r="AT167" s="160" t="s">
        <v>149</v>
      </c>
      <c r="AU167" s="160" t="s">
        <v>85</v>
      </c>
      <c r="AV167" s="13" t="s">
        <v>85</v>
      </c>
      <c r="AW167" s="13" t="s">
        <v>30</v>
      </c>
      <c r="AX167" s="13" t="s">
        <v>76</v>
      </c>
      <c r="AY167" s="160" t="s">
        <v>139</v>
      </c>
    </row>
    <row r="168" spans="2:51" s="15" customFormat="1" ht="12">
      <c r="B168" s="182"/>
      <c r="D168" s="153" t="s">
        <v>149</v>
      </c>
      <c r="E168" s="183" t="s">
        <v>1</v>
      </c>
      <c r="F168" s="184" t="s">
        <v>185</v>
      </c>
      <c r="H168" s="185">
        <v>57.735</v>
      </c>
      <c r="L168" s="182"/>
      <c r="M168" s="186"/>
      <c r="N168" s="187"/>
      <c r="O168" s="187"/>
      <c r="P168" s="187"/>
      <c r="Q168" s="187"/>
      <c r="R168" s="187"/>
      <c r="S168" s="187"/>
      <c r="T168" s="188"/>
      <c r="AT168" s="183" t="s">
        <v>149</v>
      </c>
      <c r="AU168" s="183" t="s">
        <v>85</v>
      </c>
      <c r="AV168" s="15" t="s">
        <v>168</v>
      </c>
      <c r="AW168" s="15" t="s">
        <v>30</v>
      </c>
      <c r="AX168" s="15" t="s">
        <v>76</v>
      </c>
      <c r="AY168" s="183" t="s">
        <v>139</v>
      </c>
    </row>
    <row r="169" spans="2:51" s="12" customFormat="1" ht="12">
      <c r="B169" s="152"/>
      <c r="D169" s="153" t="s">
        <v>149</v>
      </c>
      <c r="E169" s="154" t="s">
        <v>1</v>
      </c>
      <c r="F169" s="155" t="s">
        <v>186</v>
      </c>
      <c r="H169" s="154" t="s">
        <v>1</v>
      </c>
      <c r="L169" s="152"/>
      <c r="M169" s="156"/>
      <c r="N169" s="157"/>
      <c r="O169" s="157"/>
      <c r="P169" s="157"/>
      <c r="Q169" s="157"/>
      <c r="R169" s="157"/>
      <c r="S169" s="157"/>
      <c r="T169" s="158"/>
      <c r="AT169" s="154" t="s">
        <v>149</v>
      </c>
      <c r="AU169" s="154" t="s">
        <v>85</v>
      </c>
      <c r="AV169" s="12" t="s">
        <v>19</v>
      </c>
      <c r="AW169" s="12" t="s">
        <v>30</v>
      </c>
      <c r="AX169" s="12" t="s">
        <v>76</v>
      </c>
      <c r="AY169" s="154" t="s">
        <v>139</v>
      </c>
    </row>
    <row r="170" spans="2:51" s="13" customFormat="1" ht="12">
      <c r="B170" s="159"/>
      <c r="D170" s="153" t="s">
        <v>149</v>
      </c>
      <c r="E170" s="160" t="s">
        <v>1</v>
      </c>
      <c r="F170" s="161" t="s">
        <v>187</v>
      </c>
      <c r="H170" s="162">
        <v>42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149</v>
      </c>
      <c r="AU170" s="160" t="s">
        <v>85</v>
      </c>
      <c r="AV170" s="13" t="s">
        <v>85</v>
      </c>
      <c r="AW170" s="13" t="s">
        <v>30</v>
      </c>
      <c r="AX170" s="13" t="s">
        <v>76</v>
      </c>
      <c r="AY170" s="160" t="s">
        <v>139</v>
      </c>
    </row>
    <row r="171" spans="2:51" s="13" customFormat="1" ht="12">
      <c r="B171" s="159"/>
      <c r="D171" s="153" t="s">
        <v>149</v>
      </c>
      <c r="E171" s="160" t="s">
        <v>1</v>
      </c>
      <c r="F171" s="161" t="s">
        <v>188</v>
      </c>
      <c r="H171" s="162">
        <v>120</v>
      </c>
      <c r="L171" s="159"/>
      <c r="M171" s="163"/>
      <c r="N171" s="164"/>
      <c r="O171" s="164"/>
      <c r="P171" s="164"/>
      <c r="Q171" s="164"/>
      <c r="R171" s="164"/>
      <c r="S171" s="164"/>
      <c r="T171" s="165"/>
      <c r="AT171" s="160" t="s">
        <v>149</v>
      </c>
      <c r="AU171" s="160" t="s">
        <v>85</v>
      </c>
      <c r="AV171" s="13" t="s">
        <v>85</v>
      </c>
      <c r="AW171" s="13" t="s">
        <v>30</v>
      </c>
      <c r="AX171" s="13" t="s">
        <v>76</v>
      </c>
      <c r="AY171" s="160" t="s">
        <v>139</v>
      </c>
    </row>
    <row r="172" spans="2:51" s="15" customFormat="1" ht="12">
      <c r="B172" s="182"/>
      <c r="D172" s="153" t="s">
        <v>149</v>
      </c>
      <c r="E172" s="183" t="s">
        <v>1</v>
      </c>
      <c r="F172" s="184" t="s">
        <v>185</v>
      </c>
      <c r="H172" s="185">
        <v>162</v>
      </c>
      <c r="L172" s="182"/>
      <c r="M172" s="186"/>
      <c r="N172" s="187"/>
      <c r="O172" s="187"/>
      <c r="P172" s="187"/>
      <c r="Q172" s="187"/>
      <c r="R172" s="187"/>
      <c r="S172" s="187"/>
      <c r="T172" s="188"/>
      <c r="AT172" s="183" t="s">
        <v>149</v>
      </c>
      <c r="AU172" s="183" t="s">
        <v>85</v>
      </c>
      <c r="AV172" s="15" t="s">
        <v>168</v>
      </c>
      <c r="AW172" s="15" t="s">
        <v>30</v>
      </c>
      <c r="AX172" s="15" t="s">
        <v>76</v>
      </c>
      <c r="AY172" s="183" t="s">
        <v>139</v>
      </c>
    </row>
    <row r="173" spans="2:51" s="13" customFormat="1" ht="12">
      <c r="B173" s="159"/>
      <c r="D173" s="153" t="s">
        <v>149</v>
      </c>
      <c r="E173" s="160" t="s">
        <v>1</v>
      </c>
      <c r="F173" s="161" t="s">
        <v>189</v>
      </c>
      <c r="H173" s="162">
        <v>43.947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149</v>
      </c>
      <c r="AU173" s="160" t="s">
        <v>85</v>
      </c>
      <c r="AV173" s="13" t="s">
        <v>85</v>
      </c>
      <c r="AW173" s="13" t="s">
        <v>30</v>
      </c>
      <c r="AX173" s="13" t="s">
        <v>76</v>
      </c>
      <c r="AY173" s="160" t="s">
        <v>139</v>
      </c>
    </row>
    <row r="174" spans="2:51" s="14" customFormat="1" ht="12">
      <c r="B174" s="166"/>
      <c r="D174" s="153" t="s">
        <v>149</v>
      </c>
      <c r="E174" s="167" t="s">
        <v>1</v>
      </c>
      <c r="F174" s="168" t="s">
        <v>152</v>
      </c>
      <c r="H174" s="169">
        <v>263.682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149</v>
      </c>
      <c r="AU174" s="167" t="s">
        <v>85</v>
      </c>
      <c r="AV174" s="14" t="s">
        <v>147</v>
      </c>
      <c r="AW174" s="14" t="s">
        <v>30</v>
      </c>
      <c r="AX174" s="14" t="s">
        <v>19</v>
      </c>
      <c r="AY174" s="167" t="s">
        <v>139</v>
      </c>
    </row>
    <row r="175" spans="2:65" s="1" customFormat="1" ht="16.5" customHeight="1">
      <c r="B175" s="139"/>
      <c r="C175" s="173" t="s">
        <v>140</v>
      </c>
      <c r="D175" s="173" t="s">
        <v>173</v>
      </c>
      <c r="E175" s="174" t="s">
        <v>190</v>
      </c>
      <c r="F175" s="175" t="s">
        <v>191</v>
      </c>
      <c r="G175" s="176" t="s">
        <v>145</v>
      </c>
      <c r="H175" s="177">
        <v>276.866</v>
      </c>
      <c r="I175" s="178"/>
      <c r="J175" s="178">
        <f>ROUND(I175*H175,2)</f>
        <v>0</v>
      </c>
      <c r="K175" s="175" t="s">
        <v>146</v>
      </c>
      <c r="L175" s="179"/>
      <c r="M175" s="180" t="s">
        <v>1</v>
      </c>
      <c r="N175" s="181" t="s">
        <v>41</v>
      </c>
      <c r="O175" s="148">
        <v>0</v>
      </c>
      <c r="P175" s="148">
        <f>O175*H175</f>
        <v>0</v>
      </c>
      <c r="Q175" s="148">
        <v>3E-05</v>
      </c>
      <c r="R175" s="148">
        <f>Q175*H175</f>
        <v>0.00830598</v>
      </c>
      <c r="S175" s="148">
        <v>0</v>
      </c>
      <c r="T175" s="149">
        <f>S175*H175</f>
        <v>0</v>
      </c>
      <c r="AR175" s="150" t="s">
        <v>176</v>
      </c>
      <c r="AT175" s="150" t="s">
        <v>173</v>
      </c>
      <c r="AU175" s="150" t="s">
        <v>85</v>
      </c>
      <c r="AY175" s="17" t="s">
        <v>139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19</v>
      </c>
      <c r="BK175" s="151">
        <f>ROUND(I175*H175,2)</f>
        <v>0</v>
      </c>
      <c r="BL175" s="17" t="s">
        <v>147</v>
      </c>
      <c r="BM175" s="150" t="s">
        <v>192</v>
      </c>
    </row>
    <row r="176" spans="2:51" s="13" customFormat="1" ht="12">
      <c r="B176" s="159"/>
      <c r="D176" s="153" t="s">
        <v>149</v>
      </c>
      <c r="F176" s="161" t="s">
        <v>193</v>
      </c>
      <c r="H176" s="162">
        <v>276.866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149</v>
      </c>
      <c r="AU176" s="160" t="s">
        <v>85</v>
      </c>
      <c r="AV176" s="13" t="s">
        <v>85</v>
      </c>
      <c r="AW176" s="13" t="s">
        <v>3</v>
      </c>
      <c r="AX176" s="13" t="s">
        <v>19</v>
      </c>
      <c r="AY176" s="160" t="s">
        <v>139</v>
      </c>
    </row>
    <row r="177" spans="2:65" s="1" customFormat="1" ht="24" customHeight="1">
      <c r="B177" s="139"/>
      <c r="C177" s="140" t="s">
        <v>194</v>
      </c>
      <c r="D177" s="140" t="s">
        <v>142</v>
      </c>
      <c r="E177" s="141" t="s">
        <v>195</v>
      </c>
      <c r="F177" s="142" t="s">
        <v>196</v>
      </c>
      <c r="G177" s="143" t="s">
        <v>145</v>
      </c>
      <c r="H177" s="144">
        <v>162</v>
      </c>
      <c r="I177" s="145"/>
      <c r="J177" s="145">
        <f>ROUND(I177*H177,2)</f>
        <v>0</v>
      </c>
      <c r="K177" s="142" t="s">
        <v>146</v>
      </c>
      <c r="L177" s="31"/>
      <c r="M177" s="146" t="s">
        <v>1</v>
      </c>
      <c r="N177" s="147" t="s">
        <v>41</v>
      </c>
      <c r="O177" s="148">
        <v>0.096</v>
      </c>
      <c r="P177" s="148">
        <f>O177*H177</f>
        <v>15.552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147</v>
      </c>
      <c r="AT177" s="150" t="s">
        <v>142</v>
      </c>
      <c r="AU177" s="150" t="s">
        <v>85</v>
      </c>
      <c r="AY177" s="17" t="s">
        <v>139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7" t="s">
        <v>19</v>
      </c>
      <c r="BK177" s="151">
        <f>ROUND(I177*H177,2)</f>
        <v>0</v>
      </c>
      <c r="BL177" s="17" t="s">
        <v>147</v>
      </c>
      <c r="BM177" s="150" t="s">
        <v>197</v>
      </c>
    </row>
    <row r="178" spans="2:51" s="12" customFormat="1" ht="12">
      <c r="B178" s="152"/>
      <c r="D178" s="153" t="s">
        <v>149</v>
      </c>
      <c r="E178" s="154" t="s">
        <v>1</v>
      </c>
      <c r="F178" s="155" t="s">
        <v>186</v>
      </c>
      <c r="H178" s="154" t="s">
        <v>1</v>
      </c>
      <c r="L178" s="152"/>
      <c r="M178" s="156"/>
      <c r="N178" s="157"/>
      <c r="O178" s="157"/>
      <c r="P178" s="157"/>
      <c r="Q178" s="157"/>
      <c r="R178" s="157"/>
      <c r="S178" s="157"/>
      <c r="T178" s="158"/>
      <c r="AT178" s="154" t="s">
        <v>149</v>
      </c>
      <c r="AU178" s="154" t="s">
        <v>85</v>
      </c>
      <c r="AV178" s="12" t="s">
        <v>19</v>
      </c>
      <c r="AW178" s="12" t="s">
        <v>30</v>
      </c>
      <c r="AX178" s="12" t="s">
        <v>76</v>
      </c>
      <c r="AY178" s="154" t="s">
        <v>139</v>
      </c>
    </row>
    <row r="179" spans="2:51" s="13" customFormat="1" ht="12">
      <c r="B179" s="159"/>
      <c r="D179" s="153" t="s">
        <v>149</v>
      </c>
      <c r="E179" s="160" t="s">
        <v>1</v>
      </c>
      <c r="F179" s="161" t="s">
        <v>187</v>
      </c>
      <c r="H179" s="162">
        <v>42</v>
      </c>
      <c r="L179" s="159"/>
      <c r="M179" s="163"/>
      <c r="N179" s="164"/>
      <c r="O179" s="164"/>
      <c r="P179" s="164"/>
      <c r="Q179" s="164"/>
      <c r="R179" s="164"/>
      <c r="S179" s="164"/>
      <c r="T179" s="165"/>
      <c r="AT179" s="160" t="s">
        <v>149</v>
      </c>
      <c r="AU179" s="160" t="s">
        <v>85</v>
      </c>
      <c r="AV179" s="13" t="s">
        <v>85</v>
      </c>
      <c r="AW179" s="13" t="s">
        <v>30</v>
      </c>
      <c r="AX179" s="13" t="s">
        <v>76</v>
      </c>
      <c r="AY179" s="160" t="s">
        <v>139</v>
      </c>
    </row>
    <row r="180" spans="2:51" s="13" customFormat="1" ht="12">
      <c r="B180" s="159"/>
      <c r="D180" s="153" t="s">
        <v>149</v>
      </c>
      <c r="E180" s="160" t="s">
        <v>1</v>
      </c>
      <c r="F180" s="161" t="s">
        <v>188</v>
      </c>
      <c r="H180" s="162">
        <v>120</v>
      </c>
      <c r="L180" s="159"/>
      <c r="M180" s="163"/>
      <c r="N180" s="164"/>
      <c r="O180" s="164"/>
      <c r="P180" s="164"/>
      <c r="Q180" s="164"/>
      <c r="R180" s="164"/>
      <c r="S180" s="164"/>
      <c r="T180" s="165"/>
      <c r="AT180" s="160" t="s">
        <v>149</v>
      </c>
      <c r="AU180" s="160" t="s">
        <v>85</v>
      </c>
      <c r="AV180" s="13" t="s">
        <v>85</v>
      </c>
      <c r="AW180" s="13" t="s">
        <v>30</v>
      </c>
      <c r="AX180" s="13" t="s">
        <v>76</v>
      </c>
      <c r="AY180" s="160" t="s">
        <v>139</v>
      </c>
    </row>
    <row r="181" spans="2:51" s="14" customFormat="1" ht="12">
      <c r="B181" s="166"/>
      <c r="D181" s="153" t="s">
        <v>149</v>
      </c>
      <c r="E181" s="167" t="s">
        <v>1</v>
      </c>
      <c r="F181" s="168" t="s">
        <v>152</v>
      </c>
      <c r="H181" s="169">
        <v>162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149</v>
      </c>
      <c r="AU181" s="167" t="s">
        <v>85</v>
      </c>
      <c r="AV181" s="14" t="s">
        <v>147</v>
      </c>
      <c r="AW181" s="14" t="s">
        <v>30</v>
      </c>
      <c r="AX181" s="14" t="s">
        <v>19</v>
      </c>
      <c r="AY181" s="167" t="s">
        <v>139</v>
      </c>
    </row>
    <row r="182" spans="2:65" s="1" customFormat="1" ht="16.5" customHeight="1">
      <c r="B182" s="139"/>
      <c r="C182" s="173" t="s">
        <v>176</v>
      </c>
      <c r="D182" s="173" t="s">
        <v>173</v>
      </c>
      <c r="E182" s="174" t="s">
        <v>198</v>
      </c>
      <c r="F182" s="175" t="s">
        <v>199</v>
      </c>
      <c r="G182" s="176" t="s">
        <v>145</v>
      </c>
      <c r="H182" s="177">
        <v>186.3</v>
      </c>
      <c r="I182" s="178"/>
      <c r="J182" s="178">
        <f>ROUND(I182*H182,2)</f>
        <v>0</v>
      </c>
      <c r="K182" s="175" t="s">
        <v>146</v>
      </c>
      <c r="L182" s="179"/>
      <c r="M182" s="180" t="s">
        <v>1</v>
      </c>
      <c r="N182" s="181" t="s">
        <v>41</v>
      </c>
      <c r="O182" s="148">
        <v>0</v>
      </c>
      <c r="P182" s="148">
        <f>O182*H182</f>
        <v>0</v>
      </c>
      <c r="Q182" s="148">
        <v>4E-05</v>
      </c>
      <c r="R182" s="148">
        <f>Q182*H182</f>
        <v>0.007452000000000001</v>
      </c>
      <c r="S182" s="148">
        <v>0</v>
      </c>
      <c r="T182" s="149">
        <f>S182*H182</f>
        <v>0</v>
      </c>
      <c r="AR182" s="150" t="s">
        <v>176</v>
      </c>
      <c r="AT182" s="150" t="s">
        <v>173</v>
      </c>
      <c r="AU182" s="150" t="s">
        <v>85</v>
      </c>
      <c r="AY182" s="17" t="s">
        <v>139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7" t="s">
        <v>19</v>
      </c>
      <c r="BK182" s="151">
        <f>ROUND(I182*H182,2)</f>
        <v>0</v>
      </c>
      <c r="BL182" s="17" t="s">
        <v>147</v>
      </c>
      <c r="BM182" s="150" t="s">
        <v>200</v>
      </c>
    </row>
    <row r="183" spans="2:51" s="13" customFormat="1" ht="12">
      <c r="B183" s="159"/>
      <c r="D183" s="153" t="s">
        <v>149</v>
      </c>
      <c r="F183" s="161" t="s">
        <v>201</v>
      </c>
      <c r="H183" s="162">
        <v>186.3</v>
      </c>
      <c r="L183" s="159"/>
      <c r="M183" s="163"/>
      <c r="N183" s="164"/>
      <c r="O183" s="164"/>
      <c r="P183" s="164"/>
      <c r="Q183" s="164"/>
      <c r="R183" s="164"/>
      <c r="S183" s="164"/>
      <c r="T183" s="165"/>
      <c r="AT183" s="160" t="s">
        <v>149</v>
      </c>
      <c r="AU183" s="160" t="s">
        <v>85</v>
      </c>
      <c r="AV183" s="13" t="s">
        <v>85</v>
      </c>
      <c r="AW183" s="13" t="s">
        <v>3</v>
      </c>
      <c r="AX183" s="13" t="s">
        <v>19</v>
      </c>
      <c r="AY183" s="160" t="s">
        <v>139</v>
      </c>
    </row>
    <row r="184" spans="2:65" s="1" customFormat="1" ht="24" customHeight="1">
      <c r="B184" s="139"/>
      <c r="C184" s="140" t="s">
        <v>202</v>
      </c>
      <c r="D184" s="140" t="s">
        <v>142</v>
      </c>
      <c r="E184" s="141" t="s">
        <v>203</v>
      </c>
      <c r="F184" s="142" t="s">
        <v>204</v>
      </c>
      <c r="G184" s="143" t="s">
        <v>155</v>
      </c>
      <c r="H184" s="144">
        <v>464.713</v>
      </c>
      <c r="I184" s="145"/>
      <c r="J184" s="145">
        <f>ROUND(I184*H184,2)</f>
        <v>0</v>
      </c>
      <c r="K184" s="142" t="s">
        <v>146</v>
      </c>
      <c r="L184" s="31"/>
      <c r="M184" s="146" t="s">
        <v>1</v>
      </c>
      <c r="N184" s="147" t="s">
        <v>41</v>
      </c>
      <c r="O184" s="148">
        <v>1.08</v>
      </c>
      <c r="P184" s="148">
        <f>O184*H184</f>
        <v>501.89004000000006</v>
      </c>
      <c r="Q184" s="148">
        <v>0.00944</v>
      </c>
      <c r="R184" s="148">
        <f>Q184*H184</f>
        <v>4.38689072</v>
      </c>
      <c r="S184" s="148">
        <v>0</v>
      </c>
      <c r="T184" s="149">
        <f>S184*H184</f>
        <v>0</v>
      </c>
      <c r="AR184" s="150" t="s">
        <v>147</v>
      </c>
      <c r="AT184" s="150" t="s">
        <v>142</v>
      </c>
      <c r="AU184" s="150" t="s">
        <v>85</v>
      </c>
      <c r="AY184" s="17" t="s">
        <v>139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7" t="s">
        <v>19</v>
      </c>
      <c r="BK184" s="151">
        <f>ROUND(I184*H184,2)</f>
        <v>0</v>
      </c>
      <c r="BL184" s="17" t="s">
        <v>147</v>
      </c>
      <c r="BM184" s="150" t="s">
        <v>205</v>
      </c>
    </row>
    <row r="185" spans="2:51" s="12" customFormat="1" ht="12">
      <c r="B185" s="152"/>
      <c r="D185" s="153" t="s">
        <v>149</v>
      </c>
      <c r="E185" s="154" t="s">
        <v>1</v>
      </c>
      <c r="F185" s="155" t="s">
        <v>165</v>
      </c>
      <c r="H185" s="154" t="s">
        <v>1</v>
      </c>
      <c r="L185" s="152"/>
      <c r="M185" s="156"/>
      <c r="N185" s="157"/>
      <c r="O185" s="157"/>
      <c r="P185" s="157"/>
      <c r="Q185" s="157"/>
      <c r="R185" s="157"/>
      <c r="S185" s="157"/>
      <c r="T185" s="158"/>
      <c r="AT185" s="154" t="s">
        <v>149</v>
      </c>
      <c r="AU185" s="154" t="s">
        <v>85</v>
      </c>
      <c r="AV185" s="12" t="s">
        <v>19</v>
      </c>
      <c r="AW185" s="12" t="s">
        <v>30</v>
      </c>
      <c r="AX185" s="12" t="s">
        <v>76</v>
      </c>
      <c r="AY185" s="154" t="s">
        <v>139</v>
      </c>
    </row>
    <row r="186" spans="2:51" s="13" customFormat="1" ht="12">
      <c r="B186" s="159"/>
      <c r="D186" s="153" t="s">
        <v>149</v>
      </c>
      <c r="E186" s="160" t="s">
        <v>1</v>
      </c>
      <c r="F186" s="161" t="s">
        <v>206</v>
      </c>
      <c r="H186" s="162">
        <v>98.788</v>
      </c>
      <c r="L186" s="159"/>
      <c r="M186" s="163"/>
      <c r="N186" s="164"/>
      <c r="O186" s="164"/>
      <c r="P186" s="164"/>
      <c r="Q186" s="164"/>
      <c r="R186" s="164"/>
      <c r="S186" s="164"/>
      <c r="T186" s="165"/>
      <c r="AT186" s="160" t="s">
        <v>149</v>
      </c>
      <c r="AU186" s="160" t="s">
        <v>85</v>
      </c>
      <c r="AV186" s="13" t="s">
        <v>85</v>
      </c>
      <c r="AW186" s="13" t="s">
        <v>30</v>
      </c>
      <c r="AX186" s="13" t="s">
        <v>76</v>
      </c>
      <c r="AY186" s="160" t="s">
        <v>139</v>
      </c>
    </row>
    <row r="187" spans="2:51" s="13" customFormat="1" ht="12">
      <c r="B187" s="159"/>
      <c r="D187" s="153" t="s">
        <v>149</v>
      </c>
      <c r="E187" s="160" t="s">
        <v>1</v>
      </c>
      <c r="F187" s="161" t="s">
        <v>207</v>
      </c>
      <c r="H187" s="162">
        <v>-43.2</v>
      </c>
      <c r="L187" s="159"/>
      <c r="M187" s="163"/>
      <c r="N187" s="164"/>
      <c r="O187" s="164"/>
      <c r="P187" s="164"/>
      <c r="Q187" s="164"/>
      <c r="R187" s="164"/>
      <c r="S187" s="164"/>
      <c r="T187" s="165"/>
      <c r="AT187" s="160" t="s">
        <v>149</v>
      </c>
      <c r="AU187" s="160" t="s">
        <v>85</v>
      </c>
      <c r="AV187" s="13" t="s">
        <v>85</v>
      </c>
      <c r="AW187" s="13" t="s">
        <v>30</v>
      </c>
      <c r="AX187" s="13" t="s">
        <v>76</v>
      </c>
      <c r="AY187" s="160" t="s">
        <v>139</v>
      </c>
    </row>
    <row r="188" spans="2:51" s="12" customFormat="1" ht="12">
      <c r="B188" s="152"/>
      <c r="D188" s="153" t="s">
        <v>149</v>
      </c>
      <c r="E188" s="154" t="s">
        <v>1</v>
      </c>
      <c r="F188" s="155" t="s">
        <v>157</v>
      </c>
      <c r="H188" s="154" t="s">
        <v>1</v>
      </c>
      <c r="L188" s="152"/>
      <c r="M188" s="156"/>
      <c r="N188" s="157"/>
      <c r="O188" s="157"/>
      <c r="P188" s="157"/>
      <c r="Q188" s="157"/>
      <c r="R188" s="157"/>
      <c r="S188" s="157"/>
      <c r="T188" s="158"/>
      <c r="AT188" s="154" t="s">
        <v>149</v>
      </c>
      <c r="AU188" s="154" t="s">
        <v>85</v>
      </c>
      <c r="AV188" s="12" t="s">
        <v>19</v>
      </c>
      <c r="AW188" s="12" t="s">
        <v>30</v>
      </c>
      <c r="AX188" s="12" t="s">
        <v>76</v>
      </c>
      <c r="AY188" s="154" t="s">
        <v>139</v>
      </c>
    </row>
    <row r="189" spans="2:51" s="13" customFormat="1" ht="12">
      <c r="B189" s="159"/>
      <c r="D189" s="153" t="s">
        <v>149</v>
      </c>
      <c r="E189" s="160" t="s">
        <v>1</v>
      </c>
      <c r="F189" s="161" t="s">
        <v>208</v>
      </c>
      <c r="H189" s="162">
        <v>424.875</v>
      </c>
      <c r="L189" s="159"/>
      <c r="M189" s="163"/>
      <c r="N189" s="164"/>
      <c r="O189" s="164"/>
      <c r="P189" s="164"/>
      <c r="Q189" s="164"/>
      <c r="R189" s="164"/>
      <c r="S189" s="164"/>
      <c r="T189" s="165"/>
      <c r="AT189" s="160" t="s">
        <v>149</v>
      </c>
      <c r="AU189" s="160" t="s">
        <v>85</v>
      </c>
      <c r="AV189" s="13" t="s">
        <v>85</v>
      </c>
      <c r="AW189" s="13" t="s">
        <v>30</v>
      </c>
      <c r="AX189" s="13" t="s">
        <v>76</v>
      </c>
      <c r="AY189" s="160" t="s">
        <v>139</v>
      </c>
    </row>
    <row r="190" spans="2:51" s="13" customFormat="1" ht="12">
      <c r="B190" s="159"/>
      <c r="D190" s="153" t="s">
        <v>149</v>
      </c>
      <c r="E190" s="160" t="s">
        <v>1</v>
      </c>
      <c r="F190" s="161" t="s">
        <v>209</v>
      </c>
      <c r="H190" s="162">
        <v>-15.75</v>
      </c>
      <c r="L190" s="159"/>
      <c r="M190" s="163"/>
      <c r="N190" s="164"/>
      <c r="O190" s="164"/>
      <c r="P190" s="164"/>
      <c r="Q190" s="164"/>
      <c r="R190" s="164"/>
      <c r="S190" s="164"/>
      <c r="T190" s="165"/>
      <c r="AT190" s="160" t="s">
        <v>149</v>
      </c>
      <c r="AU190" s="160" t="s">
        <v>85</v>
      </c>
      <c r="AV190" s="13" t="s">
        <v>85</v>
      </c>
      <c r="AW190" s="13" t="s">
        <v>30</v>
      </c>
      <c r="AX190" s="13" t="s">
        <v>76</v>
      </c>
      <c r="AY190" s="160" t="s">
        <v>139</v>
      </c>
    </row>
    <row r="191" spans="2:51" s="14" customFormat="1" ht="12">
      <c r="B191" s="166"/>
      <c r="D191" s="153" t="s">
        <v>149</v>
      </c>
      <c r="E191" s="167" t="s">
        <v>1</v>
      </c>
      <c r="F191" s="168" t="s">
        <v>152</v>
      </c>
      <c r="H191" s="169">
        <v>464.713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149</v>
      </c>
      <c r="AU191" s="167" t="s">
        <v>85</v>
      </c>
      <c r="AV191" s="14" t="s">
        <v>147</v>
      </c>
      <c r="AW191" s="14" t="s">
        <v>30</v>
      </c>
      <c r="AX191" s="14" t="s">
        <v>19</v>
      </c>
      <c r="AY191" s="167" t="s">
        <v>139</v>
      </c>
    </row>
    <row r="192" spans="2:65" s="1" customFormat="1" ht="24" customHeight="1">
      <c r="B192" s="139"/>
      <c r="C192" s="173" t="s">
        <v>210</v>
      </c>
      <c r="D192" s="173" t="s">
        <v>173</v>
      </c>
      <c r="E192" s="174" t="s">
        <v>211</v>
      </c>
      <c r="F192" s="175" t="s">
        <v>212</v>
      </c>
      <c r="G192" s="176" t="s">
        <v>155</v>
      </c>
      <c r="H192" s="177">
        <v>474.007</v>
      </c>
      <c r="I192" s="178"/>
      <c r="J192" s="178">
        <f>ROUND(I192*H192,2)</f>
        <v>0</v>
      </c>
      <c r="K192" s="175" t="s">
        <v>146</v>
      </c>
      <c r="L192" s="179"/>
      <c r="M192" s="180" t="s">
        <v>1</v>
      </c>
      <c r="N192" s="181" t="s">
        <v>41</v>
      </c>
      <c r="O192" s="148">
        <v>0</v>
      </c>
      <c r="P192" s="148">
        <f>O192*H192</f>
        <v>0</v>
      </c>
      <c r="Q192" s="148">
        <v>0.0165</v>
      </c>
      <c r="R192" s="148">
        <f>Q192*H192</f>
        <v>7.8211155</v>
      </c>
      <c r="S192" s="148">
        <v>0</v>
      </c>
      <c r="T192" s="149">
        <f>S192*H192</f>
        <v>0</v>
      </c>
      <c r="AR192" s="150" t="s">
        <v>176</v>
      </c>
      <c r="AT192" s="150" t="s">
        <v>173</v>
      </c>
      <c r="AU192" s="150" t="s">
        <v>85</v>
      </c>
      <c r="AY192" s="17" t="s">
        <v>139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7" t="s">
        <v>19</v>
      </c>
      <c r="BK192" s="151">
        <f>ROUND(I192*H192,2)</f>
        <v>0</v>
      </c>
      <c r="BL192" s="17" t="s">
        <v>147</v>
      </c>
      <c r="BM192" s="150" t="s">
        <v>213</v>
      </c>
    </row>
    <row r="193" spans="2:51" s="13" customFormat="1" ht="12">
      <c r="B193" s="159"/>
      <c r="D193" s="153" t="s">
        <v>149</v>
      </c>
      <c r="F193" s="161" t="s">
        <v>214</v>
      </c>
      <c r="H193" s="162">
        <v>474.007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T193" s="160" t="s">
        <v>149</v>
      </c>
      <c r="AU193" s="160" t="s">
        <v>85</v>
      </c>
      <c r="AV193" s="13" t="s">
        <v>85</v>
      </c>
      <c r="AW193" s="13" t="s">
        <v>3</v>
      </c>
      <c r="AX193" s="13" t="s">
        <v>19</v>
      </c>
      <c r="AY193" s="160" t="s">
        <v>139</v>
      </c>
    </row>
    <row r="194" spans="2:65" s="1" customFormat="1" ht="24" customHeight="1">
      <c r="B194" s="139"/>
      <c r="C194" s="140" t="s">
        <v>215</v>
      </c>
      <c r="D194" s="140" t="s">
        <v>142</v>
      </c>
      <c r="E194" s="141" t="s">
        <v>216</v>
      </c>
      <c r="F194" s="142" t="s">
        <v>217</v>
      </c>
      <c r="G194" s="143" t="s">
        <v>155</v>
      </c>
      <c r="H194" s="144">
        <v>505.213</v>
      </c>
      <c r="I194" s="145"/>
      <c r="J194" s="145">
        <f>ROUND(I194*H194,2)</f>
        <v>0</v>
      </c>
      <c r="K194" s="142" t="s">
        <v>146</v>
      </c>
      <c r="L194" s="31"/>
      <c r="M194" s="146" t="s">
        <v>1</v>
      </c>
      <c r="N194" s="147" t="s">
        <v>41</v>
      </c>
      <c r="O194" s="148">
        <v>0.245</v>
      </c>
      <c r="P194" s="148">
        <f>O194*H194</f>
        <v>123.777185</v>
      </c>
      <c r="Q194" s="148">
        <v>0.00348</v>
      </c>
      <c r="R194" s="148">
        <f>Q194*H194</f>
        <v>1.75814124</v>
      </c>
      <c r="S194" s="148">
        <v>0</v>
      </c>
      <c r="T194" s="149">
        <f>S194*H194</f>
        <v>0</v>
      </c>
      <c r="AR194" s="150" t="s">
        <v>147</v>
      </c>
      <c r="AT194" s="150" t="s">
        <v>142</v>
      </c>
      <c r="AU194" s="150" t="s">
        <v>85</v>
      </c>
      <c r="AY194" s="17" t="s">
        <v>139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7" t="s">
        <v>19</v>
      </c>
      <c r="BK194" s="151">
        <f>ROUND(I194*H194,2)</f>
        <v>0</v>
      </c>
      <c r="BL194" s="17" t="s">
        <v>147</v>
      </c>
      <c r="BM194" s="150" t="s">
        <v>218</v>
      </c>
    </row>
    <row r="195" spans="2:51" s="12" customFormat="1" ht="12">
      <c r="B195" s="152"/>
      <c r="D195" s="153" t="s">
        <v>149</v>
      </c>
      <c r="E195" s="154" t="s">
        <v>1</v>
      </c>
      <c r="F195" s="155" t="s">
        <v>165</v>
      </c>
      <c r="H195" s="154" t="s">
        <v>1</v>
      </c>
      <c r="L195" s="152"/>
      <c r="M195" s="156"/>
      <c r="N195" s="157"/>
      <c r="O195" s="157"/>
      <c r="P195" s="157"/>
      <c r="Q195" s="157"/>
      <c r="R195" s="157"/>
      <c r="S195" s="157"/>
      <c r="T195" s="158"/>
      <c r="AT195" s="154" t="s">
        <v>149</v>
      </c>
      <c r="AU195" s="154" t="s">
        <v>85</v>
      </c>
      <c r="AV195" s="12" t="s">
        <v>19</v>
      </c>
      <c r="AW195" s="12" t="s">
        <v>30</v>
      </c>
      <c r="AX195" s="12" t="s">
        <v>76</v>
      </c>
      <c r="AY195" s="154" t="s">
        <v>139</v>
      </c>
    </row>
    <row r="196" spans="2:51" s="13" customFormat="1" ht="12">
      <c r="B196" s="159"/>
      <c r="D196" s="153" t="s">
        <v>149</v>
      </c>
      <c r="E196" s="160" t="s">
        <v>1</v>
      </c>
      <c r="F196" s="161" t="s">
        <v>206</v>
      </c>
      <c r="H196" s="162">
        <v>98.788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149</v>
      </c>
      <c r="AU196" s="160" t="s">
        <v>85</v>
      </c>
      <c r="AV196" s="13" t="s">
        <v>85</v>
      </c>
      <c r="AW196" s="13" t="s">
        <v>30</v>
      </c>
      <c r="AX196" s="13" t="s">
        <v>76</v>
      </c>
      <c r="AY196" s="160" t="s">
        <v>139</v>
      </c>
    </row>
    <row r="197" spans="2:51" s="13" customFormat="1" ht="12">
      <c r="B197" s="159"/>
      <c r="D197" s="153" t="s">
        <v>149</v>
      </c>
      <c r="E197" s="160" t="s">
        <v>1</v>
      </c>
      <c r="F197" s="161" t="s">
        <v>219</v>
      </c>
      <c r="H197" s="162">
        <v>-13.2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149</v>
      </c>
      <c r="AU197" s="160" t="s">
        <v>85</v>
      </c>
      <c r="AV197" s="13" t="s">
        <v>85</v>
      </c>
      <c r="AW197" s="13" t="s">
        <v>30</v>
      </c>
      <c r="AX197" s="13" t="s">
        <v>76</v>
      </c>
      <c r="AY197" s="160" t="s">
        <v>139</v>
      </c>
    </row>
    <row r="198" spans="2:51" s="12" customFormat="1" ht="12">
      <c r="B198" s="152"/>
      <c r="D198" s="153" t="s">
        <v>149</v>
      </c>
      <c r="E198" s="154" t="s">
        <v>1</v>
      </c>
      <c r="F198" s="155" t="s">
        <v>157</v>
      </c>
      <c r="H198" s="154" t="s">
        <v>1</v>
      </c>
      <c r="L198" s="152"/>
      <c r="M198" s="156"/>
      <c r="N198" s="157"/>
      <c r="O198" s="157"/>
      <c r="P198" s="157"/>
      <c r="Q198" s="157"/>
      <c r="R198" s="157"/>
      <c r="S198" s="157"/>
      <c r="T198" s="158"/>
      <c r="AT198" s="154" t="s">
        <v>149</v>
      </c>
      <c r="AU198" s="154" t="s">
        <v>85</v>
      </c>
      <c r="AV198" s="12" t="s">
        <v>19</v>
      </c>
      <c r="AW198" s="12" t="s">
        <v>30</v>
      </c>
      <c r="AX198" s="12" t="s">
        <v>76</v>
      </c>
      <c r="AY198" s="154" t="s">
        <v>139</v>
      </c>
    </row>
    <row r="199" spans="2:51" s="13" customFormat="1" ht="12">
      <c r="B199" s="159"/>
      <c r="D199" s="153" t="s">
        <v>149</v>
      </c>
      <c r="E199" s="160" t="s">
        <v>1</v>
      </c>
      <c r="F199" s="161" t="s">
        <v>208</v>
      </c>
      <c r="H199" s="162">
        <v>424.875</v>
      </c>
      <c r="L199" s="159"/>
      <c r="M199" s="163"/>
      <c r="N199" s="164"/>
      <c r="O199" s="164"/>
      <c r="P199" s="164"/>
      <c r="Q199" s="164"/>
      <c r="R199" s="164"/>
      <c r="S199" s="164"/>
      <c r="T199" s="165"/>
      <c r="AT199" s="160" t="s">
        <v>149</v>
      </c>
      <c r="AU199" s="160" t="s">
        <v>85</v>
      </c>
      <c r="AV199" s="13" t="s">
        <v>85</v>
      </c>
      <c r="AW199" s="13" t="s">
        <v>30</v>
      </c>
      <c r="AX199" s="13" t="s">
        <v>76</v>
      </c>
      <c r="AY199" s="160" t="s">
        <v>139</v>
      </c>
    </row>
    <row r="200" spans="2:51" s="13" customFormat="1" ht="12">
      <c r="B200" s="159"/>
      <c r="D200" s="153" t="s">
        <v>149</v>
      </c>
      <c r="E200" s="160" t="s">
        <v>1</v>
      </c>
      <c r="F200" s="161" t="s">
        <v>220</v>
      </c>
      <c r="H200" s="162">
        <v>-5.25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T200" s="160" t="s">
        <v>149</v>
      </c>
      <c r="AU200" s="160" t="s">
        <v>85</v>
      </c>
      <c r="AV200" s="13" t="s">
        <v>85</v>
      </c>
      <c r="AW200" s="13" t="s">
        <v>30</v>
      </c>
      <c r="AX200" s="13" t="s">
        <v>76</v>
      </c>
      <c r="AY200" s="160" t="s">
        <v>139</v>
      </c>
    </row>
    <row r="201" spans="2:51" s="14" customFormat="1" ht="12">
      <c r="B201" s="166"/>
      <c r="D201" s="153" t="s">
        <v>149</v>
      </c>
      <c r="E201" s="167" t="s">
        <v>1</v>
      </c>
      <c r="F201" s="168" t="s">
        <v>152</v>
      </c>
      <c r="H201" s="169">
        <v>505.213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149</v>
      </c>
      <c r="AU201" s="167" t="s">
        <v>85</v>
      </c>
      <c r="AV201" s="14" t="s">
        <v>147</v>
      </c>
      <c r="AW201" s="14" t="s">
        <v>30</v>
      </c>
      <c r="AX201" s="14" t="s">
        <v>19</v>
      </c>
      <c r="AY201" s="167" t="s">
        <v>139</v>
      </c>
    </row>
    <row r="202" spans="2:65" s="1" customFormat="1" ht="16.5" customHeight="1">
      <c r="B202" s="139"/>
      <c r="C202" s="140" t="s">
        <v>221</v>
      </c>
      <c r="D202" s="140" t="s">
        <v>142</v>
      </c>
      <c r="E202" s="141" t="s">
        <v>222</v>
      </c>
      <c r="F202" s="142" t="s">
        <v>223</v>
      </c>
      <c r="G202" s="143" t="s">
        <v>155</v>
      </c>
      <c r="H202" s="144">
        <v>925.663</v>
      </c>
      <c r="I202" s="145"/>
      <c r="J202" s="145">
        <f>ROUND(I202*H202,2)</f>
        <v>0</v>
      </c>
      <c r="K202" s="142" t="s">
        <v>146</v>
      </c>
      <c r="L202" s="31"/>
      <c r="M202" s="146" t="s">
        <v>1</v>
      </c>
      <c r="N202" s="147" t="s">
        <v>41</v>
      </c>
      <c r="O202" s="148">
        <v>0.135</v>
      </c>
      <c r="P202" s="148">
        <f>O202*H202</f>
        <v>124.964505</v>
      </c>
      <c r="Q202" s="148">
        <v>0.00195</v>
      </c>
      <c r="R202" s="148">
        <f>Q202*H202</f>
        <v>1.80504285</v>
      </c>
      <c r="S202" s="148">
        <v>0</v>
      </c>
      <c r="T202" s="149">
        <f>S202*H202</f>
        <v>0</v>
      </c>
      <c r="AR202" s="150" t="s">
        <v>147</v>
      </c>
      <c r="AT202" s="150" t="s">
        <v>142</v>
      </c>
      <c r="AU202" s="150" t="s">
        <v>85</v>
      </c>
      <c r="AY202" s="17" t="s">
        <v>139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7" t="s">
        <v>19</v>
      </c>
      <c r="BK202" s="151">
        <f>ROUND(I202*H202,2)</f>
        <v>0</v>
      </c>
      <c r="BL202" s="17" t="s">
        <v>147</v>
      </c>
      <c r="BM202" s="150" t="s">
        <v>224</v>
      </c>
    </row>
    <row r="203" spans="2:51" s="12" customFormat="1" ht="12">
      <c r="B203" s="152"/>
      <c r="D203" s="153" t="s">
        <v>149</v>
      </c>
      <c r="E203" s="154" t="s">
        <v>1</v>
      </c>
      <c r="F203" s="155" t="s">
        <v>159</v>
      </c>
      <c r="H203" s="154" t="s">
        <v>1</v>
      </c>
      <c r="L203" s="152"/>
      <c r="M203" s="156"/>
      <c r="N203" s="157"/>
      <c r="O203" s="157"/>
      <c r="P203" s="157"/>
      <c r="Q203" s="157"/>
      <c r="R203" s="157"/>
      <c r="S203" s="157"/>
      <c r="T203" s="158"/>
      <c r="AT203" s="154" t="s">
        <v>149</v>
      </c>
      <c r="AU203" s="154" t="s">
        <v>85</v>
      </c>
      <c r="AV203" s="12" t="s">
        <v>19</v>
      </c>
      <c r="AW203" s="12" t="s">
        <v>30</v>
      </c>
      <c r="AX203" s="12" t="s">
        <v>76</v>
      </c>
      <c r="AY203" s="154" t="s">
        <v>139</v>
      </c>
    </row>
    <row r="204" spans="2:51" s="13" customFormat="1" ht="12">
      <c r="B204" s="159"/>
      <c r="D204" s="153" t="s">
        <v>149</v>
      </c>
      <c r="E204" s="160" t="s">
        <v>1</v>
      </c>
      <c r="F204" s="161" t="s">
        <v>225</v>
      </c>
      <c r="H204" s="162">
        <v>421.09</v>
      </c>
      <c r="L204" s="159"/>
      <c r="M204" s="163"/>
      <c r="N204" s="164"/>
      <c r="O204" s="164"/>
      <c r="P204" s="164"/>
      <c r="Q204" s="164"/>
      <c r="R204" s="164"/>
      <c r="S204" s="164"/>
      <c r="T204" s="165"/>
      <c r="AT204" s="160" t="s">
        <v>149</v>
      </c>
      <c r="AU204" s="160" t="s">
        <v>85</v>
      </c>
      <c r="AV204" s="13" t="s">
        <v>85</v>
      </c>
      <c r="AW204" s="13" t="s">
        <v>30</v>
      </c>
      <c r="AX204" s="13" t="s">
        <v>76</v>
      </c>
      <c r="AY204" s="160" t="s">
        <v>139</v>
      </c>
    </row>
    <row r="205" spans="2:51" s="13" customFormat="1" ht="12">
      <c r="B205" s="159"/>
      <c r="D205" s="153" t="s">
        <v>149</v>
      </c>
      <c r="E205" s="160" t="s">
        <v>1</v>
      </c>
      <c r="F205" s="161" t="s">
        <v>226</v>
      </c>
      <c r="H205" s="162">
        <v>22.813</v>
      </c>
      <c r="L205" s="159"/>
      <c r="M205" s="163"/>
      <c r="N205" s="164"/>
      <c r="O205" s="164"/>
      <c r="P205" s="164"/>
      <c r="Q205" s="164"/>
      <c r="R205" s="164"/>
      <c r="S205" s="164"/>
      <c r="T205" s="165"/>
      <c r="AT205" s="160" t="s">
        <v>149</v>
      </c>
      <c r="AU205" s="160" t="s">
        <v>85</v>
      </c>
      <c r="AV205" s="13" t="s">
        <v>85</v>
      </c>
      <c r="AW205" s="13" t="s">
        <v>30</v>
      </c>
      <c r="AX205" s="13" t="s">
        <v>76</v>
      </c>
      <c r="AY205" s="160" t="s">
        <v>139</v>
      </c>
    </row>
    <row r="206" spans="2:51" s="13" customFormat="1" ht="12">
      <c r="B206" s="159"/>
      <c r="D206" s="153" t="s">
        <v>149</v>
      </c>
      <c r="E206" s="160" t="s">
        <v>1</v>
      </c>
      <c r="F206" s="161" t="s">
        <v>227</v>
      </c>
      <c r="H206" s="162">
        <v>-64.8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T206" s="160" t="s">
        <v>149</v>
      </c>
      <c r="AU206" s="160" t="s">
        <v>85</v>
      </c>
      <c r="AV206" s="13" t="s">
        <v>85</v>
      </c>
      <c r="AW206" s="13" t="s">
        <v>30</v>
      </c>
      <c r="AX206" s="13" t="s">
        <v>76</v>
      </c>
      <c r="AY206" s="160" t="s">
        <v>139</v>
      </c>
    </row>
    <row r="207" spans="2:51" s="15" customFormat="1" ht="12">
      <c r="B207" s="182"/>
      <c r="D207" s="153" t="s">
        <v>149</v>
      </c>
      <c r="E207" s="183" t="s">
        <v>1</v>
      </c>
      <c r="F207" s="184" t="s">
        <v>185</v>
      </c>
      <c r="H207" s="185">
        <v>379.103</v>
      </c>
      <c r="L207" s="182"/>
      <c r="M207" s="186"/>
      <c r="N207" s="187"/>
      <c r="O207" s="187"/>
      <c r="P207" s="187"/>
      <c r="Q207" s="187"/>
      <c r="R207" s="187"/>
      <c r="S207" s="187"/>
      <c r="T207" s="188"/>
      <c r="AT207" s="183" t="s">
        <v>149</v>
      </c>
      <c r="AU207" s="183" t="s">
        <v>85</v>
      </c>
      <c r="AV207" s="15" t="s">
        <v>168</v>
      </c>
      <c r="AW207" s="15" t="s">
        <v>30</v>
      </c>
      <c r="AX207" s="15" t="s">
        <v>76</v>
      </c>
      <c r="AY207" s="183" t="s">
        <v>139</v>
      </c>
    </row>
    <row r="208" spans="2:51" s="12" customFormat="1" ht="12">
      <c r="B208" s="152"/>
      <c r="D208" s="153" t="s">
        <v>149</v>
      </c>
      <c r="E208" s="154" t="s">
        <v>1</v>
      </c>
      <c r="F208" s="155" t="s">
        <v>161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149</v>
      </c>
      <c r="AU208" s="154" t="s">
        <v>85</v>
      </c>
      <c r="AV208" s="12" t="s">
        <v>19</v>
      </c>
      <c r="AW208" s="12" t="s">
        <v>30</v>
      </c>
      <c r="AX208" s="12" t="s">
        <v>76</v>
      </c>
      <c r="AY208" s="154" t="s">
        <v>139</v>
      </c>
    </row>
    <row r="209" spans="2:51" s="13" customFormat="1" ht="12">
      <c r="B209" s="159"/>
      <c r="D209" s="153" t="s">
        <v>149</v>
      </c>
      <c r="E209" s="160" t="s">
        <v>1</v>
      </c>
      <c r="F209" s="161" t="s">
        <v>228</v>
      </c>
      <c r="H209" s="162">
        <v>171.434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149</v>
      </c>
      <c r="AU209" s="160" t="s">
        <v>85</v>
      </c>
      <c r="AV209" s="13" t="s">
        <v>85</v>
      </c>
      <c r="AW209" s="13" t="s">
        <v>30</v>
      </c>
      <c r="AX209" s="13" t="s">
        <v>76</v>
      </c>
      <c r="AY209" s="160" t="s">
        <v>139</v>
      </c>
    </row>
    <row r="210" spans="2:51" s="13" customFormat="1" ht="12">
      <c r="B210" s="159"/>
      <c r="D210" s="153" t="s">
        <v>149</v>
      </c>
      <c r="E210" s="160" t="s">
        <v>1</v>
      </c>
      <c r="F210" s="161" t="s">
        <v>229</v>
      </c>
      <c r="H210" s="162">
        <v>26.67</v>
      </c>
      <c r="L210" s="159"/>
      <c r="M210" s="163"/>
      <c r="N210" s="164"/>
      <c r="O210" s="164"/>
      <c r="P210" s="164"/>
      <c r="Q210" s="164"/>
      <c r="R210" s="164"/>
      <c r="S210" s="164"/>
      <c r="T210" s="165"/>
      <c r="AT210" s="160" t="s">
        <v>149</v>
      </c>
      <c r="AU210" s="160" t="s">
        <v>85</v>
      </c>
      <c r="AV210" s="13" t="s">
        <v>85</v>
      </c>
      <c r="AW210" s="13" t="s">
        <v>30</v>
      </c>
      <c r="AX210" s="13" t="s">
        <v>76</v>
      </c>
      <c r="AY210" s="160" t="s">
        <v>139</v>
      </c>
    </row>
    <row r="211" spans="2:51" s="15" customFormat="1" ht="12">
      <c r="B211" s="182"/>
      <c r="D211" s="153" t="s">
        <v>149</v>
      </c>
      <c r="E211" s="183" t="s">
        <v>1</v>
      </c>
      <c r="F211" s="184" t="s">
        <v>185</v>
      </c>
      <c r="H211" s="185">
        <v>198.104</v>
      </c>
      <c r="L211" s="182"/>
      <c r="M211" s="186"/>
      <c r="N211" s="187"/>
      <c r="O211" s="187"/>
      <c r="P211" s="187"/>
      <c r="Q211" s="187"/>
      <c r="R211" s="187"/>
      <c r="S211" s="187"/>
      <c r="T211" s="188"/>
      <c r="AT211" s="183" t="s">
        <v>149</v>
      </c>
      <c r="AU211" s="183" t="s">
        <v>85</v>
      </c>
      <c r="AV211" s="15" t="s">
        <v>168</v>
      </c>
      <c r="AW211" s="15" t="s">
        <v>30</v>
      </c>
      <c r="AX211" s="15" t="s">
        <v>76</v>
      </c>
      <c r="AY211" s="183" t="s">
        <v>139</v>
      </c>
    </row>
    <row r="212" spans="2:51" s="12" customFormat="1" ht="12">
      <c r="B212" s="152"/>
      <c r="D212" s="153" t="s">
        <v>149</v>
      </c>
      <c r="E212" s="154" t="s">
        <v>1</v>
      </c>
      <c r="F212" s="155" t="s">
        <v>165</v>
      </c>
      <c r="H212" s="154" t="s">
        <v>1</v>
      </c>
      <c r="L212" s="152"/>
      <c r="M212" s="156"/>
      <c r="N212" s="157"/>
      <c r="O212" s="157"/>
      <c r="P212" s="157"/>
      <c r="Q212" s="157"/>
      <c r="R212" s="157"/>
      <c r="S212" s="157"/>
      <c r="T212" s="158"/>
      <c r="AT212" s="154" t="s">
        <v>149</v>
      </c>
      <c r="AU212" s="154" t="s">
        <v>85</v>
      </c>
      <c r="AV212" s="12" t="s">
        <v>19</v>
      </c>
      <c r="AW212" s="12" t="s">
        <v>30</v>
      </c>
      <c r="AX212" s="12" t="s">
        <v>76</v>
      </c>
      <c r="AY212" s="154" t="s">
        <v>139</v>
      </c>
    </row>
    <row r="213" spans="2:51" s="13" customFormat="1" ht="12">
      <c r="B213" s="159"/>
      <c r="D213" s="153" t="s">
        <v>149</v>
      </c>
      <c r="E213" s="160" t="s">
        <v>1</v>
      </c>
      <c r="F213" s="161" t="s">
        <v>230</v>
      </c>
      <c r="H213" s="162">
        <v>173.069</v>
      </c>
      <c r="L213" s="159"/>
      <c r="M213" s="163"/>
      <c r="N213" s="164"/>
      <c r="O213" s="164"/>
      <c r="P213" s="164"/>
      <c r="Q213" s="164"/>
      <c r="R213" s="164"/>
      <c r="S213" s="164"/>
      <c r="T213" s="165"/>
      <c r="AT213" s="160" t="s">
        <v>149</v>
      </c>
      <c r="AU213" s="160" t="s">
        <v>85</v>
      </c>
      <c r="AV213" s="13" t="s">
        <v>85</v>
      </c>
      <c r="AW213" s="13" t="s">
        <v>30</v>
      </c>
      <c r="AX213" s="13" t="s">
        <v>76</v>
      </c>
      <c r="AY213" s="160" t="s">
        <v>139</v>
      </c>
    </row>
    <row r="214" spans="2:51" s="13" customFormat="1" ht="12">
      <c r="B214" s="159"/>
      <c r="D214" s="153" t="s">
        <v>149</v>
      </c>
      <c r="E214" s="160" t="s">
        <v>1</v>
      </c>
      <c r="F214" s="161" t="s">
        <v>231</v>
      </c>
      <c r="H214" s="162">
        <v>72.025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T214" s="160" t="s">
        <v>149</v>
      </c>
      <c r="AU214" s="160" t="s">
        <v>85</v>
      </c>
      <c r="AV214" s="13" t="s">
        <v>85</v>
      </c>
      <c r="AW214" s="13" t="s">
        <v>30</v>
      </c>
      <c r="AX214" s="13" t="s">
        <v>76</v>
      </c>
      <c r="AY214" s="160" t="s">
        <v>139</v>
      </c>
    </row>
    <row r="215" spans="2:51" s="13" customFormat="1" ht="12">
      <c r="B215" s="159"/>
      <c r="D215" s="153" t="s">
        <v>149</v>
      </c>
      <c r="E215" s="160" t="s">
        <v>1</v>
      </c>
      <c r="F215" s="161" t="s">
        <v>232</v>
      </c>
      <c r="H215" s="162">
        <v>16.002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149</v>
      </c>
      <c r="AU215" s="160" t="s">
        <v>85</v>
      </c>
      <c r="AV215" s="13" t="s">
        <v>85</v>
      </c>
      <c r="AW215" s="13" t="s">
        <v>30</v>
      </c>
      <c r="AX215" s="13" t="s">
        <v>76</v>
      </c>
      <c r="AY215" s="160" t="s">
        <v>139</v>
      </c>
    </row>
    <row r="216" spans="2:51" s="15" customFormat="1" ht="12">
      <c r="B216" s="182"/>
      <c r="D216" s="153" t="s">
        <v>149</v>
      </c>
      <c r="E216" s="183" t="s">
        <v>1</v>
      </c>
      <c r="F216" s="184" t="s">
        <v>185</v>
      </c>
      <c r="H216" s="185">
        <v>261.096</v>
      </c>
      <c r="L216" s="182"/>
      <c r="M216" s="186"/>
      <c r="N216" s="187"/>
      <c r="O216" s="187"/>
      <c r="P216" s="187"/>
      <c r="Q216" s="187"/>
      <c r="R216" s="187"/>
      <c r="S216" s="187"/>
      <c r="T216" s="188"/>
      <c r="AT216" s="183" t="s">
        <v>149</v>
      </c>
      <c r="AU216" s="183" t="s">
        <v>85</v>
      </c>
      <c r="AV216" s="15" t="s">
        <v>168</v>
      </c>
      <c r="AW216" s="15" t="s">
        <v>30</v>
      </c>
      <c r="AX216" s="15" t="s">
        <v>76</v>
      </c>
      <c r="AY216" s="183" t="s">
        <v>139</v>
      </c>
    </row>
    <row r="217" spans="2:51" s="12" customFormat="1" ht="12">
      <c r="B217" s="152"/>
      <c r="D217" s="153" t="s">
        <v>149</v>
      </c>
      <c r="E217" s="154" t="s">
        <v>1</v>
      </c>
      <c r="F217" s="155" t="s">
        <v>233</v>
      </c>
      <c r="H217" s="154" t="s">
        <v>1</v>
      </c>
      <c r="L217" s="152"/>
      <c r="M217" s="156"/>
      <c r="N217" s="157"/>
      <c r="O217" s="157"/>
      <c r="P217" s="157"/>
      <c r="Q217" s="157"/>
      <c r="R217" s="157"/>
      <c r="S217" s="157"/>
      <c r="T217" s="158"/>
      <c r="AT217" s="154" t="s">
        <v>149</v>
      </c>
      <c r="AU217" s="154" t="s">
        <v>85</v>
      </c>
      <c r="AV217" s="12" t="s">
        <v>19</v>
      </c>
      <c r="AW217" s="12" t="s">
        <v>30</v>
      </c>
      <c r="AX217" s="12" t="s">
        <v>76</v>
      </c>
      <c r="AY217" s="154" t="s">
        <v>139</v>
      </c>
    </row>
    <row r="218" spans="2:51" s="13" customFormat="1" ht="12">
      <c r="B218" s="159"/>
      <c r="D218" s="153" t="s">
        <v>149</v>
      </c>
      <c r="E218" s="160" t="s">
        <v>1</v>
      </c>
      <c r="F218" s="161" t="s">
        <v>234</v>
      </c>
      <c r="H218" s="162">
        <v>87.36</v>
      </c>
      <c r="L218" s="159"/>
      <c r="M218" s="163"/>
      <c r="N218" s="164"/>
      <c r="O218" s="164"/>
      <c r="P218" s="164"/>
      <c r="Q218" s="164"/>
      <c r="R218" s="164"/>
      <c r="S218" s="164"/>
      <c r="T218" s="165"/>
      <c r="AT218" s="160" t="s">
        <v>149</v>
      </c>
      <c r="AU218" s="160" t="s">
        <v>85</v>
      </c>
      <c r="AV218" s="13" t="s">
        <v>85</v>
      </c>
      <c r="AW218" s="13" t="s">
        <v>30</v>
      </c>
      <c r="AX218" s="13" t="s">
        <v>76</v>
      </c>
      <c r="AY218" s="160" t="s">
        <v>139</v>
      </c>
    </row>
    <row r="219" spans="2:51" s="15" customFormat="1" ht="12">
      <c r="B219" s="182"/>
      <c r="D219" s="153" t="s">
        <v>149</v>
      </c>
      <c r="E219" s="183" t="s">
        <v>1</v>
      </c>
      <c r="F219" s="184" t="s">
        <v>185</v>
      </c>
      <c r="H219" s="185">
        <v>87.36</v>
      </c>
      <c r="L219" s="182"/>
      <c r="M219" s="186"/>
      <c r="N219" s="187"/>
      <c r="O219" s="187"/>
      <c r="P219" s="187"/>
      <c r="Q219" s="187"/>
      <c r="R219" s="187"/>
      <c r="S219" s="187"/>
      <c r="T219" s="188"/>
      <c r="AT219" s="183" t="s">
        <v>149</v>
      </c>
      <c r="AU219" s="183" t="s">
        <v>85</v>
      </c>
      <c r="AV219" s="15" t="s">
        <v>168</v>
      </c>
      <c r="AW219" s="15" t="s">
        <v>30</v>
      </c>
      <c r="AX219" s="15" t="s">
        <v>76</v>
      </c>
      <c r="AY219" s="183" t="s">
        <v>139</v>
      </c>
    </row>
    <row r="220" spans="2:51" s="14" customFormat="1" ht="12">
      <c r="B220" s="166"/>
      <c r="D220" s="153" t="s">
        <v>149</v>
      </c>
      <c r="E220" s="167" t="s">
        <v>1</v>
      </c>
      <c r="F220" s="168" t="s">
        <v>152</v>
      </c>
      <c r="H220" s="169">
        <v>925.663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7" t="s">
        <v>149</v>
      </c>
      <c r="AU220" s="167" t="s">
        <v>85</v>
      </c>
      <c r="AV220" s="14" t="s">
        <v>147</v>
      </c>
      <c r="AW220" s="14" t="s">
        <v>30</v>
      </c>
      <c r="AX220" s="14" t="s">
        <v>19</v>
      </c>
      <c r="AY220" s="167" t="s">
        <v>139</v>
      </c>
    </row>
    <row r="221" spans="2:65" s="1" customFormat="1" ht="24" customHeight="1">
      <c r="B221" s="139"/>
      <c r="C221" s="140" t="s">
        <v>235</v>
      </c>
      <c r="D221" s="140" t="s">
        <v>142</v>
      </c>
      <c r="E221" s="141" t="s">
        <v>236</v>
      </c>
      <c r="F221" s="142" t="s">
        <v>237</v>
      </c>
      <c r="G221" s="143" t="s">
        <v>155</v>
      </c>
      <c r="H221" s="144">
        <v>1409.396</v>
      </c>
      <c r="I221" s="145"/>
      <c r="J221" s="145">
        <f>ROUND(I221*H221,2)</f>
        <v>0</v>
      </c>
      <c r="K221" s="142" t="s">
        <v>146</v>
      </c>
      <c r="L221" s="31"/>
      <c r="M221" s="146" t="s">
        <v>1</v>
      </c>
      <c r="N221" s="147" t="s">
        <v>41</v>
      </c>
      <c r="O221" s="148">
        <v>0.06</v>
      </c>
      <c r="P221" s="148">
        <f>O221*H221</f>
        <v>84.56375999999999</v>
      </c>
      <c r="Q221" s="148">
        <v>0.00012</v>
      </c>
      <c r="R221" s="148">
        <f>Q221*H221</f>
        <v>0.16912752</v>
      </c>
      <c r="S221" s="148">
        <v>0</v>
      </c>
      <c r="T221" s="149">
        <f>S221*H221</f>
        <v>0</v>
      </c>
      <c r="AR221" s="150" t="s">
        <v>147</v>
      </c>
      <c r="AT221" s="150" t="s">
        <v>142</v>
      </c>
      <c r="AU221" s="150" t="s">
        <v>85</v>
      </c>
      <c r="AY221" s="17" t="s">
        <v>139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7" t="s">
        <v>19</v>
      </c>
      <c r="BK221" s="151">
        <f>ROUND(I221*H221,2)</f>
        <v>0</v>
      </c>
      <c r="BL221" s="17" t="s">
        <v>147</v>
      </c>
      <c r="BM221" s="150" t="s">
        <v>238</v>
      </c>
    </row>
    <row r="222" spans="2:51" s="12" customFormat="1" ht="12">
      <c r="B222" s="152"/>
      <c r="D222" s="153" t="s">
        <v>149</v>
      </c>
      <c r="E222" s="154" t="s">
        <v>1</v>
      </c>
      <c r="F222" s="155" t="s">
        <v>239</v>
      </c>
      <c r="H222" s="154" t="s">
        <v>1</v>
      </c>
      <c r="L222" s="152"/>
      <c r="M222" s="156"/>
      <c r="N222" s="157"/>
      <c r="O222" s="157"/>
      <c r="P222" s="157"/>
      <c r="Q222" s="157"/>
      <c r="R222" s="157"/>
      <c r="S222" s="157"/>
      <c r="T222" s="158"/>
      <c r="AT222" s="154" t="s">
        <v>149</v>
      </c>
      <c r="AU222" s="154" t="s">
        <v>85</v>
      </c>
      <c r="AV222" s="12" t="s">
        <v>19</v>
      </c>
      <c r="AW222" s="12" t="s">
        <v>30</v>
      </c>
      <c r="AX222" s="12" t="s">
        <v>76</v>
      </c>
      <c r="AY222" s="154" t="s">
        <v>139</v>
      </c>
    </row>
    <row r="223" spans="2:51" s="13" customFormat="1" ht="12">
      <c r="B223" s="159"/>
      <c r="D223" s="153" t="s">
        <v>149</v>
      </c>
      <c r="E223" s="160" t="s">
        <v>1</v>
      </c>
      <c r="F223" s="161" t="s">
        <v>240</v>
      </c>
      <c r="H223" s="162">
        <v>846.72</v>
      </c>
      <c r="L223" s="159"/>
      <c r="M223" s="163"/>
      <c r="N223" s="164"/>
      <c r="O223" s="164"/>
      <c r="P223" s="164"/>
      <c r="Q223" s="164"/>
      <c r="R223" s="164"/>
      <c r="S223" s="164"/>
      <c r="T223" s="165"/>
      <c r="AT223" s="160" t="s">
        <v>149</v>
      </c>
      <c r="AU223" s="160" t="s">
        <v>85</v>
      </c>
      <c r="AV223" s="13" t="s">
        <v>85</v>
      </c>
      <c r="AW223" s="13" t="s">
        <v>30</v>
      </c>
      <c r="AX223" s="13" t="s">
        <v>76</v>
      </c>
      <c r="AY223" s="160" t="s">
        <v>139</v>
      </c>
    </row>
    <row r="224" spans="2:51" s="13" customFormat="1" ht="12">
      <c r="B224" s="159"/>
      <c r="D224" s="153" t="s">
        <v>149</v>
      </c>
      <c r="E224" s="160" t="s">
        <v>1</v>
      </c>
      <c r="F224" s="161" t="s">
        <v>241</v>
      </c>
      <c r="H224" s="162">
        <v>125.28</v>
      </c>
      <c r="L224" s="159"/>
      <c r="M224" s="163"/>
      <c r="N224" s="164"/>
      <c r="O224" s="164"/>
      <c r="P224" s="164"/>
      <c r="Q224" s="164"/>
      <c r="R224" s="164"/>
      <c r="S224" s="164"/>
      <c r="T224" s="165"/>
      <c r="AT224" s="160" t="s">
        <v>149</v>
      </c>
      <c r="AU224" s="160" t="s">
        <v>85</v>
      </c>
      <c r="AV224" s="13" t="s">
        <v>85</v>
      </c>
      <c r="AW224" s="13" t="s">
        <v>30</v>
      </c>
      <c r="AX224" s="13" t="s">
        <v>76</v>
      </c>
      <c r="AY224" s="160" t="s">
        <v>139</v>
      </c>
    </row>
    <row r="225" spans="2:51" s="13" customFormat="1" ht="12">
      <c r="B225" s="159"/>
      <c r="D225" s="153" t="s">
        <v>149</v>
      </c>
      <c r="E225" s="160" t="s">
        <v>1</v>
      </c>
      <c r="F225" s="161" t="s">
        <v>242</v>
      </c>
      <c r="H225" s="162">
        <v>8.1</v>
      </c>
      <c r="L225" s="159"/>
      <c r="M225" s="163"/>
      <c r="N225" s="164"/>
      <c r="O225" s="164"/>
      <c r="P225" s="164"/>
      <c r="Q225" s="164"/>
      <c r="R225" s="164"/>
      <c r="S225" s="164"/>
      <c r="T225" s="165"/>
      <c r="AT225" s="160" t="s">
        <v>149</v>
      </c>
      <c r="AU225" s="160" t="s">
        <v>85</v>
      </c>
      <c r="AV225" s="13" t="s">
        <v>85</v>
      </c>
      <c r="AW225" s="13" t="s">
        <v>30</v>
      </c>
      <c r="AX225" s="13" t="s">
        <v>76</v>
      </c>
      <c r="AY225" s="160" t="s">
        <v>139</v>
      </c>
    </row>
    <row r="226" spans="2:51" s="13" customFormat="1" ht="12">
      <c r="B226" s="159"/>
      <c r="D226" s="153" t="s">
        <v>149</v>
      </c>
      <c r="E226" s="160" t="s">
        <v>1</v>
      </c>
      <c r="F226" s="161" t="s">
        <v>243</v>
      </c>
      <c r="H226" s="162">
        <v>5.4</v>
      </c>
      <c r="L226" s="159"/>
      <c r="M226" s="163"/>
      <c r="N226" s="164"/>
      <c r="O226" s="164"/>
      <c r="P226" s="164"/>
      <c r="Q226" s="164"/>
      <c r="R226" s="164"/>
      <c r="S226" s="164"/>
      <c r="T226" s="165"/>
      <c r="AT226" s="160" t="s">
        <v>149</v>
      </c>
      <c r="AU226" s="160" t="s">
        <v>85</v>
      </c>
      <c r="AV226" s="13" t="s">
        <v>85</v>
      </c>
      <c r="AW226" s="13" t="s">
        <v>30</v>
      </c>
      <c r="AX226" s="13" t="s">
        <v>76</v>
      </c>
      <c r="AY226" s="160" t="s">
        <v>139</v>
      </c>
    </row>
    <row r="227" spans="2:51" s="13" customFormat="1" ht="12">
      <c r="B227" s="159"/>
      <c r="D227" s="153" t="s">
        <v>149</v>
      </c>
      <c r="E227" s="160" t="s">
        <v>1</v>
      </c>
      <c r="F227" s="161" t="s">
        <v>244</v>
      </c>
      <c r="H227" s="162">
        <v>3.75</v>
      </c>
      <c r="L227" s="159"/>
      <c r="M227" s="163"/>
      <c r="N227" s="164"/>
      <c r="O227" s="164"/>
      <c r="P227" s="164"/>
      <c r="Q227" s="164"/>
      <c r="R227" s="164"/>
      <c r="S227" s="164"/>
      <c r="T227" s="165"/>
      <c r="AT227" s="160" t="s">
        <v>149</v>
      </c>
      <c r="AU227" s="160" t="s">
        <v>85</v>
      </c>
      <c r="AV227" s="13" t="s">
        <v>85</v>
      </c>
      <c r="AW227" s="13" t="s">
        <v>30</v>
      </c>
      <c r="AX227" s="13" t="s">
        <v>76</v>
      </c>
      <c r="AY227" s="160" t="s">
        <v>139</v>
      </c>
    </row>
    <row r="228" spans="2:51" s="13" customFormat="1" ht="12">
      <c r="B228" s="159"/>
      <c r="D228" s="153" t="s">
        <v>149</v>
      </c>
      <c r="E228" s="160" t="s">
        <v>1</v>
      </c>
      <c r="F228" s="161" t="s">
        <v>245</v>
      </c>
      <c r="H228" s="162">
        <v>4.725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149</v>
      </c>
      <c r="AU228" s="160" t="s">
        <v>85</v>
      </c>
      <c r="AV228" s="13" t="s">
        <v>85</v>
      </c>
      <c r="AW228" s="13" t="s">
        <v>30</v>
      </c>
      <c r="AX228" s="13" t="s">
        <v>76</v>
      </c>
      <c r="AY228" s="160" t="s">
        <v>139</v>
      </c>
    </row>
    <row r="229" spans="2:51" s="13" customFormat="1" ht="12">
      <c r="B229" s="159"/>
      <c r="D229" s="153" t="s">
        <v>149</v>
      </c>
      <c r="E229" s="160" t="s">
        <v>1</v>
      </c>
      <c r="F229" s="161" t="s">
        <v>246</v>
      </c>
      <c r="H229" s="162">
        <v>13.546</v>
      </c>
      <c r="L229" s="159"/>
      <c r="M229" s="163"/>
      <c r="N229" s="164"/>
      <c r="O229" s="164"/>
      <c r="P229" s="164"/>
      <c r="Q229" s="164"/>
      <c r="R229" s="164"/>
      <c r="S229" s="164"/>
      <c r="T229" s="165"/>
      <c r="AT229" s="160" t="s">
        <v>149</v>
      </c>
      <c r="AU229" s="160" t="s">
        <v>85</v>
      </c>
      <c r="AV229" s="13" t="s">
        <v>85</v>
      </c>
      <c r="AW229" s="13" t="s">
        <v>30</v>
      </c>
      <c r="AX229" s="13" t="s">
        <v>76</v>
      </c>
      <c r="AY229" s="160" t="s">
        <v>139</v>
      </c>
    </row>
    <row r="230" spans="2:51" s="13" customFormat="1" ht="12">
      <c r="B230" s="159"/>
      <c r="D230" s="153" t="s">
        <v>149</v>
      </c>
      <c r="E230" s="160" t="s">
        <v>1</v>
      </c>
      <c r="F230" s="161" t="s">
        <v>247</v>
      </c>
      <c r="H230" s="162">
        <v>43.2</v>
      </c>
      <c r="L230" s="159"/>
      <c r="M230" s="163"/>
      <c r="N230" s="164"/>
      <c r="O230" s="164"/>
      <c r="P230" s="164"/>
      <c r="Q230" s="164"/>
      <c r="R230" s="164"/>
      <c r="S230" s="164"/>
      <c r="T230" s="165"/>
      <c r="AT230" s="160" t="s">
        <v>149</v>
      </c>
      <c r="AU230" s="160" t="s">
        <v>85</v>
      </c>
      <c r="AV230" s="13" t="s">
        <v>85</v>
      </c>
      <c r="AW230" s="13" t="s">
        <v>30</v>
      </c>
      <c r="AX230" s="13" t="s">
        <v>76</v>
      </c>
      <c r="AY230" s="160" t="s">
        <v>139</v>
      </c>
    </row>
    <row r="231" spans="2:51" s="13" customFormat="1" ht="12">
      <c r="B231" s="159"/>
      <c r="D231" s="153" t="s">
        <v>149</v>
      </c>
      <c r="E231" s="160" t="s">
        <v>1</v>
      </c>
      <c r="F231" s="161" t="s">
        <v>248</v>
      </c>
      <c r="H231" s="162">
        <v>87.36</v>
      </c>
      <c r="L231" s="159"/>
      <c r="M231" s="163"/>
      <c r="N231" s="164"/>
      <c r="O231" s="164"/>
      <c r="P231" s="164"/>
      <c r="Q231" s="164"/>
      <c r="R231" s="164"/>
      <c r="S231" s="164"/>
      <c r="T231" s="165"/>
      <c r="AT231" s="160" t="s">
        <v>149</v>
      </c>
      <c r="AU231" s="160" t="s">
        <v>85</v>
      </c>
      <c r="AV231" s="13" t="s">
        <v>85</v>
      </c>
      <c r="AW231" s="13" t="s">
        <v>30</v>
      </c>
      <c r="AX231" s="13" t="s">
        <v>76</v>
      </c>
      <c r="AY231" s="160" t="s">
        <v>139</v>
      </c>
    </row>
    <row r="232" spans="2:51" s="13" customFormat="1" ht="12">
      <c r="B232" s="159"/>
      <c r="D232" s="153" t="s">
        <v>149</v>
      </c>
      <c r="E232" s="160" t="s">
        <v>1</v>
      </c>
      <c r="F232" s="161" t="s">
        <v>249</v>
      </c>
      <c r="H232" s="162">
        <v>4.32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149</v>
      </c>
      <c r="AU232" s="160" t="s">
        <v>85</v>
      </c>
      <c r="AV232" s="13" t="s">
        <v>85</v>
      </c>
      <c r="AW232" s="13" t="s">
        <v>30</v>
      </c>
      <c r="AX232" s="13" t="s">
        <v>76</v>
      </c>
      <c r="AY232" s="160" t="s">
        <v>139</v>
      </c>
    </row>
    <row r="233" spans="2:51" s="13" customFormat="1" ht="12">
      <c r="B233" s="159"/>
      <c r="D233" s="153" t="s">
        <v>149</v>
      </c>
      <c r="E233" s="160" t="s">
        <v>1</v>
      </c>
      <c r="F233" s="161" t="s">
        <v>250</v>
      </c>
      <c r="H233" s="162">
        <v>1.8</v>
      </c>
      <c r="L233" s="159"/>
      <c r="M233" s="163"/>
      <c r="N233" s="164"/>
      <c r="O233" s="164"/>
      <c r="P233" s="164"/>
      <c r="Q233" s="164"/>
      <c r="R233" s="164"/>
      <c r="S233" s="164"/>
      <c r="T233" s="165"/>
      <c r="AT233" s="160" t="s">
        <v>149</v>
      </c>
      <c r="AU233" s="160" t="s">
        <v>85</v>
      </c>
      <c r="AV233" s="13" t="s">
        <v>85</v>
      </c>
      <c r="AW233" s="13" t="s">
        <v>30</v>
      </c>
      <c r="AX233" s="13" t="s">
        <v>76</v>
      </c>
      <c r="AY233" s="160" t="s">
        <v>139</v>
      </c>
    </row>
    <row r="234" spans="2:51" s="13" customFormat="1" ht="12">
      <c r="B234" s="159"/>
      <c r="D234" s="153" t="s">
        <v>149</v>
      </c>
      <c r="E234" s="160" t="s">
        <v>1</v>
      </c>
      <c r="F234" s="161" t="s">
        <v>251</v>
      </c>
      <c r="H234" s="162">
        <v>3.671</v>
      </c>
      <c r="L234" s="159"/>
      <c r="M234" s="163"/>
      <c r="N234" s="164"/>
      <c r="O234" s="164"/>
      <c r="P234" s="164"/>
      <c r="Q234" s="164"/>
      <c r="R234" s="164"/>
      <c r="S234" s="164"/>
      <c r="T234" s="165"/>
      <c r="AT234" s="160" t="s">
        <v>149</v>
      </c>
      <c r="AU234" s="160" t="s">
        <v>85</v>
      </c>
      <c r="AV234" s="13" t="s">
        <v>85</v>
      </c>
      <c r="AW234" s="13" t="s">
        <v>30</v>
      </c>
      <c r="AX234" s="13" t="s">
        <v>76</v>
      </c>
      <c r="AY234" s="160" t="s">
        <v>139</v>
      </c>
    </row>
    <row r="235" spans="2:51" s="13" customFormat="1" ht="12">
      <c r="B235" s="159"/>
      <c r="D235" s="153" t="s">
        <v>149</v>
      </c>
      <c r="E235" s="160" t="s">
        <v>1</v>
      </c>
      <c r="F235" s="161" t="s">
        <v>252</v>
      </c>
      <c r="H235" s="162">
        <v>7.65</v>
      </c>
      <c r="L235" s="159"/>
      <c r="M235" s="163"/>
      <c r="N235" s="164"/>
      <c r="O235" s="164"/>
      <c r="P235" s="164"/>
      <c r="Q235" s="164"/>
      <c r="R235" s="164"/>
      <c r="S235" s="164"/>
      <c r="T235" s="165"/>
      <c r="AT235" s="160" t="s">
        <v>149</v>
      </c>
      <c r="AU235" s="160" t="s">
        <v>85</v>
      </c>
      <c r="AV235" s="13" t="s">
        <v>85</v>
      </c>
      <c r="AW235" s="13" t="s">
        <v>30</v>
      </c>
      <c r="AX235" s="13" t="s">
        <v>76</v>
      </c>
      <c r="AY235" s="160" t="s">
        <v>139</v>
      </c>
    </row>
    <row r="236" spans="2:51" s="13" customFormat="1" ht="12">
      <c r="B236" s="159"/>
      <c r="D236" s="153" t="s">
        <v>149</v>
      </c>
      <c r="E236" s="160" t="s">
        <v>1</v>
      </c>
      <c r="F236" s="161" t="s">
        <v>253</v>
      </c>
      <c r="H236" s="162">
        <v>3.225</v>
      </c>
      <c r="L236" s="159"/>
      <c r="M236" s="163"/>
      <c r="N236" s="164"/>
      <c r="O236" s="164"/>
      <c r="P236" s="164"/>
      <c r="Q236" s="164"/>
      <c r="R236" s="164"/>
      <c r="S236" s="164"/>
      <c r="T236" s="165"/>
      <c r="AT236" s="160" t="s">
        <v>149</v>
      </c>
      <c r="AU236" s="160" t="s">
        <v>85</v>
      </c>
      <c r="AV236" s="13" t="s">
        <v>85</v>
      </c>
      <c r="AW236" s="13" t="s">
        <v>30</v>
      </c>
      <c r="AX236" s="13" t="s">
        <v>76</v>
      </c>
      <c r="AY236" s="160" t="s">
        <v>139</v>
      </c>
    </row>
    <row r="237" spans="2:51" s="13" customFormat="1" ht="12">
      <c r="B237" s="159"/>
      <c r="D237" s="153" t="s">
        <v>149</v>
      </c>
      <c r="E237" s="160" t="s">
        <v>1</v>
      </c>
      <c r="F237" s="161" t="s">
        <v>254</v>
      </c>
      <c r="H237" s="162">
        <v>15.75</v>
      </c>
      <c r="L237" s="159"/>
      <c r="M237" s="163"/>
      <c r="N237" s="164"/>
      <c r="O237" s="164"/>
      <c r="P237" s="164"/>
      <c r="Q237" s="164"/>
      <c r="R237" s="164"/>
      <c r="S237" s="164"/>
      <c r="T237" s="165"/>
      <c r="AT237" s="160" t="s">
        <v>149</v>
      </c>
      <c r="AU237" s="160" t="s">
        <v>85</v>
      </c>
      <c r="AV237" s="13" t="s">
        <v>85</v>
      </c>
      <c r="AW237" s="13" t="s">
        <v>30</v>
      </c>
      <c r="AX237" s="13" t="s">
        <v>76</v>
      </c>
      <c r="AY237" s="160" t="s">
        <v>139</v>
      </c>
    </row>
    <row r="238" spans="2:51" s="15" customFormat="1" ht="12">
      <c r="B238" s="182"/>
      <c r="D238" s="153" t="s">
        <v>149</v>
      </c>
      <c r="E238" s="183" t="s">
        <v>1</v>
      </c>
      <c r="F238" s="184" t="s">
        <v>185</v>
      </c>
      <c r="H238" s="185">
        <v>1174.4969999999998</v>
      </c>
      <c r="L238" s="182"/>
      <c r="M238" s="186"/>
      <c r="N238" s="187"/>
      <c r="O238" s="187"/>
      <c r="P238" s="187"/>
      <c r="Q238" s="187"/>
      <c r="R238" s="187"/>
      <c r="S238" s="187"/>
      <c r="T238" s="188"/>
      <c r="AT238" s="183" t="s">
        <v>149</v>
      </c>
      <c r="AU238" s="183" t="s">
        <v>85</v>
      </c>
      <c r="AV238" s="15" t="s">
        <v>168</v>
      </c>
      <c r="AW238" s="15" t="s">
        <v>30</v>
      </c>
      <c r="AX238" s="15" t="s">
        <v>76</v>
      </c>
      <c r="AY238" s="183" t="s">
        <v>139</v>
      </c>
    </row>
    <row r="239" spans="2:51" s="13" customFormat="1" ht="12">
      <c r="B239" s="159"/>
      <c r="D239" s="153" t="s">
        <v>149</v>
      </c>
      <c r="E239" s="160" t="s">
        <v>1</v>
      </c>
      <c r="F239" s="161" t="s">
        <v>255</v>
      </c>
      <c r="H239" s="162">
        <v>234.899</v>
      </c>
      <c r="L239" s="159"/>
      <c r="M239" s="163"/>
      <c r="N239" s="164"/>
      <c r="O239" s="164"/>
      <c r="P239" s="164"/>
      <c r="Q239" s="164"/>
      <c r="R239" s="164"/>
      <c r="S239" s="164"/>
      <c r="T239" s="165"/>
      <c r="AT239" s="160" t="s">
        <v>149</v>
      </c>
      <c r="AU239" s="160" t="s">
        <v>85</v>
      </c>
      <c r="AV239" s="13" t="s">
        <v>85</v>
      </c>
      <c r="AW239" s="13" t="s">
        <v>30</v>
      </c>
      <c r="AX239" s="13" t="s">
        <v>76</v>
      </c>
      <c r="AY239" s="160" t="s">
        <v>139</v>
      </c>
    </row>
    <row r="240" spans="2:51" s="14" customFormat="1" ht="12">
      <c r="B240" s="166"/>
      <c r="D240" s="153" t="s">
        <v>149</v>
      </c>
      <c r="E240" s="167" t="s">
        <v>1</v>
      </c>
      <c r="F240" s="168" t="s">
        <v>152</v>
      </c>
      <c r="H240" s="169">
        <v>1409.3959999999997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7" t="s">
        <v>149</v>
      </c>
      <c r="AU240" s="167" t="s">
        <v>85</v>
      </c>
      <c r="AV240" s="14" t="s">
        <v>147</v>
      </c>
      <c r="AW240" s="14" t="s">
        <v>30</v>
      </c>
      <c r="AX240" s="14" t="s">
        <v>19</v>
      </c>
      <c r="AY240" s="167" t="s">
        <v>139</v>
      </c>
    </row>
    <row r="241" spans="2:65" s="1" customFormat="1" ht="16.5" customHeight="1">
      <c r="B241" s="139"/>
      <c r="C241" s="140" t="s">
        <v>256</v>
      </c>
      <c r="D241" s="140" t="s">
        <v>142</v>
      </c>
      <c r="E241" s="141" t="s">
        <v>257</v>
      </c>
      <c r="F241" s="142" t="s">
        <v>258</v>
      </c>
      <c r="G241" s="143" t="s">
        <v>155</v>
      </c>
      <c r="H241" s="144">
        <v>309.123</v>
      </c>
      <c r="I241" s="145"/>
      <c r="J241" s="145">
        <f>ROUND(I241*H241,2)</f>
        <v>0</v>
      </c>
      <c r="K241" s="142" t="s">
        <v>146</v>
      </c>
      <c r="L241" s="31"/>
      <c r="M241" s="146" t="s">
        <v>1</v>
      </c>
      <c r="N241" s="147" t="s">
        <v>41</v>
      </c>
      <c r="O241" s="148">
        <v>0.14</v>
      </c>
      <c r="P241" s="148">
        <f>O241*H241</f>
        <v>43.27722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147</v>
      </c>
      <c r="AT241" s="150" t="s">
        <v>142</v>
      </c>
      <c r="AU241" s="150" t="s">
        <v>85</v>
      </c>
      <c r="AY241" s="17" t="s">
        <v>139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7" t="s">
        <v>19</v>
      </c>
      <c r="BK241" s="151">
        <f>ROUND(I241*H241,2)</f>
        <v>0</v>
      </c>
      <c r="BL241" s="17" t="s">
        <v>147</v>
      </c>
      <c r="BM241" s="150" t="s">
        <v>259</v>
      </c>
    </row>
    <row r="242" spans="2:51" s="12" customFormat="1" ht="12">
      <c r="B242" s="152"/>
      <c r="D242" s="153" t="s">
        <v>149</v>
      </c>
      <c r="E242" s="154" t="s">
        <v>1</v>
      </c>
      <c r="F242" s="155" t="s">
        <v>157</v>
      </c>
      <c r="H242" s="154" t="s">
        <v>1</v>
      </c>
      <c r="L242" s="152"/>
      <c r="M242" s="156"/>
      <c r="N242" s="157"/>
      <c r="O242" s="157"/>
      <c r="P242" s="157"/>
      <c r="Q242" s="157"/>
      <c r="R242" s="157"/>
      <c r="S242" s="157"/>
      <c r="T242" s="158"/>
      <c r="AT242" s="154" t="s">
        <v>149</v>
      </c>
      <c r="AU242" s="154" t="s">
        <v>85</v>
      </c>
      <c r="AV242" s="12" t="s">
        <v>19</v>
      </c>
      <c r="AW242" s="12" t="s">
        <v>30</v>
      </c>
      <c r="AX242" s="12" t="s">
        <v>76</v>
      </c>
      <c r="AY242" s="154" t="s">
        <v>139</v>
      </c>
    </row>
    <row r="243" spans="2:51" s="13" customFormat="1" ht="12">
      <c r="B243" s="159"/>
      <c r="D243" s="153" t="s">
        <v>149</v>
      </c>
      <c r="E243" s="160" t="s">
        <v>1</v>
      </c>
      <c r="F243" s="161" t="s">
        <v>158</v>
      </c>
      <c r="H243" s="162">
        <v>24.72</v>
      </c>
      <c r="L243" s="159"/>
      <c r="M243" s="163"/>
      <c r="N243" s="164"/>
      <c r="O243" s="164"/>
      <c r="P243" s="164"/>
      <c r="Q243" s="164"/>
      <c r="R243" s="164"/>
      <c r="S243" s="164"/>
      <c r="T243" s="165"/>
      <c r="AT243" s="160" t="s">
        <v>149</v>
      </c>
      <c r="AU243" s="160" t="s">
        <v>85</v>
      </c>
      <c r="AV243" s="13" t="s">
        <v>85</v>
      </c>
      <c r="AW243" s="13" t="s">
        <v>30</v>
      </c>
      <c r="AX243" s="13" t="s">
        <v>76</v>
      </c>
      <c r="AY243" s="160" t="s">
        <v>139</v>
      </c>
    </row>
    <row r="244" spans="2:51" s="12" customFormat="1" ht="12">
      <c r="B244" s="152"/>
      <c r="D244" s="153" t="s">
        <v>149</v>
      </c>
      <c r="E244" s="154" t="s">
        <v>1</v>
      </c>
      <c r="F244" s="155" t="s">
        <v>159</v>
      </c>
      <c r="H244" s="154" t="s">
        <v>1</v>
      </c>
      <c r="L244" s="152"/>
      <c r="M244" s="156"/>
      <c r="N244" s="157"/>
      <c r="O244" s="157"/>
      <c r="P244" s="157"/>
      <c r="Q244" s="157"/>
      <c r="R244" s="157"/>
      <c r="S244" s="157"/>
      <c r="T244" s="158"/>
      <c r="AT244" s="154" t="s">
        <v>149</v>
      </c>
      <c r="AU244" s="154" t="s">
        <v>85</v>
      </c>
      <c r="AV244" s="12" t="s">
        <v>19</v>
      </c>
      <c r="AW244" s="12" t="s">
        <v>30</v>
      </c>
      <c r="AX244" s="12" t="s">
        <v>76</v>
      </c>
      <c r="AY244" s="154" t="s">
        <v>139</v>
      </c>
    </row>
    <row r="245" spans="2:51" s="13" customFormat="1" ht="12">
      <c r="B245" s="159"/>
      <c r="D245" s="153" t="s">
        <v>149</v>
      </c>
      <c r="E245" s="160" t="s">
        <v>1</v>
      </c>
      <c r="F245" s="161" t="s">
        <v>160</v>
      </c>
      <c r="H245" s="162">
        <v>21.63</v>
      </c>
      <c r="L245" s="159"/>
      <c r="M245" s="163"/>
      <c r="N245" s="164"/>
      <c r="O245" s="164"/>
      <c r="P245" s="164"/>
      <c r="Q245" s="164"/>
      <c r="R245" s="164"/>
      <c r="S245" s="164"/>
      <c r="T245" s="165"/>
      <c r="AT245" s="160" t="s">
        <v>149</v>
      </c>
      <c r="AU245" s="160" t="s">
        <v>85</v>
      </c>
      <c r="AV245" s="13" t="s">
        <v>85</v>
      </c>
      <c r="AW245" s="13" t="s">
        <v>30</v>
      </c>
      <c r="AX245" s="13" t="s">
        <v>76</v>
      </c>
      <c r="AY245" s="160" t="s">
        <v>139</v>
      </c>
    </row>
    <row r="246" spans="2:51" s="12" customFormat="1" ht="12">
      <c r="B246" s="152"/>
      <c r="D246" s="153" t="s">
        <v>149</v>
      </c>
      <c r="E246" s="154" t="s">
        <v>1</v>
      </c>
      <c r="F246" s="155" t="s">
        <v>161</v>
      </c>
      <c r="H246" s="154" t="s">
        <v>1</v>
      </c>
      <c r="L246" s="152"/>
      <c r="M246" s="156"/>
      <c r="N246" s="157"/>
      <c r="O246" s="157"/>
      <c r="P246" s="157"/>
      <c r="Q246" s="157"/>
      <c r="R246" s="157"/>
      <c r="S246" s="157"/>
      <c r="T246" s="158"/>
      <c r="AT246" s="154" t="s">
        <v>149</v>
      </c>
      <c r="AU246" s="154" t="s">
        <v>85</v>
      </c>
      <c r="AV246" s="12" t="s">
        <v>19</v>
      </c>
      <c r="AW246" s="12" t="s">
        <v>30</v>
      </c>
      <c r="AX246" s="12" t="s">
        <v>76</v>
      </c>
      <c r="AY246" s="154" t="s">
        <v>139</v>
      </c>
    </row>
    <row r="247" spans="2:51" s="13" customFormat="1" ht="12">
      <c r="B247" s="159"/>
      <c r="D247" s="153" t="s">
        <v>149</v>
      </c>
      <c r="E247" s="160" t="s">
        <v>1</v>
      </c>
      <c r="F247" s="161" t="s">
        <v>162</v>
      </c>
      <c r="H247" s="162">
        <v>68.32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149</v>
      </c>
      <c r="AU247" s="160" t="s">
        <v>85</v>
      </c>
      <c r="AV247" s="13" t="s">
        <v>85</v>
      </c>
      <c r="AW247" s="13" t="s">
        <v>30</v>
      </c>
      <c r="AX247" s="13" t="s">
        <v>76</v>
      </c>
      <c r="AY247" s="160" t="s">
        <v>139</v>
      </c>
    </row>
    <row r="248" spans="2:51" s="13" customFormat="1" ht="12">
      <c r="B248" s="159"/>
      <c r="D248" s="153" t="s">
        <v>149</v>
      </c>
      <c r="E248" s="160" t="s">
        <v>1</v>
      </c>
      <c r="F248" s="161" t="s">
        <v>163</v>
      </c>
      <c r="H248" s="162">
        <v>98.1</v>
      </c>
      <c r="L248" s="159"/>
      <c r="M248" s="163"/>
      <c r="N248" s="164"/>
      <c r="O248" s="164"/>
      <c r="P248" s="164"/>
      <c r="Q248" s="164"/>
      <c r="R248" s="164"/>
      <c r="S248" s="164"/>
      <c r="T248" s="165"/>
      <c r="AT248" s="160" t="s">
        <v>149</v>
      </c>
      <c r="AU248" s="160" t="s">
        <v>85</v>
      </c>
      <c r="AV248" s="13" t="s">
        <v>85</v>
      </c>
      <c r="AW248" s="13" t="s">
        <v>30</v>
      </c>
      <c r="AX248" s="13" t="s">
        <v>76</v>
      </c>
      <c r="AY248" s="160" t="s">
        <v>139</v>
      </c>
    </row>
    <row r="249" spans="2:51" s="13" customFormat="1" ht="12">
      <c r="B249" s="159"/>
      <c r="D249" s="153" t="s">
        <v>149</v>
      </c>
      <c r="E249" s="160" t="s">
        <v>1</v>
      </c>
      <c r="F249" s="161" t="s">
        <v>164</v>
      </c>
      <c r="H249" s="162">
        <v>-14.197</v>
      </c>
      <c r="L249" s="159"/>
      <c r="M249" s="163"/>
      <c r="N249" s="164"/>
      <c r="O249" s="164"/>
      <c r="P249" s="164"/>
      <c r="Q249" s="164"/>
      <c r="R249" s="164"/>
      <c r="S249" s="164"/>
      <c r="T249" s="165"/>
      <c r="AT249" s="160" t="s">
        <v>149</v>
      </c>
      <c r="AU249" s="160" t="s">
        <v>85</v>
      </c>
      <c r="AV249" s="13" t="s">
        <v>85</v>
      </c>
      <c r="AW249" s="13" t="s">
        <v>30</v>
      </c>
      <c r="AX249" s="13" t="s">
        <v>76</v>
      </c>
      <c r="AY249" s="160" t="s">
        <v>139</v>
      </c>
    </row>
    <row r="250" spans="2:51" s="12" customFormat="1" ht="12">
      <c r="B250" s="152"/>
      <c r="D250" s="153" t="s">
        <v>149</v>
      </c>
      <c r="E250" s="154" t="s">
        <v>1</v>
      </c>
      <c r="F250" s="155" t="s">
        <v>165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149</v>
      </c>
      <c r="AU250" s="154" t="s">
        <v>85</v>
      </c>
      <c r="AV250" s="12" t="s">
        <v>19</v>
      </c>
      <c r="AW250" s="12" t="s">
        <v>30</v>
      </c>
      <c r="AX250" s="12" t="s">
        <v>76</v>
      </c>
      <c r="AY250" s="154" t="s">
        <v>139</v>
      </c>
    </row>
    <row r="251" spans="2:51" s="13" customFormat="1" ht="12">
      <c r="B251" s="159"/>
      <c r="D251" s="153" t="s">
        <v>149</v>
      </c>
      <c r="E251" s="160" t="s">
        <v>1</v>
      </c>
      <c r="F251" s="161" t="s">
        <v>166</v>
      </c>
      <c r="H251" s="162">
        <v>94.05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149</v>
      </c>
      <c r="AU251" s="160" t="s">
        <v>85</v>
      </c>
      <c r="AV251" s="13" t="s">
        <v>85</v>
      </c>
      <c r="AW251" s="13" t="s">
        <v>30</v>
      </c>
      <c r="AX251" s="13" t="s">
        <v>76</v>
      </c>
      <c r="AY251" s="160" t="s">
        <v>139</v>
      </c>
    </row>
    <row r="252" spans="2:51" s="13" customFormat="1" ht="12">
      <c r="B252" s="159"/>
      <c r="D252" s="153" t="s">
        <v>149</v>
      </c>
      <c r="E252" s="160" t="s">
        <v>1</v>
      </c>
      <c r="F252" s="161" t="s">
        <v>167</v>
      </c>
      <c r="H252" s="162">
        <v>16.5</v>
      </c>
      <c r="L252" s="159"/>
      <c r="M252" s="163"/>
      <c r="N252" s="164"/>
      <c r="O252" s="164"/>
      <c r="P252" s="164"/>
      <c r="Q252" s="164"/>
      <c r="R252" s="164"/>
      <c r="S252" s="164"/>
      <c r="T252" s="165"/>
      <c r="AT252" s="160" t="s">
        <v>149</v>
      </c>
      <c r="AU252" s="160" t="s">
        <v>85</v>
      </c>
      <c r="AV252" s="13" t="s">
        <v>85</v>
      </c>
      <c r="AW252" s="13" t="s">
        <v>30</v>
      </c>
      <c r="AX252" s="13" t="s">
        <v>76</v>
      </c>
      <c r="AY252" s="160" t="s">
        <v>139</v>
      </c>
    </row>
    <row r="253" spans="2:51" s="14" customFormat="1" ht="12">
      <c r="B253" s="166"/>
      <c r="D253" s="153" t="s">
        <v>149</v>
      </c>
      <c r="E253" s="167" t="s">
        <v>1</v>
      </c>
      <c r="F253" s="168" t="s">
        <v>152</v>
      </c>
      <c r="H253" s="169">
        <v>309.123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7" t="s">
        <v>149</v>
      </c>
      <c r="AU253" s="167" t="s">
        <v>85</v>
      </c>
      <c r="AV253" s="14" t="s">
        <v>147</v>
      </c>
      <c r="AW253" s="14" t="s">
        <v>30</v>
      </c>
      <c r="AX253" s="14" t="s">
        <v>19</v>
      </c>
      <c r="AY253" s="167" t="s">
        <v>139</v>
      </c>
    </row>
    <row r="254" spans="2:65" s="1" customFormat="1" ht="24" customHeight="1">
      <c r="B254" s="139"/>
      <c r="C254" s="140" t="s">
        <v>8</v>
      </c>
      <c r="D254" s="140" t="s">
        <v>142</v>
      </c>
      <c r="E254" s="141" t="s">
        <v>260</v>
      </c>
      <c r="F254" s="142" t="s">
        <v>261</v>
      </c>
      <c r="G254" s="143" t="s">
        <v>262</v>
      </c>
      <c r="H254" s="144">
        <v>8</v>
      </c>
      <c r="I254" s="145"/>
      <c r="J254" s="145">
        <f>ROUND(I254*H254,2)</f>
        <v>0</v>
      </c>
      <c r="K254" s="142" t="s">
        <v>1</v>
      </c>
      <c r="L254" s="31"/>
      <c r="M254" s="146" t="s">
        <v>1</v>
      </c>
      <c r="N254" s="147" t="s">
        <v>41</v>
      </c>
      <c r="O254" s="148">
        <v>0.14</v>
      </c>
      <c r="P254" s="148">
        <f>O254*H254</f>
        <v>1.12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AR254" s="150" t="s">
        <v>147</v>
      </c>
      <c r="AT254" s="150" t="s">
        <v>142</v>
      </c>
      <c r="AU254" s="150" t="s">
        <v>85</v>
      </c>
      <c r="AY254" s="17" t="s">
        <v>139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7" t="s">
        <v>19</v>
      </c>
      <c r="BK254" s="151">
        <f>ROUND(I254*H254,2)</f>
        <v>0</v>
      </c>
      <c r="BL254" s="17" t="s">
        <v>147</v>
      </c>
      <c r="BM254" s="150" t="s">
        <v>263</v>
      </c>
    </row>
    <row r="255" spans="2:51" s="13" customFormat="1" ht="12">
      <c r="B255" s="159"/>
      <c r="D255" s="153" t="s">
        <v>149</v>
      </c>
      <c r="E255" s="160" t="s">
        <v>1</v>
      </c>
      <c r="F255" s="161" t="s">
        <v>264</v>
      </c>
      <c r="H255" s="162">
        <v>8</v>
      </c>
      <c r="L255" s="159"/>
      <c r="M255" s="163"/>
      <c r="N255" s="164"/>
      <c r="O255" s="164"/>
      <c r="P255" s="164"/>
      <c r="Q255" s="164"/>
      <c r="R255" s="164"/>
      <c r="S255" s="164"/>
      <c r="T255" s="165"/>
      <c r="AT255" s="160" t="s">
        <v>149</v>
      </c>
      <c r="AU255" s="160" t="s">
        <v>85</v>
      </c>
      <c r="AV255" s="13" t="s">
        <v>85</v>
      </c>
      <c r="AW255" s="13" t="s">
        <v>30</v>
      </c>
      <c r="AX255" s="13" t="s">
        <v>76</v>
      </c>
      <c r="AY255" s="160" t="s">
        <v>139</v>
      </c>
    </row>
    <row r="256" spans="2:51" s="14" customFormat="1" ht="12">
      <c r="B256" s="166"/>
      <c r="D256" s="153" t="s">
        <v>149</v>
      </c>
      <c r="E256" s="167" t="s">
        <v>1</v>
      </c>
      <c r="F256" s="168" t="s">
        <v>152</v>
      </c>
      <c r="H256" s="169">
        <v>8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7" t="s">
        <v>149</v>
      </c>
      <c r="AU256" s="167" t="s">
        <v>85</v>
      </c>
      <c r="AV256" s="14" t="s">
        <v>147</v>
      </c>
      <c r="AW256" s="14" t="s">
        <v>30</v>
      </c>
      <c r="AX256" s="14" t="s">
        <v>19</v>
      </c>
      <c r="AY256" s="167" t="s">
        <v>139</v>
      </c>
    </row>
    <row r="257" spans="2:65" s="1" customFormat="1" ht="24" customHeight="1">
      <c r="B257" s="139"/>
      <c r="C257" s="140" t="s">
        <v>265</v>
      </c>
      <c r="D257" s="140" t="s">
        <v>142</v>
      </c>
      <c r="E257" s="141" t="s">
        <v>266</v>
      </c>
      <c r="F257" s="142" t="s">
        <v>267</v>
      </c>
      <c r="G257" s="143" t="s">
        <v>155</v>
      </c>
      <c r="H257" s="144">
        <v>44.201</v>
      </c>
      <c r="I257" s="145"/>
      <c r="J257" s="145">
        <f>ROUND(I257*H257,2)</f>
        <v>0</v>
      </c>
      <c r="K257" s="142" t="s">
        <v>146</v>
      </c>
      <c r="L257" s="31"/>
      <c r="M257" s="146" t="s">
        <v>1</v>
      </c>
      <c r="N257" s="147" t="s">
        <v>41</v>
      </c>
      <c r="O257" s="148">
        <v>0.62</v>
      </c>
      <c r="P257" s="148">
        <f>O257*H257</f>
        <v>27.40462</v>
      </c>
      <c r="Q257" s="148">
        <v>0.09336</v>
      </c>
      <c r="R257" s="148">
        <f>Q257*H257</f>
        <v>4.12660536</v>
      </c>
      <c r="S257" s="148">
        <v>0</v>
      </c>
      <c r="T257" s="149">
        <f>S257*H257</f>
        <v>0</v>
      </c>
      <c r="AR257" s="150" t="s">
        <v>147</v>
      </c>
      <c r="AT257" s="150" t="s">
        <v>142</v>
      </c>
      <c r="AU257" s="150" t="s">
        <v>85</v>
      </c>
      <c r="AY257" s="17" t="s">
        <v>139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7" t="s">
        <v>19</v>
      </c>
      <c r="BK257" s="151">
        <f>ROUND(I257*H257,2)</f>
        <v>0</v>
      </c>
      <c r="BL257" s="17" t="s">
        <v>147</v>
      </c>
      <c r="BM257" s="150" t="s">
        <v>268</v>
      </c>
    </row>
    <row r="258" spans="2:51" s="12" customFormat="1" ht="12">
      <c r="B258" s="152"/>
      <c r="D258" s="153" t="s">
        <v>149</v>
      </c>
      <c r="E258" s="154" t="s">
        <v>1</v>
      </c>
      <c r="F258" s="155" t="s">
        <v>269</v>
      </c>
      <c r="H258" s="154" t="s">
        <v>1</v>
      </c>
      <c r="L258" s="152"/>
      <c r="M258" s="156"/>
      <c r="N258" s="157"/>
      <c r="O258" s="157"/>
      <c r="P258" s="157"/>
      <c r="Q258" s="157"/>
      <c r="R258" s="157"/>
      <c r="S258" s="157"/>
      <c r="T258" s="158"/>
      <c r="AT258" s="154" t="s">
        <v>149</v>
      </c>
      <c r="AU258" s="154" t="s">
        <v>85</v>
      </c>
      <c r="AV258" s="12" t="s">
        <v>19</v>
      </c>
      <c r="AW258" s="12" t="s">
        <v>30</v>
      </c>
      <c r="AX258" s="12" t="s">
        <v>76</v>
      </c>
      <c r="AY258" s="154" t="s">
        <v>139</v>
      </c>
    </row>
    <row r="259" spans="2:51" s="13" customFormat="1" ht="12">
      <c r="B259" s="159"/>
      <c r="D259" s="153" t="s">
        <v>149</v>
      </c>
      <c r="E259" s="160" t="s">
        <v>1</v>
      </c>
      <c r="F259" s="161" t="s">
        <v>270</v>
      </c>
      <c r="H259" s="162">
        <v>44.201</v>
      </c>
      <c r="L259" s="159"/>
      <c r="M259" s="163"/>
      <c r="N259" s="164"/>
      <c r="O259" s="164"/>
      <c r="P259" s="164"/>
      <c r="Q259" s="164"/>
      <c r="R259" s="164"/>
      <c r="S259" s="164"/>
      <c r="T259" s="165"/>
      <c r="AT259" s="160" t="s">
        <v>149</v>
      </c>
      <c r="AU259" s="160" t="s">
        <v>85</v>
      </c>
      <c r="AV259" s="13" t="s">
        <v>85</v>
      </c>
      <c r="AW259" s="13" t="s">
        <v>30</v>
      </c>
      <c r="AX259" s="13" t="s">
        <v>76</v>
      </c>
      <c r="AY259" s="160" t="s">
        <v>139</v>
      </c>
    </row>
    <row r="260" spans="2:51" s="14" customFormat="1" ht="12">
      <c r="B260" s="166"/>
      <c r="D260" s="153" t="s">
        <v>149</v>
      </c>
      <c r="E260" s="167" t="s">
        <v>1</v>
      </c>
      <c r="F260" s="168" t="s">
        <v>152</v>
      </c>
      <c r="H260" s="169">
        <v>44.201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149</v>
      </c>
      <c r="AU260" s="167" t="s">
        <v>85</v>
      </c>
      <c r="AV260" s="14" t="s">
        <v>147</v>
      </c>
      <c r="AW260" s="14" t="s">
        <v>30</v>
      </c>
      <c r="AX260" s="14" t="s">
        <v>19</v>
      </c>
      <c r="AY260" s="167" t="s">
        <v>139</v>
      </c>
    </row>
    <row r="261" spans="2:63" s="11" customFormat="1" ht="22.9" customHeight="1">
      <c r="B261" s="127"/>
      <c r="D261" s="128" t="s">
        <v>75</v>
      </c>
      <c r="E261" s="137" t="s">
        <v>202</v>
      </c>
      <c r="F261" s="137" t="s">
        <v>271</v>
      </c>
      <c r="J261" s="138">
        <f>BK261</f>
        <v>0</v>
      </c>
      <c r="L261" s="127"/>
      <c r="M261" s="131"/>
      <c r="N261" s="132"/>
      <c r="O261" s="132"/>
      <c r="P261" s="133">
        <f>SUM(P262:P293)</f>
        <v>1360.65884</v>
      </c>
      <c r="Q261" s="132"/>
      <c r="R261" s="133">
        <f>SUM(R262:R293)</f>
        <v>0.007338</v>
      </c>
      <c r="S261" s="132"/>
      <c r="T261" s="134">
        <f>SUM(T262:T293)</f>
        <v>4.628315</v>
      </c>
      <c r="AR261" s="128" t="s">
        <v>19</v>
      </c>
      <c r="AT261" s="135" t="s">
        <v>75</v>
      </c>
      <c r="AU261" s="135" t="s">
        <v>19</v>
      </c>
      <c r="AY261" s="128" t="s">
        <v>139</v>
      </c>
      <c r="BK261" s="136">
        <f>SUM(BK262:BK293)</f>
        <v>0</v>
      </c>
    </row>
    <row r="262" spans="2:65" s="1" customFormat="1" ht="36" customHeight="1">
      <c r="B262" s="139"/>
      <c r="C262" s="140" t="s">
        <v>272</v>
      </c>
      <c r="D262" s="140" t="s">
        <v>142</v>
      </c>
      <c r="E262" s="141" t="s">
        <v>273</v>
      </c>
      <c r="F262" s="142" t="s">
        <v>274</v>
      </c>
      <c r="G262" s="143" t="s">
        <v>155</v>
      </c>
      <c r="H262" s="144">
        <v>3759.19</v>
      </c>
      <c r="I262" s="145"/>
      <c r="J262" s="145">
        <f>ROUND(I262*H262,2)</f>
        <v>0</v>
      </c>
      <c r="K262" s="142" t="s">
        <v>146</v>
      </c>
      <c r="L262" s="31"/>
      <c r="M262" s="146" t="s">
        <v>1</v>
      </c>
      <c r="N262" s="147" t="s">
        <v>41</v>
      </c>
      <c r="O262" s="148">
        <v>0.16</v>
      </c>
      <c r="P262" s="148">
        <f>O262*H262</f>
        <v>601.4704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AR262" s="150" t="s">
        <v>147</v>
      </c>
      <c r="AT262" s="150" t="s">
        <v>142</v>
      </c>
      <c r="AU262" s="150" t="s">
        <v>85</v>
      </c>
      <c r="AY262" s="17" t="s">
        <v>139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7" t="s">
        <v>19</v>
      </c>
      <c r="BK262" s="151">
        <f>ROUND(I262*H262,2)</f>
        <v>0</v>
      </c>
      <c r="BL262" s="17" t="s">
        <v>147</v>
      </c>
      <c r="BM262" s="150" t="s">
        <v>275</v>
      </c>
    </row>
    <row r="263" spans="2:51" s="13" customFormat="1" ht="12">
      <c r="B263" s="159"/>
      <c r="D263" s="153" t="s">
        <v>149</v>
      </c>
      <c r="E263" s="160" t="s">
        <v>1</v>
      </c>
      <c r="F263" s="161" t="s">
        <v>276</v>
      </c>
      <c r="H263" s="162">
        <v>3759.19</v>
      </c>
      <c r="L263" s="159"/>
      <c r="M263" s="163"/>
      <c r="N263" s="164"/>
      <c r="O263" s="164"/>
      <c r="P263" s="164"/>
      <c r="Q263" s="164"/>
      <c r="R263" s="164"/>
      <c r="S263" s="164"/>
      <c r="T263" s="165"/>
      <c r="AT263" s="160" t="s">
        <v>149</v>
      </c>
      <c r="AU263" s="160" t="s">
        <v>85</v>
      </c>
      <c r="AV263" s="13" t="s">
        <v>85</v>
      </c>
      <c r="AW263" s="13" t="s">
        <v>30</v>
      </c>
      <c r="AX263" s="13" t="s">
        <v>76</v>
      </c>
      <c r="AY263" s="160" t="s">
        <v>139</v>
      </c>
    </row>
    <row r="264" spans="2:51" s="14" customFormat="1" ht="12">
      <c r="B264" s="166"/>
      <c r="D264" s="153" t="s">
        <v>149</v>
      </c>
      <c r="E264" s="167" t="s">
        <v>1</v>
      </c>
      <c r="F264" s="168" t="s">
        <v>152</v>
      </c>
      <c r="H264" s="169">
        <v>3759.19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149</v>
      </c>
      <c r="AU264" s="167" t="s">
        <v>85</v>
      </c>
      <c r="AV264" s="14" t="s">
        <v>147</v>
      </c>
      <c r="AW264" s="14" t="s">
        <v>30</v>
      </c>
      <c r="AX264" s="14" t="s">
        <v>19</v>
      </c>
      <c r="AY264" s="167" t="s">
        <v>139</v>
      </c>
    </row>
    <row r="265" spans="2:65" s="1" customFormat="1" ht="24" customHeight="1">
      <c r="B265" s="139"/>
      <c r="C265" s="140" t="s">
        <v>277</v>
      </c>
      <c r="D265" s="140" t="s">
        <v>142</v>
      </c>
      <c r="E265" s="141" t="s">
        <v>278</v>
      </c>
      <c r="F265" s="142" t="s">
        <v>279</v>
      </c>
      <c r="G265" s="143" t="s">
        <v>155</v>
      </c>
      <c r="H265" s="144">
        <v>225551.4</v>
      </c>
      <c r="I265" s="145"/>
      <c r="J265" s="145">
        <f>ROUND(I265*H265,2)</f>
        <v>0</v>
      </c>
      <c r="K265" s="142" t="s">
        <v>146</v>
      </c>
      <c r="L265" s="31"/>
      <c r="M265" s="146" t="s">
        <v>1</v>
      </c>
      <c r="N265" s="147" t="s">
        <v>41</v>
      </c>
      <c r="O265" s="148">
        <v>0</v>
      </c>
      <c r="P265" s="148">
        <f>O265*H265</f>
        <v>0</v>
      </c>
      <c r="Q265" s="148">
        <v>0</v>
      </c>
      <c r="R265" s="148">
        <f>Q265*H265</f>
        <v>0</v>
      </c>
      <c r="S265" s="148">
        <v>0</v>
      </c>
      <c r="T265" s="149">
        <f>S265*H265</f>
        <v>0</v>
      </c>
      <c r="AR265" s="150" t="s">
        <v>147</v>
      </c>
      <c r="AT265" s="150" t="s">
        <v>142</v>
      </c>
      <c r="AU265" s="150" t="s">
        <v>85</v>
      </c>
      <c r="AY265" s="17" t="s">
        <v>139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7" t="s">
        <v>19</v>
      </c>
      <c r="BK265" s="151">
        <f>ROUND(I265*H265,2)</f>
        <v>0</v>
      </c>
      <c r="BL265" s="17" t="s">
        <v>147</v>
      </c>
      <c r="BM265" s="150" t="s">
        <v>280</v>
      </c>
    </row>
    <row r="266" spans="2:51" s="13" customFormat="1" ht="12">
      <c r="B266" s="159"/>
      <c r="D266" s="153" t="s">
        <v>149</v>
      </c>
      <c r="F266" s="161" t="s">
        <v>281</v>
      </c>
      <c r="H266" s="162">
        <v>225551.4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149</v>
      </c>
      <c r="AU266" s="160" t="s">
        <v>85</v>
      </c>
      <c r="AV266" s="13" t="s">
        <v>85</v>
      </c>
      <c r="AW266" s="13" t="s">
        <v>3</v>
      </c>
      <c r="AX266" s="13" t="s">
        <v>19</v>
      </c>
      <c r="AY266" s="160" t="s">
        <v>139</v>
      </c>
    </row>
    <row r="267" spans="2:65" s="1" customFormat="1" ht="24" customHeight="1">
      <c r="B267" s="139"/>
      <c r="C267" s="140" t="s">
        <v>282</v>
      </c>
      <c r="D267" s="140" t="s">
        <v>142</v>
      </c>
      <c r="E267" s="141" t="s">
        <v>283</v>
      </c>
      <c r="F267" s="142" t="s">
        <v>284</v>
      </c>
      <c r="G267" s="143" t="s">
        <v>155</v>
      </c>
      <c r="H267" s="144">
        <v>3759.19</v>
      </c>
      <c r="I267" s="145"/>
      <c r="J267" s="145">
        <f>ROUND(I267*H267,2)</f>
        <v>0</v>
      </c>
      <c r="K267" s="142" t="s">
        <v>146</v>
      </c>
      <c r="L267" s="31"/>
      <c r="M267" s="146" t="s">
        <v>1</v>
      </c>
      <c r="N267" s="147" t="s">
        <v>41</v>
      </c>
      <c r="O267" s="148">
        <v>0.1</v>
      </c>
      <c r="P267" s="148">
        <f>O267*H267</f>
        <v>375.91900000000004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50" t="s">
        <v>147</v>
      </c>
      <c r="AT267" s="150" t="s">
        <v>142</v>
      </c>
      <c r="AU267" s="150" t="s">
        <v>85</v>
      </c>
      <c r="AY267" s="17" t="s">
        <v>139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7" t="s">
        <v>19</v>
      </c>
      <c r="BK267" s="151">
        <f>ROUND(I267*H267,2)</f>
        <v>0</v>
      </c>
      <c r="BL267" s="17" t="s">
        <v>147</v>
      </c>
      <c r="BM267" s="150" t="s">
        <v>285</v>
      </c>
    </row>
    <row r="268" spans="2:65" s="1" customFormat="1" ht="16.5" customHeight="1">
      <c r="B268" s="139"/>
      <c r="C268" s="140" t="s">
        <v>286</v>
      </c>
      <c r="D268" s="140" t="s">
        <v>142</v>
      </c>
      <c r="E268" s="141" t="s">
        <v>287</v>
      </c>
      <c r="F268" s="142" t="s">
        <v>288</v>
      </c>
      <c r="G268" s="143" t="s">
        <v>155</v>
      </c>
      <c r="H268" s="144">
        <v>3759.19</v>
      </c>
      <c r="I268" s="145"/>
      <c r="J268" s="145">
        <f>ROUND(I268*H268,2)</f>
        <v>0</v>
      </c>
      <c r="K268" s="142" t="s">
        <v>146</v>
      </c>
      <c r="L268" s="31"/>
      <c r="M268" s="146" t="s">
        <v>1</v>
      </c>
      <c r="N268" s="147" t="s">
        <v>41</v>
      </c>
      <c r="O268" s="148">
        <v>0.049</v>
      </c>
      <c r="P268" s="148">
        <f>O268*H268</f>
        <v>184.20031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AR268" s="150" t="s">
        <v>147</v>
      </c>
      <c r="AT268" s="150" t="s">
        <v>142</v>
      </c>
      <c r="AU268" s="150" t="s">
        <v>85</v>
      </c>
      <c r="AY268" s="17" t="s">
        <v>139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7" t="s">
        <v>19</v>
      </c>
      <c r="BK268" s="151">
        <f>ROUND(I268*H268,2)</f>
        <v>0</v>
      </c>
      <c r="BL268" s="17" t="s">
        <v>147</v>
      </c>
      <c r="BM268" s="150" t="s">
        <v>289</v>
      </c>
    </row>
    <row r="269" spans="2:65" s="1" customFormat="1" ht="16.5" customHeight="1">
      <c r="B269" s="139"/>
      <c r="C269" s="140" t="s">
        <v>7</v>
      </c>
      <c r="D269" s="140" t="s">
        <v>142</v>
      </c>
      <c r="E269" s="141" t="s">
        <v>290</v>
      </c>
      <c r="F269" s="142" t="s">
        <v>291</v>
      </c>
      <c r="G269" s="143" t="s">
        <v>155</v>
      </c>
      <c r="H269" s="144">
        <v>225551.4</v>
      </c>
      <c r="I269" s="145"/>
      <c r="J269" s="145">
        <f>ROUND(I269*H269,2)</f>
        <v>0</v>
      </c>
      <c r="K269" s="142" t="s">
        <v>146</v>
      </c>
      <c r="L269" s="31"/>
      <c r="M269" s="146" t="s">
        <v>1</v>
      </c>
      <c r="N269" s="147" t="s">
        <v>41</v>
      </c>
      <c r="O269" s="148">
        <v>0</v>
      </c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AR269" s="150" t="s">
        <v>147</v>
      </c>
      <c r="AT269" s="150" t="s">
        <v>142</v>
      </c>
      <c r="AU269" s="150" t="s">
        <v>85</v>
      </c>
      <c r="AY269" s="17" t="s">
        <v>139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7" t="s">
        <v>19</v>
      </c>
      <c r="BK269" s="151">
        <f>ROUND(I269*H269,2)</f>
        <v>0</v>
      </c>
      <c r="BL269" s="17" t="s">
        <v>147</v>
      </c>
      <c r="BM269" s="150" t="s">
        <v>292</v>
      </c>
    </row>
    <row r="270" spans="2:51" s="13" customFormat="1" ht="12">
      <c r="B270" s="159"/>
      <c r="D270" s="153" t="s">
        <v>149</v>
      </c>
      <c r="F270" s="161" t="s">
        <v>281</v>
      </c>
      <c r="H270" s="162">
        <v>225551.4</v>
      </c>
      <c r="L270" s="159"/>
      <c r="M270" s="163"/>
      <c r="N270" s="164"/>
      <c r="O270" s="164"/>
      <c r="P270" s="164"/>
      <c r="Q270" s="164"/>
      <c r="R270" s="164"/>
      <c r="S270" s="164"/>
      <c r="T270" s="165"/>
      <c r="AT270" s="160" t="s">
        <v>149</v>
      </c>
      <c r="AU270" s="160" t="s">
        <v>85</v>
      </c>
      <c r="AV270" s="13" t="s">
        <v>85</v>
      </c>
      <c r="AW270" s="13" t="s">
        <v>3</v>
      </c>
      <c r="AX270" s="13" t="s">
        <v>19</v>
      </c>
      <c r="AY270" s="160" t="s">
        <v>139</v>
      </c>
    </row>
    <row r="271" spans="2:65" s="1" customFormat="1" ht="16.5" customHeight="1">
      <c r="B271" s="139"/>
      <c r="C271" s="140" t="s">
        <v>293</v>
      </c>
      <c r="D271" s="140" t="s">
        <v>142</v>
      </c>
      <c r="E271" s="141" t="s">
        <v>294</v>
      </c>
      <c r="F271" s="142" t="s">
        <v>295</v>
      </c>
      <c r="G271" s="143" t="s">
        <v>155</v>
      </c>
      <c r="H271" s="144">
        <v>3759.19</v>
      </c>
      <c r="I271" s="145"/>
      <c r="J271" s="145">
        <f>ROUND(I271*H271,2)</f>
        <v>0</v>
      </c>
      <c r="K271" s="142" t="s">
        <v>146</v>
      </c>
      <c r="L271" s="31"/>
      <c r="M271" s="146" t="s">
        <v>1</v>
      </c>
      <c r="N271" s="147" t="s">
        <v>41</v>
      </c>
      <c r="O271" s="148">
        <v>0.033</v>
      </c>
      <c r="P271" s="148">
        <f>O271*H271</f>
        <v>124.05327000000001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AR271" s="150" t="s">
        <v>147</v>
      </c>
      <c r="AT271" s="150" t="s">
        <v>142</v>
      </c>
      <c r="AU271" s="150" t="s">
        <v>85</v>
      </c>
      <c r="AY271" s="17" t="s">
        <v>139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7" t="s">
        <v>19</v>
      </c>
      <c r="BK271" s="151">
        <f>ROUND(I271*H271,2)</f>
        <v>0</v>
      </c>
      <c r="BL271" s="17" t="s">
        <v>147</v>
      </c>
      <c r="BM271" s="150" t="s">
        <v>296</v>
      </c>
    </row>
    <row r="272" spans="2:65" s="1" customFormat="1" ht="24" customHeight="1">
      <c r="B272" s="139"/>
      <c r="C272" s="140" t="s">
        <v>297</v>
      </c>
      <c r="D272" s="140" t="s">
        <v>142</v>
      </c>
      <c r="E272" s="141" t="s">
        <v>298</v>
      </c>
      <c r="F272" s="142" t="s">
        <v>299</v>
      </c>
      <c r="G272" s="143" t="s">
        <v>155</v>
      </c>
      <c r="H272" s="144">
        <v>183.45</v>
      </c>
      <c r="I272" s="145"/>
      <c r="J272" s="145">
        <f>ROUND(I272*H272,2)</f>
        <v>0</v>
      </c>
      <c r="K272" s="142" t="s">
        <v>146</v>
      </c>
      <c r="L272" s="31"/>
      <c r="M272" s="146" t="s">
        <v>1</v>
      </c>
      <c r="N272" s="147" t="s">
        <v>41</v>
      </c>
      <c r="O272" s="148">
        <v>0.308</v>
      </c>
      <c r="P272" s="148">
        <f>O272*H272</f>
        <v>56.502599999999994</v>
      </c>
      <c r="Q272" s="148">
        <v>4E-05</v>
      </c>
      <c r="R272" s="148">
        <f>Q272*H272</f>
        <v>0.007338</v>
      </c>
      <c r="S272" s="148">
        <v>0</v>
      </c>
      <c r="T272" s="149">
        <f>S272*H272</f>
        <v>0</v>
      </c>
      <c r="AR272" s="150" t="s">
        <v>147</v>
      </c>
      <c r="AT272" s="150" t="s">
        <v>142</v>
      </c>
      <c r="AU272" s="150" t="s">
        <v>85</v>
      </c>
      <c r="AY272" s="17" t="s">
        <v>139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7" t="s">
        <v>19</v>
      </c>
      <c r="BK272" s="151">
        <f>ROUND(I272*H272,2)</f>
        <v>0</v>
      </c>
      <c r="BL272" s="17" t="s">
        <v>147</v>
      </c>
      <c r="BM272" s="150" t="s">
        <v>300</v>
      </c>
    </row>
    <row r="273" spans="2:51" s="13" customFormat="1" ht="12">
      <c r="B273" s="159"/>
      <c r="D273" s="153" t="s">
        <v>149</v>
      </c>
      <c r="E273" s="160" t="s">
        <v>1</v>
      </c>
      <c r="F273" s="161" t="s">
        <v>301</v>
      </c>
      <c r="H273" s="162">
        <v>183.45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149</v>
      </c>
      <c r="AU273" s="160" t="s">
        <v>85</v>
      </c>
      <c r="AV273" s="13" t="s">
        <v>85</v>
      </c>
      <c r="AW273" s="13" t="s">
        <v>30</v>
      </c>
      <c r="AX273" s="13" t="s">
        <v>76</v>
      </c>
      <c r="AY273" s="160" t="s">
        <v>139</v>
      </c>
    </row>
    <row r="274" spans="2:51" s="14" customFormat="1" ht="12">
      <c r="B274" s="166"/>
      <c r="D274" s="153" t="s">
        <v>149</v>
      </c>
      <c r="E274" s="167" t="s">
        <v>1</v>
      </c>
      <c r="F274" s="168" t="s">
        <v>152</v>
      </c>
      <c r="H274" s="169">
        <v>183.45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149</v>
      </c>
      <c r="AU274" s="167" t="s">
        <v>85</v>
      </c>
      <c r="AV274" s="14" t="s">
        <v>147</v>
      </c>
      <c r="AW274" s="14" t="s">
        <v>30</v>
      </c>
      <c r="AX274" s="14" t="s">
        <v>19</v>
      </c>
      <c r="AY274" s="167" t="s">
        <v>139</v>
      </c>
    </row>
    <row r="275" spans="2:65" s="1" customFormat="1" ht="24" customHeight="1">
      <c r="B275" s="139"/>
      <c r="C275" s="140" t="s">
        <v>302</v>
      </c>
      <c r="D275" s="140" t="s">
        <v>142</v>
      </c>
      <c r="E275" s="141" t="s">
        <v>303</v>
      </c>
      <c r="F275" s="142" t="s">
        <v>304</v>
      </c>
      <c r="G275" s="143" t="s">
        <v>155</v>
      </c>
      <c r="H275" s="144">
        <v>925.663</v>
      </c>
      <c r="I275" s="145"/>
      <c r="J275" s="145">
        <f>ROUND(I275*H275,2)</f>
        <v>0</v>
      </c>
      <c r="K275" s="142" t="s">
        <v>146</v>
      </c>
      <c r="L275" s="31"/>
      <c r="M275" s="146" t="s">
        <v>1</v>
      </c>
      <c r="N275" s="147" t="s">
        <v>41</v>
      </c>
      <c r="O275" s="148">
        <v>0.02</v>
      </c>
      <c r="P275" s="148">
        <f>O275*H275</f>
        <v>18.51326</v>
      </c>
      <c r="Q275" s="148">
        <v>0</v>
      </c>
      <c r="R275" s="148">
        <f>Q275*H275</f>
        <v>0</v>
      </c>
      <c r="S275" s="148">
        <v>0.005</v>
      </c>
      <c r="T275" s="149">
        <f>S275*H275</f>
        <v>4.628315</v>
      </c>
      <c r="AR275" s="150" t="s">
        <v>147</v>
      </c>
      <c r="AT275" s="150" t="s">
        <v>142</v>
      </c>
      <c r="AU275" s="150" t="s">
        <v>85</v>
      </c>
      <c r="AY275" s="17" t="s">
        <v>139</v>
      </c>
      <c r="BE275" s="151">
        <f>IF(N275="základní",J275,0)</f>
        <v>0</v>
      </c>
      <c r="BF275" s="151">
        <f>IF(N275="snížená",J275,0)</f>
        <v>0</v>
      </c>
      <c r="BG275" s="151">
        <f>IF(N275="zákl. přenesená",J275,0)</f>
        <v>0</v>
      </c>
      <c r="BH275" s="151">
        <f>IF(N275="sníž. přenesená",J275,0)</f>
        <v>0</v>
      </c>
      <c r="BI275" s="151">
        <f>IF(N275="nulová",J275,0)</f>
        <v>0</v>
      </c>
      <c r="BJ275" s="17" t="s">
        <v>19</v>
      </c>
      <c r="BK275" s="151">
        <f>ROUND(I275*H275,2)</f>
        <v>0</v>
      </c>
      <c r="BL275" s="17" t="s">
        <v>147</v>
      </c>
      <c r="BM275" s="150" t="s">
        <v>305</v>
      </c>
    </row>
    <row r="276" spans="2:51" s="12" customFormat="1" ht="12">
      <c r="B276" s="152"/>
      <c r="D276" s="153" t="s">
        <v>149</v>
      </c>
      <c r="E276" s="154" t="s">
        <v>1</v>
      </c>
      <c r="F276" s="155" t="s">
        <v>159</v>
      </c>
      <c r="H276" s="154" t="s">
        <v>1</v>
      </c>
      <c r="L276" s="152"/>
      <c r="M276" s="156"/>
      <c r="N276" s="157"/>
      <c r="O276" s="157"/>
      <c r="P276" s="157"/>
      <c r="Q276" s="157"/>
      <c r="R276" s="157"/>
      <c r="S276" s="157"/>
      <c r="T276" s="158"/>
      <c r="AT276" s="154" t="s">
        <v>149</v>
      </c>
      <c r="AU276" s="154" t="s">
        <v>85</v>
      </c>
      <c r="AV276" s="12" t="s">
        <v>19</v>
      </c>
      <c r="AW276" s="12" t="s">
        <v>30</v>
      </c>
      <c r="AX276" s="12" t="s">
        <v>76</v>
      </c>
      <c r="AY276" s="154" t="s">
        <v>139</v>
      </c>
    </row>
    <row r="277" spans="2:51" s="13" customFormat="1" ht="12">
      <c r="B277" s="159"/>
      <c r="D277" s="153" t="s">
        <v>149</v>
      </c>
      <c r="E277" s="160" t="s">
        <v>1</v>
      </c>
      <c r="F277" s="161" t="s">
        <v>225</v>
      </c>
      <c r="H277" s="162">
        <v>421.09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149</v>
      </c>
      <c r="AU277" s="160" t="s">
        <v>85</v>
      </c>
      <c r="AV277" s="13" t="s">
        <v>85</v>
      </c>
      <c r="AW277" s="13" t="s">
        <v>30</v>
      </c>
      <c r="AX277" s="13" t="s">
        <v>76</v>
      </c>
      <c r="AY277" s="160" t="s">
        <v>139</v>
      </c>
    </row>
    <row r="278" spans="2:51" s="13" customFormat="1" ht="12">
      <c r="B278" s="159"/>
      <c r="D278" s="153" t="s">
        <v>149</v>
      </c>
      <c r="E278" s="160" t="s">
        <v>1</v>
      </c>
      <c r="F278" s="161" t="s">
        <v>226</v>
      </c>
      <c r="H278" s="162">
        <v>22.813</v>
      </c>
      <c r="L278" s="159"/>
      <c r="M278" s="163"/>
      <c r="N278" s="164"/>
      <c r="O278" s="164"/>
      <c r="P278" s="164"/>
      <c r="Q278" s="164"/>
      <c r="R278" s="164"/>
      <c r="S278" s="164"/>
      <c r="T278" s="165"/>
      <c r="AT278" s="160" t="s">
        <v>149</v>
      </c>
      <c r="AU278" s="160" t="s">
        <v>85</v>
      </c>
      <c r="AV278" s="13" t="s">
        <v>85</v>
      </c>
      <c r="AW278" s="13" t="s">
        <v>30</v>
      </c>
      <c r="AX278" s="13" t="s">
        <v>76</v>
      </c>
      <c r="AY278" s="160" t="s">
        <v>139</v>
      </c>
    </row>
    <row r="279" spans="2:51" s="13" customFormat="1" ht="12">
      <c r="B279" s="159"/>
      <c r="D279" s="153" t="s">
        <v>149</v>
      </c>
      <c r="E279" s="160" t="s">
        <v>1</v>
      </c>
      <c r="F279" s="161" t="s">
        <v>227</v>
      </c>
      <c r="H279" s="162">
        <v>-64.8</v>
      </c>
      <c r="L279" s="159"/>
      <c r="M279" s="163"/>
      <c r="N279" s="164"/>
      <c r="O279" s="164"/>
      <c r="P279" s="164"/>
      <c r="Q279" s="164"/>
      <c r="R279" s="164"/>
      <c r="S279" s="164"/>
      <c r="T279" s="165"/>
      <c r="AT279" s="160" t="s">
        <v>149</v>
      </c>
      <c r="AU279" s="160" t="s">
        <v>85</v>
      </c>
      <c r="AV279" s="13" t="s">
        <v>85</v>
      </c>
      <c r="AW279" s="13" t="s">
        <v>30</v>
      </c>
      <c r="AX279" s="13" t="s">
        <v>76</v>
      </c>
      <c r="AY279" s="160" t="s">
        <v>139</v>
      </c>
    </row>
    <row r="280" spans="2:51" s="15" customFormat="1" ht="12">
      <c r="B280" s="182"/>
      <c r="D280" s="153" t="s">
        <v>149</v>
      </c>
      <c r="E280" s="183" t="s">
        <v>1</v>
      </c>
      <c r="F280" s="184" t="s">
        <v>185</v>
      </c>
      <c r="H280" s="185">
        <v>379.10299999999995</v>
      </c>
      <c r="L280" s="182"/>
      <c r="M280" s="186"/>
      <c r="N280" s="187"/>
      <c r="O280" s="187"/>
      <c r="P280" s="187"/>
      <c r="Q280" s="187"/>
      <c r="R280" s="187"/>
      <c r="S280" s="187"/>
      <c r="T280" s="188"/>
      <c r="AT280" s="183" t="s">
        <v>149</v>
      </c>
      <c r="AU280" s="183" t="s">
        <v>85</v>
      </c>
      <c r="AV280" s="15" t="s">
        <v>168</v>
      </c>
      <c r="AW280" s="15" t="s">
        <v>30</v>
      </c>
      <c r="AX280" s="15" t="s">
        <v>76</v>
      </c>
      <c r="AY280" s="183" t="s">
        <v>139</v>
      </c>
    </row>
    <row r="281" spans="2:51" s="12" customFormat="1" ht="12">
      <c r="B281" s="152"/>
      <c r="D281" s="153" t="s">
        <v>149</v>
      </c>
      <c r="E281" s="154" t="s">
        <v>1</v>
      </c>
      <c r="F281" s="155" t="s">
        <v>161</v>
      </c>
      <c r="H281" s="154" t="s">
        <v>1</v>
      </c>
      <c r="L281" s="152"/>
      <c r="M281" s="156"/>
      <c r="N281" s="157"/>
      <c r="O281" s="157"/>
      <c r="P281" s="157"/>
      <c r="Q281" s="157"/>
      <c r="R281" s="157"/>
      <c r="S281" s="157"/>
      <c r="T281" s="158"/>
      <c r="AT281" s="154" t="s">
        <v>149</v>
      </c>
      <c r="AU281" s="154" t="s">
        <v>85</v>
      </c>
      <c r="AV281" s="12" t="s">
        <v>19</v>
      </c>
      <c r="AW281" s="12" t="s">
        <v>30</v>
      </c>
      <c r="AX281" s="12" t="s">
        <v>76</v>
      </c>
      <c r="AY281" s="154" t="s">
        <v>139</v>
      </c>
    </row>
    <row r="282" spans="2:51" s="13" customFormat="1" ht="12">
      <c r="B282" s="159"/>
      <c r="D282" s="153" t="s">
        <v>149</v>
      </c>
      <c r="E282" s="160" t="s">
        <v>1</v>
      </c>
      <c r="F282" s="161" t="s">
        <v>228</v>
      </c>
      <c r="H282" s="162">
        <v>171.434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149</v>
      </c>
      <c r="AU282" s="160" t="s">
        <v>85</v>
      </c>
      <c r="AV282" s="13" t="s">
        <v>85</v>
      </c>
      <c r="AW282" s="13" t="s">
        <v>30</v>
      </c>
      <c r="AX282" s="13" t="s">
        <v>76</v>
      </c>
      <c r="AY282" s="160" t="s">
        <v>139</v>
      </c>
    </row>
    <row r="283" spans="2:51" s="13" customFormat="1" ht="12">
      <c r="B283" s="159"/>
      <c r="D283" s="153" t="s">
        <v>149</v>
      </c>
      <c r="E283" s="160" t="s">
        <v>1</v>
      </c>
      <c r="F283" s="161" t="s">
        <v>229</v>
      </c>
      <c r="H283" s="162">
        <v>26.67</v>
      </c>
      <c r="L283" s="159"/>
      <c r="M283" s="163"/>
      <c r="N283" s="164"/>
      <c r="O283" s="164"/>
      <c r="P283" s="164"/>
      <c r="Q283" s="164"/>
      <c r="R283" s="164"/>
      <c r="S283" s="164"/>
      <c r="T283" s="165"/>
      <c r="AT283" s="160" t="s">
        <v>149</v>
      </c>
      <c r="AU283" s="160" t="s">
        <v>85</v>
      </c>
      <c r="AV283" s="13" t="s">
        <v>85</v>
      </c>
      <c r="AW283" s="13" t="s">
        <v>30</v>
      </c>
      <c r="AX283" s="13" t="s">
        <v>76</v>
      </c>
      <c r="AY283" s="160" t="s">
        <v>139</v>
      </c>
    </row>
    <row r="284" spans="2:51" s="15" customFormat="1" ht="12">
      <c r="B284" s="182"/>
      <c r="D284" s="153" t="s">
        <v>149</v>
      </c>
      <c r="E284" s="183" t="s">
        <v>1</v>
      </c>
      <c r="F284" s="184" t="s">
        <v>185</v>
      </c>
      <c r="H284" s="185">
        <v>198.10399999999998</v>
      </c>
      <c r="L284" s="182"/>
      <c r="M284" s="186"/>
      <c r="N284" s="187"/>
      <c r="O284" s="187"/>
      <c r="P284" s="187"/>
      <c r="Q284" s="187"/>
      <c r="R284" s="187"/>
      <c r="S284" s="187"/>
      <c r="T284" s="188"/>
      <c r="AT284" s="183" t="s">
        <v>149</v>
      </c>
      <c r="AU284" s="183" t="s">
        <v>85</v>
      </c>
      <c r="AV284" s="15" t="s">
        <v>168</v>
      </c>
      <c r="AW284" s="15" t="s">
        <v>30</v>
      </c>
      <c r="AX284" s="15" t="s">
        <v>76</v>
      </c>
      <c r="AY284" s="183" t="s">
        <v>139</v>
      </c>
    </row>
    <row r="285" spans="2:51" s="12" customFormat="1" ht="12">
      <c r="B285" s="152"/>
      <c r="D285" s="153" t="s">
        <v>149</v>
      </c>
      <c r="E285" s="154" t="s">
        <v>1</v>
      </c>
      <c r="F285" s="155" t="s">
        <v>165</v>
      </c>
      <c r="H285" s="154" t="s">
        <v>1</v>
      </c>
      <c r="L285" s="152"/>
      <c r="M285" s="156"/>
      <c r="N285" s="157"/>
      <c r="O285" s="157"/>
      <c r="P285" s="157"/>
      <c r="Q285" s="157"/>
      <c r="R285" s="157"/>
      <c r="S285" s="157"/>
      <c r="T285" s="158"/>
      <c r="AT285" s="154" t="s">
        <v>149</v>
      </c>
      <c r="AU285" s="154" t="s">
        <v>85</v>
      </c>
      <c r="AV285" s="12" t="s">
        <v>19</v>
      </c>
      <c r="AW285" s="12" t="s">
        <v>30</v>
      </c>
      <c r="AX285" s="12" t="s">
        <v>76</v>
      </c>
      <c r="AY285" s="154" t="s">
        <v>139</v>
      </c>
    </row>
    <row r="286" spans="2:51" s="13" customFormat="1" ht="12">
      <c r="B286" s="159"/>
      <c r="D286" s="153" t="s">
        <v>149</v>
      </c>
      <c r="E286" s="160" t="s">
        <v>1</v>
      </c>
      <c r="F286" s="161" t="s">
        <v>230</v>
      </c>
      <c r="H286" s="162">
        <v>173.069</v>
      </c>
      <c r="L286" s="159"/>
      <c r="M286" s="163"/>
      <c r="N286" s="164"/>
      <c r="O286" s="164"/>
      <c r="P286" s="164"/>
      <c r="Q286" s="164"/>
      <c r="R286" s="164"/>
      <c r="S286" s="164"/>
      <c r="T286" s="165"/>
      <c r="AT286" s="160" t="s">
        <v>149</v>
      </c>
      <c r="AU286" s="160" t="s">
        <v>85</v>
      </c>
      <c r="AV286" s="13" t="s">
        <v>85</v>
      </c>
      <c r="AW286" s="13" t="s">
        <v>30</v>
      </c>
      <c r="AX286" s="13" t="s">
        <v>76</v>
      </c>
      <c r="AY286" s="160" t="s">
        <v>139</v>
      </c>
    </row>
    <row r="287" spans="2:51" s="13" customFormat="1" ht="12">
      <c r="B287" s="159"/>
      <c r="D287" s="153" t="s">
        <v>149</v>
      </c>
      <c r="E287" s="160" t="s">
        <v>1</v>
      </c>
      <c r="F287" s="161" t="s">
        <v>231</v>
      </c>
      <c r="H287" s="162">
        <v>72.025</v>
      </c>
      <c r="L287" s="159"/>
      <c r="M287" s="163"/>
      <c r="N287" s="164"/>
      <c r="O287" s="164"/>
      <c r="P287" s="164"/>
      <c r="Q287" s="164"/>
      <c r="R287" s="164"/>
      <c r="S287" s="164"/>
      <c r="T287" s="165"/>
      <c r="AT287" s="160" t="s">
        <v>149</v>
      </c>
      <c r="AU287" s="160" t="s">
        <v>85</v>
      </c>
      <c r="AV287" s="13" t="s">
        <v>85</v>
      </c>
      <c r="AW287" s="13" t="s">
        <v>30</v>
      </c>
      <c r="AX287" s="13" t="s">
        <v>76</v>
      </c>
      <c r="AY287" s="160" t="s">
        <v>139</v>
      </c>
    </row>
    <row r="288" spans="2:51" s="13" customFormat="1" ht="12">
      <c r="B288" s="159"/>
      <c r="D288" s="153" t="s">
        <v>149</v>
      </c>
      <c r="E288" s="160" t="s">
        <v>1</v>
      </c>
      <c r="F288" s="161" t="s">
        <v>232</v>
      </c>
      <c r="H288" s="162">
        <v>16.002</v>
      </c>
      <c r="L288" s="159"/>
      <c r="M288" s="163"/>
      <c r="N288" s="164"/>
      <c r="O288" s="164"/>
      <c r="P288" s="164"/>
      <c r="Q288" s="164"/>
      <c r="R288" s="164"/>
      <c r="S288" s="164"/>
      <c r="T288" s="165"/>
      <c r="AT288" s="160" t="s">
        <v>149</v>
      </c>
      <c r="AU288" s="160" t="s">
        <v>85</v>
      </c>
      <c r="AV288" s="13" t="s">
        <v>85</v>
      </c>
      <c r="AW288" s="13" t="s">
        <v>30</v>
      </c>
      <c r="AX288" s="13" t="s">
        <v>76</v>
      </c>
      <c r="AY288" s="160" t="s">
        <v>139</v>
      </c>
    </row>
    <row r="289" spans="2:51" s="15" customFormat="1" ht="12">
      <c r="B289" s="182"/>
      <c r="D289" s="153" t="s">
        <v>149</v>
      </c>
      <c r="E289" s="183" t="s">
        <v>1</v>
      </c>
      <c r="F289" s="184" t="s">
        <v>185</v>
      </c>
      <c r="H289" s="185">
        <v>261.096</v>
      </c>
      <c r="L289" s="182"/>
      <c r="M289" s="186"/>
      <c r="N289" s="187"/>
      <c r="O289" s="187"/>
      <c r="P289" s="187"/>
      <c r="Q289" s="187"/>
      <c r="R289" s="187"/>
      <c r="S289" s="187"/>
      <c r="T289" s="188"/>
      <c r="AT289" s="183" t="s">
        <v>149</v>
      </c>
      <c r="AU289" s="183" t="s">
        <v>85</v>
      </c>
      <c r="AV289" s="15" t="s">
        <v>168</v>
      </c>
      <c r="AW289" s="15" t="s">
        <v>30</v>
      </c>
      <c r="AX289" s="15" t="s">
        <v>76</v>
      </c>
      <c r="AY289" s="183" t="s">
        <v>139</v>
      </c>
    </row>
    <row r="290" spans="2:51" s="12" customFormat="1" ht="12">
      <c r="B290" s="152"/>
      <c r="D290" s="153" t="s">
        <v>149</v>
      </c>
      <c r="E290" s="154" t="s">
        <v>1</v>
      </c>
      <c r="F290" s="155" t="s">
        <v>233</v>
      </c>
      <c r="H290" s="154" t="s">
        <v>1</v>
      </c>
      <c r="L290" s="152"/>
      <c r="M290" s="156"/>
      <c r="N290" s="157"/>
      <c r="O290" s="157"/>
      <c r="P290" s="157"/>
      <c r="Q290" s="157"/>
      <c r="R290" s="157"/>
      <c r="S290" s="157"/>
      <c r="T290" s="158"/>
      <c r="AT290" s="154" t="s">
        <v>149</v>
      </c>
      <c r="AU290" s="154" t="s">
        <v>85</v>
      </c>
      <c r="AV290" s="12" t="s">
        <v>19</v>
      </c>
      <c r="AW290" s="12" t="s">
        <v>30</v>
      </c>
      <c r="AX290" s="12" t="s">
        <v>76</v>
      </c>
      <c r="AY290" s="154" t="s">
        <v>139</v>
      </c>
    </row>
    <row r="291" spans="2:51" s="13" customFormat="1" ht="12">
      <c r="B291" s="159"/>
      <c r="D291" s="153" t="s">
        <v>149</v>
      </c>
      <c r="E291" s="160" t="s">
        <v>1</v>
      </c>
      <c r="F291" s="161" t="s">
        <v>234</v>
      </c>
      <c r="H291" s="162">
        <v>87.36</v>
      </c>
      <c r="L291" s="159"/>
      <c r="M291" s="163"/>
      <c r="N291" s="164"/>
      <c r="O291" s="164"/>
      <c r="P291" s="164"/>
      <c r="Q291" s="164"/>
      <c r="R291" s="164"/>
      <c r="S291" s="164"/>
      <c r="T291" s="165"/>
      <c r="AT291" s="160" t="s">
        <v>149</v>
      </c>
      <c r="AU291" s="160" t="s">
        <v>85</v>
      </c>
      <c r="AV291" s="13" t="s">
        <v>85</v>
      </c>
      <c r="AW291" s="13" t="s">
        <v>30</v>
      </c>
      <c r="AX291" s="13" t="s">
        <v>76</v>
      </c>
      <c r="AY291" s="160" t="s">
        <v>139</v>
      </c>
    </row>
    <row r="292" spans="2:51" s="15" customFormat="1" ht="12">
      <c r="B292" s="182"/>
      <c r="D292" s="153" t="s">
        <v>149</v>
      </c>
      <c r="E292" s="183" t="s">
        <v>1</v>
      </c>
      <c r="F292" s="184" t="s">
        <v>185</v>
      </c>
      <c r="H292" s="185">
        <v>87.36</v>
      </c>
      <c r="L292" s="182"/>
      <c r="M292" s="186"/>
      <c r="N292" s="187"/>
      <c r="O292" s="187"/>
      <c r="P292" s="187"/>
      <c r="Q292" s="187"/>
      <c r="R292" s="187"/>
      <c r="S292" s="187"/>
      <c r="T292" s="188"/>
      <c r="AT292" s="183" t="s">
        <v>149</v>
      </c>
      <c r="AU292" s="183" t="s">
        <v>85</v>
      </c>
      <c r="AV292" s="15" t="s">
        <v>168</v>
      </c>
      <c r="AW292" s="15" t="s">
        <v>30</v>
      </c>
      <c r="AX292" s="15" t="s">
        <v>76</v>
      </c>
      <c r="AY292" s="183" t="s">
        <v>139</v>
      </c>
    </row>
    <row r="293" spans="2:51" s="14" customFormat="1" ht="12">
      <c r="B293" s="166"/>
      <c r="D293" s="153" t="s">
        <v>149</v>
      </c>
      <c r="E293" s="167" t="s">
        <v>1</v>
      </c>
      <c r="F293" s="168" t="s">
        <v>152</v>
      </c>
      <c r="H293" s="169">
        <v>925.6629999999998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149</v>
      </c>
      <c r="AU293" s="167" t="s">
        <v>85</v>
      </c>
      <c r="AV293" s="14" t="s">
        <v>147</v>
      </c>
      <c r="AW293" s="14" t="s">
        <v>30</v>
      </c>
      <c r="AX293" s="14" t="s">
        <v>19</v>
      </c>
      <c r="AY293" s="167" t="s">
        <v>139</v>
      </c>
    </row>
    <row r="294" spans="2:63" s="11" customFormat="1" ht="22.9" customHeight="1">
      <c r="B294" s="127"/>
      <c r="D294" s="128" t="s">
        <v>75</v>
      </c>
      <c r="E294" s="137" t="s">
        <v>306</v>
      </c>
      <c r="F294" s="137" t="s">
        <v>307</v>
      </c>
      <c r="J294" s="138">
        <f>BK294</f>
        <v>0</v>
      </c>
      <c r="L294" s="127"/>
      <c r="M294" s="131"/>
      <c r="N294" s="132"/>
      <c r="O294" s="132"/>
      <c r="P294" s="133">
        <f>SUM(P295:P306)</f>
        <v>160.63415</v>
      </c>
      <c r="Q294" s="132"/>
      <c r="R294" s="133">
        <f>SUM(R295:R306)</f>
        <v>0</v>
      </c>
      <c r="S294" s="132"/>
      <c r="T294" s="134">
        <f>SUM(T295:T306)</f>
        <v>0</v>
      </c>
      <c r="AR294" s="128" t="s">
        <v>19</v>
      </c>
      <c r="AT294" s="135" t="s">
        <v>75</v>
      </c>
      <c r="AU294" s="135" t="s">
        <v>19</v>
      </c>
      <c r="AY294" s="128" t="s">
        <v>139</v>
      </c>
      <c r="BK294" s="136">
        <f>SUM(BK295:BK306)</f>
        <v>0</v>
      </c>
    </row>
    <row r="295" spans="2:65" s="1" customFormat="1" ht="24" customHeight="1">
      <c r="B295" s="139"/>
      <c r="C295" s="140" t="s">
        <v>308</v>
      </c>
      <c r="D295" s="140" t="s">
        <v>142</v>
      </c>
      <c r="E295" s="141" t="s">
        <v>309</v>
      </c>
      <c r="F295" s="142" t="s">
        <v>310</v>
      </c>
      <c r="G295" s="143" t="s">
        <v>311</v>
      </c>
      <c r="H295" s="144">
        <v>18.61</v>
      </c>
      <c r="I295" s="145"/>
      <c r="J295" s="145">
        <f>ROUND(I295*H295,2)</f>
        <v>0</v>
      </c>
      <c r="K295" s="142" t="s">
        <v>146</v>
      </c>
      <c r="L295" s="31"/>
      <c r="M295" s="146" t="s">
        <v>1</v>
      </c>
      <c r="N295" s="147" t="s">
        <v>41</v>
      </c>
      <c r="O295" s="148">
        <v>3.33</v>
      </c>
      <c r="P295" s="148">
        <f>O295*H295</f>
        <v>61.9713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AR295" s="150" t="s">
        <v>147</v>
      </c>
      <c r="AT295" s="150" t="s">
        <v>142</v>
      </c>
      <c r="AU295" s="150" t="s">
        <v>85</v>
      </c>
      <c r="AY295" s="17" t="s">
        <v>139</v>
      </c>
      <c r="BE295" s="151">
        <f>IF(N295="základní",J295,0)</f>
        <v>0</v>
      </c>
      <c r="BF295" s="151">
        <f>IF(N295="snížená",J295,0)</f>
        <v>0</v>
      </c>
      <c r="BG295" s="151">
        <f>IF(N295="zákl. přenesená",J295,0)</f>
        <v>0</v>
      </c>
      <c r="BH295" s="151">
        <f>IF(N295="sníž. přenesená",J295,0)</f>
        <v>0</v>
      </c>
      <c r="BI295" s="151">
        <f>IF(N295="nulová",J295,0)</f>
        <v>0</v>
      </c>
      <c r="BJ295" s="17" t="s">
        <v>19</v>
      </c>
      <c r="BK295" s="151">
        <f>ROUND(I295*H295,2)</f>
        <v>0</v>
      </c>
      <c r="BL295" s="17" t="s">
        <v>147</v>
      </c>
      <c r="BM295" s="150" t="s">
        <v>312</v>
      </c>
    </row>
    <row r="296" spans="2:65" s="1" customFormat="1" ht="16.5" customHeight="1">
      <c r="B296" s="139"/>
      <c r="C296" s="140" t="s">
        <v>313</v>
      </c>
      <c r="D296" s="140" t="s">
        <v>142</v>
      </c>
      <c r="E296" s="141" t="s">
        <v>314</v>
      </c>
      <c r="F296" s="142" t="s">
        <v>315</v>
      </c>
      <c r="G296" s="143" t="s">
        <v>145</v>
      </c>
      <c r="H296" s="144">
        <v>60</v>
      </c>
      <c r="I296" s="145"/>
      <c r="J296" s="145">
        <f>ROUND(I296*H296,2)</f>
        <v>0</v>
      </c>
      <c r="K296" s="142" t="s">
        <v>146</v>
      </c>
      <c r="L296" s="31"/>
      <c r="M296" s="146" t="s">
        <v>1</v>
      </c>
      <c r="N296" s="147" t="s">
        <v>41</v>
      </c>
      <c r="O296" s="148">
        <v>1.587</v>
      </c>
      <c r="P296" s="148">
        <f>O296*H296</f>
        <v>95.22</v>
      </c>
      <c r="Q296" s="148">
        <v>0</v>
      </c>
      <c r="R296" s="148">
        <f>Q296*H296</f>
        <v>0</v>
      </c>
      <c r="S296" s="148">
        <v>0</v>
      </c>
      <c r="T296" s="149">
        <f>S296*H296</f>
        <v>0</v>
      </c>
      <c r="AR296" s="150" t="s">
        <v>147</v>
      </c>
      <c r="AT296" s="150" t="s">
        <v>142</v>
      </c>
      <c r="AU296" s="150" t="s">
        <v>85</v>
      </c>
      <c r="AY296" s="17" t="s">
        <v>139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7" t="s">
        <v>19</v>
      </c>
      <c r="BK296" s="151">
        <f>ROUND(I296*H296,2)</f>
        <v>0</v>
      </c>
      <c r="BL296" s="17" t="s">
        <v>147</v>
      </c>
      <c r="BM296" s="150" t="s">
        <v>316</v>
      </c>
    </row>
    <row r="297" spans="2:51" s="13" customFormat="1" ht="12">
      <c r="B297" s="159"/>
      <c r="D297" s="153" t="s">
        <v>149</v>
      </c>
      <c r="E297" s="160" t="s">
        <v>1</v>
      </c>
      <c r="F297" s="161" t="s">
        <v>317</v>
      </c>
      <c r="H297" s="162">
        <v>60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149</v>
      </c>
      <c r="AU297" s="160" t="s">
        <v>85</v>
      </c>
      <c r="AV297" s="13" t="s">
        <v>85</v>
      </c>
      <c r="AW297" s="13" t="s">
        <v>30</v>
      </c>
      <c r="AX297" s="13" t="s">
        <v>76</v>
      </c>
      <c r="AY297" s="160" t="s">
        <v>139</v>
      </c>
    </row>
    <row r="298" spans="2:51" s="14" customFormat="1" ht="12">
      <c r="B298" s="166"/>
      <c r="D298" s="153" t="s">
        <v>149</v>
      </c>
      <c r="E298" s="167" t="s">
        <v>1</v>
      </c>
      <c r="F298" s="168" t="s">
        <v>152</v>
      </c>
      <c r="H298" s="169">
        <v>60</v>
      </c>
      <c r="L298" s="166"/>
      <c r="M298" s="170"/>
      <c r="N298" s="171"/>
      <c r="O298" s="171"/>
      <c r="P298" s="171"/>
      <c r="Q298" s="171"/>
      <c r="R298" s="171"/>
      <c r="S298" s="171"/>
      <c r="T298" s="172"/>
      <c r="AT298" s="167" t="s">
        <v>149</v>
      </c>
      <c r="AU298" s="167" t="s">
        <v>85</v>
      </c>
      <c r="AV298" s="14" t="s">
        <v>147</v>
      </c>
      <c r="AW298" s="14" t="s">
        <v>30</v>
      </c>
      <c r="AX298" s="14" t="s">
        <v>19</v>
      </c>
      <c r="AY298" s="167" t="s">
        <v>139</v>
      </c>
    </row>
    <row r="299" spans="2:65" s="1" customFormat="1" ht="24" customHeight="1">
      <c r="B299" s="139"/>
      <c r="C299" s="140" t="s">
        <v>318</v>
      </c>
      <c r="D299" s="140" t="s">
        <v>142</v>
      </c>
      <c r="E299" s="141" t="s">
        <v>319</v>
      </c>
      <c r="F299" s="142" t="s">
        <v>320</v>
      </c>
      <c r="G299" s="143" t="s">
        <v>145</v>
      </c>
      <c r="H299" s="144">
        <v>1800</v>
      </c>
      <c r="I299" s="145"/>
      <c r="J299" s="145">
        <f>ROUND(I299*H299,2)</f>
        <v>0</v>
      </c>
      <c r="K299" s="142" t="s">
        <v>146</v>
      </c>
      <c r="L299" s="31"/>
      <c r="M299" s="146" t="s">
        <v>1</v>
      </c>
      <c r="N299" s="147" t="s">
        <v>41</v>
      </c>
      <c r="O299" s="148">
        <v>0</v>
      </c>
      <c r="P299" s="148">
        <f>O299*H299</f>
        <v>0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AR299" s="150" t="s">
        <v>147</v>
      </c>
      <c r="AT299" s="150" t="s">
        <v>142</v>
      </c>
      <c r="AU299" s="150" t="s">
        <v>85</v>
      </c>
      <c r="AY299" s="17" t="s">
        <v>139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7" t="s">
        <v>19</v>
      </c>
      <c r="BK299" s="151">
        <f>ROUND(I299*H299,2)</f>
        <v>0</v>
      </c>
      <c r="BL299" s="17" t="s">
        <v>147</v>
      </c>
      <c r="BM299" s="150" t="s">
        <v>321</v>
      </c>
    </row>
    <row r="300" spans="2:51" s="13" customFormat="1" ht="12">
      <c r="B300" s="159"/>
      <c r="D300" s="153" t="s">
        <v>149</v>
      </c>
      <c r="E300" s="160" t="s">
        <v>1</v>
      </c>
      <c r="F300" s="161" t="s">
        <v>317</v>
      </c>
      <c r="H300" s="162">
        <v>60</v>
      </c>
      <c r="L300" s="159"/>
      <c r="M300" s="163"/>
      <c r="N300" s="164"/>
      <c r="O300" s="164"/>
      <c r="P300" s="164"/>
      <c r="Q300" s="164"/>
      <c r="R300" s="164"/>
      <c r="S300" s="164"/>
      <c r="T300" s="165"/>
      <c r="AT300" s="160" t="s">
        <v>149</v>
      </c>
      <c r="AU300" s="160" t="s">
        <v>85</v>
      </c>
      <c r="AV300" s="13" t="s">
        <v>85</v>
      </c>
      <c r="AW300" s="13" t="s">
        <v>30</v>
      </c>
      <c r="AX300" s="13" t="s">
        <v>76</v>
      </c>
      <c r="AY300" s="160" t="s">
        <v>139</v>
      </c>
    </row>
    <row r="301" spans="2:51" s="14" customFormat="1" ht="12">
      <c r="B301" s="166"/>
      <c r="D301" s="153" t="s">
        <v>149</v>
      </c>
      <c r="E301" s="167" t="s">
        <v>1</v>
      </c>
      <c r="F301" s="168" t="s">
        <v>152</v>
      </c>
      <c r="H301" s="169">
        <v>60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7" t="s">
        <v>149</v>
      </c>
      <c r="AU301" s="167" t="s">
        <v>85</v>
      </c>
      <c r="AV301" s="14" t="s">
        <v>147</v>
      </c>
      <c r="AW301" s="14" t="s">
        <v>30</v>
      </c>
      <c r="AX301" s="14" t="s">
        <v>19</v>
      </c>
      <c r="AY301" s="167" t="s">
        <v>139</v>
      </c>
    </row>
    <row r="302" spans="2:51" s="13" customFormat="1" ht="12">
      <c r="B302" s="159"/>
      <c r="D302" s="153" t="s">
        <v>149</v>
      </c>
      <c r="F302" s="161" t="s">
        <v>322</v>
      </c>
      <c r="H302" s="162">
        <v>1800</v>
      </c>
      <c r="L302" s="159"/>
      <c r="M302" s="163"/>
      <c r="N302" s="164"/>
      <c r="O302" s="164"/>
      <c r="P302" s="164"/>
      <c r="Q302" s="164"/>
      <c r="R302" s="164"/>
      <c r="S302" s="164"/>
      <c r="T302" s="165"/>
      <c r="AT302" s="160" t="s">
        <v>149</v>
      </c>
      <c r="AU302" s="160" t="s">
        <v>85</v>
      </c>
      <c r="AV302" s="13" t="s">
        <v>85</v>
      </c>
      <c r="AW302" s="13" t="s">
        <v>3</v>
      </c>
      <c r="AX302" s="13" t="s">
        <v>19</v>
      </c>
      <c r="AY302" s="160" t="s">
        <v>139</v>
      </c>
    </row>
    <row r="303" spans="2:65" s="1" customFormat="1" ht="24" customHeight="1">
      <c r="B303" s="139"/>
      <c r="C303" s="140" t="s">
        <v>323</v>
      </c>
      <c r="D303" s="140" t="s">
        <v>142</v>
      </c>
      <c r="E303" s="141" t="s">
        <v>324</v>
      </c>
      <c r="F303" s="142" t="s">
        <v>325</v>
      </c>
      <c r="G303" s="143" t="s">
        <v>311</v>
      </c>
      <c r="H303" s="144">
        <v>18.61</v>
      </c>
      <c r="I303" s="145"/>
      <c r="J303" s="145">
        <f>ROUND(I303*H303,2)</f>
        <v>0</v>
      </c>
      <c r="K303" s="142" t="s">
        <v>146</v>
      </c>
      <c r="L303" s="31"/>
      <c r="M303" s="146" t="s">
        <v>1</v>
      </c>
      <c r="N303" s="147" t="s">
        <v>41</v>
      </c>
      <c r="O303" s="148">
        <v>0.125</v>
      </c>
      <c r="P303" s="148">
        <f>O303*H303</f>
        <v>2.32625</v>
      </c>
      <c r="Q303" s="148">
        <v>0</v>
      </c>
      <c r="R303" s="148">
        <f>Q303*H303</f>
        <v>0</v>
      </c>
      <c r="S303" s="148">
        <v>0</v>
      </c>
      <c r="T303" s="149">
        <f>S303*H303</f>
        <v>0</v>
      </c>
      <c r="AR303" s="150" t="s">
        <v>147</v>
      </c>
      <c r="AT303" s="150" t="s">
        <v>142</v>
      </c>
      <c r="AU303" s="150" t="s">
        <v>85</v>
      </c>
      <c r="AY303" s="17" t="s">
        <v>139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7" t="s">
        <v>19</v>
      </c>
      <c r="BK303" s="151">
        <f>ROUND(I303*H303,2)</f>
        <v>0</v>
      </c>
      <c r="BL303" s="17" t="s">
        <v>147</v>
      </c>
      <c r="BM303" s="150" t="s">
        <v>326</v>
      </c>
    </row>
    <row r="304" spans="2:65" s="1" customFormat="1" ht="24" customHeight="1">
      <c r="B304" s="139"/>
      <c r="C304" s="140" t="s">
        <v>327</v>
      </c>
      <c r="D304" s="140" t="s">
        <v>142</v>
      </c>
      <c r="E304" s="141" t="s">
        <v>328</v>
      </c>
      <c r="F304" s="142" t="s">
        <v>329</v>
      </c>
      <c r="G304" s="143" t="s">
        <v>311</v>
      </c>
      <c r="H304" s="144">
        <v>186.1</v>
      </c>
      <c r="I304" s="145"/>
      <c r="J304" s="145">
        <f>ROUND(I304*H304,2)</f>
        <v>0</v>
      </c>
      <c r="K304" s="142" t="s">
        <v>146</v>
      </c>
      <c r="L304" s="31"/>
      <c r="M304" s="146" t="s">
        <v>1</v>
      </c>
      <c r="N304" s="147" t="s">
        <v>41</v>
      </c>
      <c r="O304" s="148">
        <v>0.006</v>
      </c>
      <c r="P304" s="148">
        <f>O304*H304</f>
        <v>1.1166</v>
      </c>
      <c r="Q304" s="148">
        <v>0</v>
      </c>
      <c r="R304" s="148">
        <f>Q304*H304</f>
        <v>0</v>
      </c>
      <c r="S304" s="148">
        <v>0</v>
      </c>
      <c r="T304" s="149">
        <f>S304*H304</f>
        <v>0</v>
      </c>
      <c r="AR304" s="150" t="s">
        <v>147</v>
      </c>
      <c r="AT304" s="150" t="s">
        <v>142</v>
      </c>
      <c r="AU304" s="150" t="s">
        <v>85</v>
      </c>
      <c r="AY304" s="17" t="s">
        <v>139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7" t="s">
        <v>19</v>
      </c>
      <c r="BK304" s="151">
        <f>ROUND(I304*H304,2)</f>
        <v>0</v>
      </c>
      <c r="BL304" s="17" t="s">
        <v>147</v>
      </c>
      <c r="BM304" s="150" t="s">
        <v>330</v>
      </c>
    </row>
    <row r="305" spans="2:51" s="13" customFormat="1" ht="12">
      <c r="B305" s="159"/>
      <c r="D305" s="153" t="s">
        <v>149</v>
      </c>
      <c r="F305" s="161" t="s">
        <v>331</v>
      </c>
      <c r="H305" s="162">
        <v>186.1</v>
      </c>
      <c r="L305" s="159"/>
      <c r="M305" s="163"/>
      <c r="N305" s="164"/>
      <c r="O305" s="164"/>
      <c r="P305" s="164"/>
      <c r="Q305" s="164"/>
      <c r="R305" s="164"/>
      <c r="S305" s="164"/>
      <c r="T305" s="165"/>
      <c r="AT305" s="160" t="s">
        <v>149</v>
      </c>
      <c r="AU305" s="160" t="s">
        <v>85</v>
      </c>
      <c r="AV305" s="13" t="s">
        <v>85</v>
      </c>
      <c r="AW305" s="13" t="s">
        <v>3</v>
      </c>
      <c r="AX305" s="13" t="s">
        <v>19</v>
      </c>
      <c r="AY305" s="160" t="s">
        <v>139</v>
      </c>
    </row>
    <row r="306" spans="2:65" s="1" customFormat="1" ht="24" customHeight="1">
      <c r="B306" s="139"/>
      <c r="C306" s="140" t="s">
        <v>332</v>
      </c>
      <c r="D306" s="140" t="s">
        <v>142</v>
      </c>
      <c r="E306" s="141" t="s">
        <v>333</v>
      </c>
      <c r="F306" s="142" t="s">
        <v>334</v>
      </c>
      <c r="G306" s="143" t="s">
        <v>311</v>
      </c>
      <c r="H306" s="144">
        <v>18.61</v>
      </c>
      <c r="I306" s="145"/>
      <c r="J306" s="145">
        <f>ROUND(I306*H306,2)</f>
        <v>0</v>
      </c>
      <c r="K306" s="142" t="s">
        <v>146</v>
      </c>
      <c r="L306" s="31"/>
      <c r="M306" s="146" t="s">
        <v>1</v>
      </c>
      <c r="N306" s="147" t="s">
        <v>41</v>
      </c>
      <c r="O306" s="148">
        <v>0</v>
      </c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AR306" s="150" t="s">
        <v>147</v>
      </c>
      <c r="AT306" s="150" t="s">
        <v>142</v>
      </c>
      <c r="AU306" s="150" t="s">
        <v>85</v>
      </c>
      <c r="AY306" s="17" t="s">
        <v>139</v>
      </c>
      <c r="BE306" s="151">
        <f>IF(N306="základní",J306,0)</f>
        <v>0</v>
      </c>
      <c r="BF306" s="151">
        <f>IF(N306="snížená",J306,0)</f>
        <v>0</v>
      </c>
      <c r="BG306" s="151">
        <f>IF(N306="zákl. přenesená",J306,0)</f>
        <v>0</v>
      </c>
      <c r="BH306" s="151">
        <f>IF(N306="sníž. přenesená",J306,0)</f>
        <v>0</v>
      </c>
      <c r="BI306" s="151">
        <f>IF(N306="nulová",J306,0)</f>
        <v>0</v>
      </c>
      <c r="BJ306" s="17" t="s">
        <v>19</v>
      </c>
      <c r="BK306" s="151">
        <f>ROUND(I306*H306,2)</f>
        <v>0</v>
      </c>
      <c r="BL306" s="17" t="s">
        <v>147</v>
      </c>
      <c r="BM306" s="150" t="s">
        <v>335</v>
      </c>
    </row>
    <row r="307" spans="2:63" s="11" customFormat="1" ht="22.9" customHeight="1">
      <c r="B307" s="127"/>
      <c r="D307" s="128" t="s">
        <v>75</v>
      </c>
      <c r="E307" s="137" t="s">
        <v>336</v>
      </c>
      <c r="F307" s="137" t="s">
        <v>337</v>
      </c>
      <c r="J307" s="138">
        <f>BK307</f>
        <v>0</v>
      </c>
      <c r="L307" s="127"/>
      <c r="M307" s="131"/>
      <c r="N307" s="132"/>
      <c r="O307" s="132"/>
      <c r="P307" s="133">
        <f>P308</f>
        <v>73.485236</v>
      </c>
      <c r="Q307" s="132"/>
      <c r="R307" s="133">
        <f>R308</f>
        <v>0</v>
      </c>
      <c r="S307" s="132"/>
      <c r="T307" s="134">
        <f>T308</f>
        <v>0</v>
      </c>
      <c r="AR307" s="128" t="s">
        <v>19</v>
      </c>
      <c r="AT307" s="135" t="s">
        <v>75</v>
      </c>
      <c r="AU307" s="135" t="s">
        <v>19</v>
      </c>
      <c r="AY307" s="128" t="s">
        <v>139</v>
      </c>
      <c r="BK307" s="136">
        <f>BK308</f>
        <v>0</v>
      </c>
    </row>
    <row r="308" spans="2:65" s="1" customFormat="1" ht="24" customHeight="1">
      <c r="B308" s="139"/>
      <c r="C308" s="140" t="s">
        <v>338</v>
      </c>
      <c r="D308" s="140" t="s">
        <v>142</v>
      </c>
      <c r="E308" s="141" t="s">
        <v>339</v>
      </c>
      <c r="F308" s="142" t="s">
        <v>340</v>
      </c>
      <c r="G308" s="143" t="s">
        <v>311</v>
      </c>
      <c r="H308" s="144">
        <v>25.498</v>
      </c>
      <c r="I308" s="145"/>
      <c r="J308" s="145">
        <f>ROUND(I308*H308,2)</f>
        <v>0</v>
      </c>
      <c r="K308" s="142" t="s">
        <v>146</v>
      </c>
      <c r="L308" s="31"/>
      <c r="M308" s="146" t="s">
        <v>1</v>
      </c>
      <c r="N308" s="147" t="s">
        <v>41</v>
      </c>
      <c r="O308" s="148">
        <v>2.882</v>
      </c>
      <c r="P308" s="148">
        <f>O308*H308</f>
        <v>73.485236</v>
      </c>
      <c r="Q308" s="148">
        <v>0</v>
      </c>
      <c r="R308" s="148">
        <f>Q308*H308</f>
        <v>0</v>
      </c>
      <c r="S308" s="148">
        <v>0</v>
      </c>
      <c r="T308" s="149">
        <f>S308*H308</f>
        <v>0</v>
      </c>
      <c r="AR308" s="150" t="s">
        <v>147</v>
      </c>
      <c r="AT308" s="150" t="s">
        <v>142</v>
      </c>
      <c r="AU308" s="150" t="s">
        <v>85</v>
      </c>
      <c r="AY308" s="17" t="s">
        <v>139</v>
      </c>
      <c r="BE308" s="151">
        <f>IF(N308="základní",J308,0)</f>
        <v>0</v>
      </c>
      <c r="BF308" s="151">
        <f>IF(N308="snížená",J308,0)</f>
        <v>0</v>
      </c>
      <c r="BG308" s="151">
        <f>IF(N308="zákl. přenesená",J308,0)</f>
        <v>0</v>
      </c>
      <c r="BH308" s="151">
        <f>IF(N308="sníž. přenesená",J308,0)</f>
        <v>0</v>
      </c>
      <c r="BI308" s="151">
        <f>IF(N308="nulová",J308,0)</f>
        <v>0</v>
      </c>
      <c r="BJ308" s="17" t="s">
        <v>19</v>
      </c>
      <c r="BK308" s="151">
        <f>ROUND(I308*H308,2)</f>
        <v>0</v>
      </c>
      <c r="BL308" s="17" t="s">
        <v>147</v>
      </c>
      <c r="BM308" s="150" t="s">
        <v>341</v>
      </c>
    </row>
    <row r="309" spans="2:63" s="11" customFormat="1" ht="25.9" customHeight="1">
      <c r="B309" s="127"/>
      <c r="D309" s="128" t="s">
        <v>75</v>
      </c>
      <c r="E309" s="129" t="s">
        <v>342</v>
      </c>
      <c r="F309" s="129" t="s">
        <v>343</v>
      </c>
      <c r="J309" s="130">
        <f>J310+J322+J342+J385+J388+J417+J495+J500</f>
        <v>0</v>
      </c>
      <c r="L309" s="127"/>
      <c r="M309" s="131"/>
      <c r="N309" s="132"/>
      <c r="O309" s="132"/>
      <c r="P309" s="133">
        <f>P310+P322+P342+P385+P388+P417+P495+P500</f>
        <v>2593.1793060000005</v>
      </c>
      <c r="Q309" s="132"/>
      <c r="R309" s="133">
        <f>R310+R322+R342+R385+R388+R417+R495+R500</f>
        <v>8.503921340000002</v>
      </c>
      <c r="S309" s="132"/>
      <c r="T309" s="134">
        <f>T310+T322+T342+T385+T388+T417+T495+T500</f>
        <v>13.98182</v>
      </c>
      <c r="AR309" s="128" t="s">
        <v>85</v>
      </c>
      <c r="AT309" s="135" t="s">
        <v>75</v>
      </c>
      <c r="AU309" s="135" t="s">
        <v>76</v>
      </c>
      <c r="AY309" s="128" t="s">
        <v>139</v>
      </c>
      <c r="BK309" s="136">
        <f>BK310+BK322+BK342+BK385+BK388+BK417+BK495+BK500</f>
        <v>0</v>
      </c>
    </row>
    <row r="310" spans="2:63" s="11" customFormat="1" ht="22.9" customHeight="1">
      <c r="B310" s="127"/>
      <c r="D310" s="128" t="s">
        <v>75</v>
      </c>
      <c r="E310" s="137" t="s">
        <v>344</v>
      </c>
      <c r="F310" s="137" t="s">
        <v>345</v>
      </c>
      <c r="J310" s="138">
        <f>BK310</f>
        <v>0</v>
      </c>
      <c r="L310" s="127"/>
      <c r="M310" s="131"/>
      <c r="N310" s="132"/>
      <c r="O310" s="132"/>
      <c r="P310" s="133">
        <f>SUM(P311:P321)</f>
        <v>9.375018</v>
      </c>
      <c r="Q310" s="132"/>
      <c r="R310" s="133">
        <f>SUM(R311:R321)</f>
        <v>0.17702868000000002</v>
      </c>
      <c r="S310" s="132"/>
      <c r="T310" s="134">
        <f>SUM(T311:T321)</f>
        <v>0.618814</v>
      </c>
      <c r="AR310" s="128" t="s">
        <v>85</v>
      </c>
      <c r="AT310" s="135" t="s">
        <v>75</v>
      </c>
      <c r="AU310" s="135" t="s">
        <v>19</v>
      </c>
      <c r="AY310" s="128" t="s">
        <v>139</v>
      </c>
      <c r="BK310" s="136">
        <f>SUM(BK311:BK321)</f>
        <v>0</v>
      </c>
    </row>
    <row r="311" spans="2:65" s="1" customFormat="1" ht="24" customHeight="1">
      <c r="B311" s="139"/>
      <c r="C311" s="140" t="s">
        <v>346</v>
      </c>
      <c r="D311" s="140" t="s">
        <v>142</v>
      </c>
      <c r="E311" s="141" t="s">
        <v>347</v>
      </c>
      <c r="F311" s="142" t="s">
        <v>348</v>
      </c>
      <c r="G311" s="143" t="s">
        <v>155</v>
      </c>
      <c r="H311" s="144">
        <v>44.201</v>
      </c>
      <c r="I311" s="145"/>
      <c r="J311" s="145">
        <f>ROUND(I311*H311,2)</f>
        <v>0</v>
      </c>
      <c r="K311" s="142" t="s">
        <v>146</v>
      </c>
      <c r="L311" s="31"/>
      <c r="M311" s="146" t="s">
        <v>1</v>
      </c>
      <c r="N311" s="147" t="s">
        <v>41</v>
      </c>
      <c r="O311" s="148">
        <v>0.057</v>
      </c>
      <c r="P311" s="148">
        <f>O311*H311</f>
        <v>2.519457</v>
      </c>
      <c r="Q311" s="148">
        <v>0</v>
      </c>
      <c r="R311" s="148">
        <f>Q311*H311</f>
        <v>0</v>
      </c>
      <c r="S311" s="148">
        <v>0.014</v>
      </c>
      <c r="T311" s="149">
        <f>S311*H311</f>
        <v>0.618814</v>
      </c>
      <c r="AR311" s="150" t="s">
        <v>265</v>
      </c>
      <c r="AT311" s="150" t="s">
        <v>142</v>
      </c>
      <c r="AU311" s="150" t="s">
        <v>85</v>
      </c>
      <c r="AY311" s="17" t="s">
        <v>139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19</v>
      </c>
      <c r="BK311" s="151">
        <f>ROUND(I311*H311,2)</f>
        <v>0</v>
      </c>
      <c r="BL311" s="17" t="s">
        <v>265</v>
      </c>
      <c r="BM311" s="150" t="s">
        <v>349</v>
      </c>
    </row>
    <row r="312" spans="2:51" s="12" customFormat="1" ht="12">
      <c r="B312" s="152"/>
      <c r="D312" s="153" t="s">
        <v>149</v>
      </c>
      <c r="E312" s="154" t="s">
        <v>1</v>
      </c>
      <c r="F312" s="155" t="s">
        <v>269</v>
      </c>
      <c r="H312" s="154" t="s">
        <v>1</v>
      </c>
      <c r="L312" s="152"/>
      <c r="M312" s="156"/>
      <c r="N312" s="157"/>
      <c r="O312" s="157"/>
      <c r="P312" s="157"/>
      <c r="Q312" s="157"/>
      <c r="R312" s="157"/>
      <c r="S312" s="157"/>
      <c r="T312" s="158"/>
      <c r="AT312" s="154" t="s">
        <v>149</v>
      </c>
      <c r="AU312" s="154" t="s">
        <v>85</v>
      </c>
      <c r="AV312" s="12" t="s">
        <v>19</v>
      </c>
      <c r="AW312" s="12" t="s">
        <v>30</v>
      </c>
      <c r="AX312" s="12" t="s">
        <v>76</v>
      </c>
      <c r="AY312" s="154" t="s">
        <v>139</v>
      </c>
    </row>
    <row r="313" spans="2:51" s="13" customFormat="1" ht="12">
      <c r="B313" s="159"/>
      <c r="D313" s="153" t="s">
        <v>149</v>
      </c>
      <c r="E313" s="160" t="s">
        <v>1</v>
      </c>
      <c r="F313" s="161" t="s">
        <v>270</v>
      </c>
      <c r="H313" s="162">
        <v>44.201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149</v>
      </c>
      <c r="AU313" s="160" t="s">
        <v>85</v>
      </c>
      <c r="AV313" s="13" t="s">
        <v>85</v>
      </c>
      <c r="AW313" s="13" t="s">
        <v>30</v>
      </c>
      <c r="AX313" s="13" t="s">
        <v>76</v>
      </c>
      <c r="AY313" s="160" t="s">
        <v>139</v>
      </c>
    </row>
    <row r="314" spans="2:51" s="14" customFormat="1" ht="12">
      <c r="B314" s="166"/>
      <c r="D314" s="153" t="s">
        <v>149</v>
      </c>
      <c r="E314" s="167" t="s">
        <v>1</v>
      </c>
      <c r="F314" s="168" t="s">
        <v>152</v>
      </c>
      <c r="H314" s="169">
        <v>44.201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7" t="s">
        <v>149</v>
      </c>
      <c r="AU314" s="167" t="s">
        <v>85</v>
      </c>
      <c r="AV314" s="14" t="s">
        <v>147</v>
      </c>
      <c r="AW314" s="14" t="s">
        <v>30</v>
      </c>
      <c r="AX314" s="14" t="s">
        <v>19</v>
      </c>
      <c r="AY314" s="167" t="s">
        <v>139</v>
      </c>
    </row>
    <row r="315" spans="2:65" s="1" customFormat="1" ht="24" customHeight="1">
      <c r="B315" s="139"/>
      <c r="C315" s="140" t="s">
        <v>350</v>
      </c>
      <c r="D315" s="140" t="s">
        <v>142</v>
      </c>
      <c r="E315" s="141" t="s">
        <v>351</v>
      </c>
      <c r="F315" s="142" t="s">
        <v>352</v>
      </c>
      <c r="G315" s="143" t="s">
        <v>155</v>
      </c>
      <c r="H315" s="144">
        <v>48.621</v>
      </c>
      <c r="I315" s="145"/>
      <c r="J315" s="145">
        <f>ROUND(I315*H315,2)</f>
        <v>0</v>
      </c>
      <c r="K315" s="142" t="s">
        <v>146</v>
      </c>
      <c r="L315" s="31"/>
      <c r="M315" s="146" t="s">
        <v>1</v>
      </c>
      <c r="N315" s="147" t="s">
        <v>41</v>
      </c>
      <c r="O315" s="148">
        <v>0.141</v>
      </c>
      <c r="P315" s="148">
        <f>O315*H315</f>
        <v>6.855561</v>
      </c>
      <c r="Q315" s="148">
        <v>0.00072</v>
      </c>
      <c r="R315" s="148">
        <f>Q315*H315</f>
        <v>0.03500712</v>
      </c>
      <c r="S315" s="148">
        <v>0</v>
      </c>
      <c r="T315" s="149">
        <f>S315*H315</f>
        <v>0</v>
      </c>
      <c r="AR315" s="150" t="s">
        <v>265</v>
      </c>
      <c r="AT315" s="150" t="s">
        <v>142</v>
      </c>
      <c r="AU315" s="150" t="s">
        <v>85</v>
      </c>
      <c r="AY315" s="17" t="s">
        <v>139</v>
      </c>
      <c r="BE315" s="151">
        <f>IF(N315="základní",J315,0)</f>
        <v>0</v>
      </c>
      <c r="BF315" s="151">
        <f>IF(N315="snížená",J315,0)</f>
        <v>0</v>
      </c>
      <c r="BG315" s="151">
        <f>IF(N315="zákl. přenesená",J315,0)</f>
        <v>0</v>
      </c>
      <c r="BH315" s="151">
        <f>IF(N315="sníž. přenesená",J315,0)</f>
        <v>0</v>
      </c>
      <c r="BI315" s="151">
        <f>IF(N315="nulová",J315,0)</f>
        <v>0</v>
      </c>
      <c r="BJ315" s="17" t="s">
        <v>19</v>
      </c>
      <c r="BK315" s="151">
        <f>ROUND(I315*H315,2)</f>
        <v>0</v>
      </c>
      <c r="BL315" s="17" t="s">
        <v>265</v>
      </c>
      <c r="BM315" s="150" t="s">
        <v>353</v>
      </c>
    </row>
    <row r="316" spans="2:51" s="12" customFormat="1" ht="12">
      <c r="B316" s="152"/>
      <c r="D316" s="153" t="s">
        <v>149</v>
      </c>
      <c r="E316" s="154" t="s">
        <v>1</v>
      </c>
      <c r="F316" s="155" t="s">
        <v>269</v>
      </c>
      <c r="H316" s="154" t="s">
        <v>1</v>
      </c>
      <c r="L316" s="152"/>
      <c r="M316" s="156"/>
      <c r="N316" s="157"/>
      <c r="O316" s="157"/>
      <c r="P316" s="157"/>
      <c r="Q316" s="157"/>
      <c r="R316" s="157"/>
      <c r="S316" s="157"/>
      <c r="T316" s="158"/>
      <c r="AT316" s="154" t="s">
        <v>149</v>
      </c>
      <c r="AU316" s="154" t="s">
        <v>85</v>
      </c>
      <c r="AV316" s="12" t="s">
        <v>19</v>
      </c>
      <c r="AW316" s="12" t="s">
        <v>30</v>
      </c>
      <c r="AX316" s="12" t="s">
        <v>76</v>
      </c>
      <c r="AY316" s="154" t="s">
        <v>139</v>
      </c>
    </row>
    <row r="317" spans="2:51" s="13" customFormat="1" ht="12">
      <c r="B317" s="159"/>
      <c r="D317" s="153" t="s">
        <v>149</v>
      </c>
      <c r="E317" s="160" t="s">
        <v>1</v>
      </c>
      <c r="F317" s="161" t="s">
        <v>354</v>
      </c>
      <c r="H317" s="162">
        <v>48.621</v>
      </c>
      <c r="L317" s="159"/>
      <c r="M317" s="163"/>
      <c r="N317" s="164"/>
      <c r="O317" s="164"/>
      <c r="P317" s="164"/>
      <c r="Q317" s="164"/>
      <c r="R317" s="164"/>
      <c r="S317" s="164"/>
      <c r="T317" s="165"/>
      <c r="AT317" s="160" t="s">
        <v>149</v>
      </c>
      <c r="AU317" s="160" t="s">
        <v>85</v>
      </c>
      <c r="AV317" s="13" t="s">
        <v>85</v>
      </c>
      <c r="AW317" s="13" t="s">
        <v>30</v>
      </c>
      <c r="AX317" s="13" t="s">
        <v>76</v>
      </c>
      <c r="AY317" s="160" t="s">
        <v>139</v>
      </c>
    </row>
    <row r="318" spans="2:51" s="14" customFormat="1" ht="12">
      <c r="B318" s="166"/>
      <c r="D318" s="153" t="s">
        <v>149</v>
      </c>
      <c r="E318" s="167" t="s">
        <v>1</v>
      </c>
      <c r="F318" s="168" t="s">
        <v>152</v>
      </c>
      <c r="H318" s="169">
        <v>48.621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149</v>
      </c>
      <c r="AU318" s="167" t="s">
        <v>85</v>
      </c>
      <c r="AV318" s="14" t="s">
        <v>147</v>
      </c>
      <c r="AW318" s="14" t="s">
        <v>30</v>
      </c>
      <c r="AX318" s="14" t="s">
        <v>19</v>
      </c>
      <c r="AY318" s="167" t="s">
        <v>139</v>
      </c>
    </row>
    <row r="319" spans="2:65" s="1" customFormat="1" ht="36" customHeight="1">
      <c r="B319" s="139"/>
      <c r="C319" s="173" t="s">
        <v>355</v>
      </c>
      <c r="D319" s="173" t="s">
        <v>173</v>
      </c>
      <c r="E319" s="174" t="s">
        <v>356</v>
      </c>
      <c r="F319" s="175" t="s">
        <v>357</v>
      </c>
      <c r="G319" s="176" t="s">
        <v>155</v>
      </c>
      <c r="H319" s="177">
        <v>55.914</v>
      </c>
      <c r="I319" s="178"/>
      <c r="J319" s="178">
        <f>ROUND(I319*H319,2)</f>
        <v>0</v>
      </c>
      <c r="K319" s="175" t="s">
        <v>146</v>
      </c>
      <c r="L319" s="179"/>
      <c r="M319" s="180" t="s">
        <v>1</v>
      </c>
      <c r="N319" s="181" t="s">
        <v>41</v>
      </c>
      <c r="O319" s="148">
        <v>0</v>
      </c>
      <c r="P319" s="148">
        <f>O319*H319</f>
        <v>0</v>
      </c>
      <c r="Q319" s="148">
        <v>0.00254</v>
      </c>
      <c r="R319" s="148">
        <f>Q319*H319</f>
        <v>0.14202156000000002</v>
      </c>
      <c r="S319" s="148">
        <v>0</v>
      </c>
      <c r="T319" s="149">
        <f>S319*H319</f>
        <v>0</v>
      </c>
      <c r="AR319" s="150" t="s">
        <v>346</v>
      </c>
      <c r="AT319" s="150" t="s">
        <v>173</v>
      </c>
      <c r="AU319" s="150" t="s">
        <v>85</v>
      </c>
      <c r="AY319" s="17" t="s">
        <v>139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7" t="s">
        <v>19</v>
      </c>
      <c r="BK319" s="151">
        <f>ROUND(I319*H319,2)</f>
        <v>0</v>
      </c>
      <c r="BL319" s="17" t="s">
        <v>265</v>
      </c>
      <c r="BM319" s="150" t="s">
        <v>358</v>
      </c>
    </row>
    <row r="320" spans="2:51" s="13" customFormat="1" ht="12">
      <c r="B320" s="159"/>
      <c r="D320" s="153" t="s">
        <v>149</v>
      </c>
      <c r="F320" s="161" t="s">
        <v>359</v>
      </c>
      <c r="H320" s="162">
        <v>55.914</v>
      </c>
      <c r="L320" s="159"/>
      <c r="M320" s="163"/>
      <c r="N320" s="164"/>
      <c r="O320" s="164"/>
      <c r="P320" s="164"/>
      <c r="Q320" s="164"/>
      <c r="R320" s="164"/>
      <c r="S320" s="164"/>
      <c r="T320" s="165"/>
      <c r="AT320" s="160" t="s">
        <v>149</v>
      </c>
      <c r="AU320" s="160" t="s">
        <v>85</v>
      </c>
      <c r="AV320" s="13" t="s">
        <v>85</v>
      </c>
      <c r="AW320" s="13" t="s">
        <v>3</v>
      </c>
      <c r="AX320" s="13" t="s">
        <v>19</v>
      </c>
      <c r="AY320" s="160" t="s">
        <v>139</v>
      </c>
    </row>
    <row r="321" spans="2:65" s="1" customFormat="1" ht="24" customHeight="1">
      <c r="B321" s="139"/>
      <c r="C321" s="140" t="s">
        <v>360</v>
      </c>
      <c r="D321" s="140" t="s">
        <v>142</v>
      </c>
      <c r="E321" s="141" t="s">
        <v>361</v>
      </c>
      <c r="F321" s="142" t="s">
        <v>362</v>
      </c>
      <c r="G321" s="143" t="s">
        <v>363</v>
      </c>
      <c r="H321" s="144">
        <v>325.758</v>
      </c>
      <c r="I321" s="145"/>
      <c r="J321" s="145">
        <f>ROUND(I321*H321,2)</f>
        <v>0</v>
      </c>
      <c r="K321" s="142" t="s">
        <v>146</v>
      </c>
      <c r="L321" s="31"/>
      <c r="M321" s="146" t="s">
        <v>1</v>
      </c>
      <c r="N321" s="147" t="s">
        <v>41</v>
      </c>
      <c r="O321" s="148">
        <v>0</v>
      </c>
      <c r="P321" s="148">
        <f>O321*H321</f>
        <v>0</v>
      </c>
      <c r="Q321" s="148">
        <v>0</v>
      </c>
      <c r="R321" s="148">
        <f>Q321*H321</f>
        <v>0</v>
      </c>
      <c r="S321" s="148">
        <v>0</v>
      </c>
      <c r="T321" s="149">
        <f>S321*H321</f>
        <v>0</v>
      </c>
      <c r="AR321" s="150" t="s">
        <v>265</v>
      </c>
      <c r="AT321" s="150" t="s">
        <v>142</v>
      </c>
      <c r="AU321" s="150" t="s">
        <v>85</v>
      </c>
      <c r="AY321" s="17" t="s">
        <v>139</v>
      </c>
      <c r="BE321" s="151">
        <f>IF(N321="základní",J321,0)</f>
        <v>0</v>
      </c>
      <c r="BF321" s="151">
        <f>IF(N321="snížená",J321,0)</f>
        <v>0</v>
      </c>
      <c r="BG321" s="151">
        <f>IF(N321="zákl. přenesená",J321,0)</f>
        <v>0</v>
      </c>
      <c r="BH321" s="151">
        <f>IF(N321="sníž. přenesená",J321,0)</f>
        <v>0</v>
      </c>
      <c r="BI321" s="151">
        <f>IF(N321="nulová",J321,0)</f>
        <v>0</v>
      </c>
      <c r="BJ321" s="17" t="s">
        <v>19</v>
      </c>
      <c r="BK321" s="151">
        <f>ROUND(I321*H321,2)</f>
        <v>0</v>
      </c>
      <c r="BL321" s="17" t="s">
        <v>265</v>
      </c>
      <c r="BM321" s="150" t="s">
        <v>364</v>
      </c>
    </row>
    <row r="322" spans="2:63" s="11" customFormat="1" ht="22.9" customHeight="1">
      <c r="B322" s="127"/>
      <c r="D322" s="128" t="s">
        <v>75</v>
      </c>
      <c r="E322" s="137" t="s">
        <v>365</v>
      </c>
      <c r="F322" s="137" t="s">
        <v>366</v>
      </c>
      <c r="J322" s="138">
        <f>SUM(J323:J341)</f>
        <v>0</v>
      </c>
      <c r="L322" s="127"/>
      <c r="M322" s="131"/>
      <c r="N322" s="132"/>
      <c r="O322" s="132"/>
      <c r="P322" s="133">
        <f>SUM(P323:P341)</f>
        <v>94.954758</v>
      </c>
      <c r="Q322" s="132"/>
      <c r="R322" s="133">
        <f>SUM(R323:R341)</f>
        <v>0.7596384</v>
      </c>
      <c r="S322" s="132"/>
      <c r="T322" s="134">
        <f>SUM(T323:T341)</f>
        <v>0</v>
      </c>
      <c r="AR322" s="128" t="s">
        <v>85</v>
      </c>
      <c r="AT322" s="135" t="s">
        <v>75</v>
      </c>
      <c r="AU322" s="135" t="s">
        <v>19</v>
      </c>
      <c r="AY322" s="128" t="s">
        <v>139</v>
      </c>
      <c r="BK322" s="136">
        <f>SUM(BK323:BK341)</f>
        <v>0</v>
      </c>
    </row>
    <row r="323" spans="2:65" s="1" customFormat="1" ht="24" customHeight="1">
      <c r="B323" s="139"/>
      <c r="C323" s="140" t="s">
        <v>367</v>
      </c>
      <c r="D323" s="140" t="s">
        <v>142</v>
      </c>
      <c r="E323" s="141" t="s">
        <v>368</v>
      </c>
      <c r="F323" s="142" t="s">
        <v>895</v>
      </c>
      <c r="G323" s="143" t="s">
        <v>155</v>
      </c>
      <c r="H323" s="144">
        <v>930.929</v>
      </c>
      <c r="I323" s="145"/>
      <c r="J323" s="145">
        <f>ROUND(I323*H323,2)</f>
        <v>0</v>
      </c>
      <c r="K323" s="142" t="s">
        <v>146</v>
      </c>
      <c r="L323" s="31"/>
      <c r="M323" s="146" t="s">
        <v>1</v>
      </c>
      <c r="N323" s="147" t="s">
        <v>41</v>
      </c>
      <c r="O323" s="148">
        <v>0.102</v>
      </c>
      <c r="P323" s="148">
        <f>O323*H323</f>
        <v>94.954758</v>
      </c>
      <c r="Q323" s="148">
        <v>0</v>
      </c>
      <c r="R323" s="148">
        <f>Q323*H323</f>
        <v>0</v>
      </c>
      <c r="S323" s="148">
        <v>0</v>
      </c>
      <c r="T323" s="149">
        <f>S323*H323</f>
        <v>0</v>
      </c>
      <c r="AR323" s="150" t="s">
        <v>265</v>
      </c>
      <c r="AT323" s="150" t="s">
        <v>142</v>
      </c>
      <c r="AU323" s="150" t="s">
        <v>85</v>
      </c>
      <c r="AY323" s="17" t="s">
        <v>139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7" t="s">
        <v>19</v>
      </c>
      <c r="BK323" s="151">
        <f>ROUND(I323*H323,2)</f>
        <v>0</v>
      </c>
      <c r="BL323" s="17" t="s">
        <v>265</v>
      </c>
      <c r="BM323" s="150" t="s">
        <v>369</v>
      </c>
    </row>
    <row r="324" spans="2:51" s="12" customFormat="1" ht="12">
      <c r="B324" s="152"/>
      <c r="D324" s="153" t="s">
        <v>149</v>
      </c>
      <c r="E324" s="154" t="s">
        <v>1</v>
      </c>
      <c r="F324" s="155" t="s">
        <v>161</v>
      </c>
      <c r="H324" s="154" t="s">
        <v>1</v>
      </c>
      <c r="L324" s="152"/>
      <c r="M324" s="156"/>
      <c r="N324" s="157"/>
      <c r="O324" s="157"/>
      <c r="P324" s="157"/>
      <c r="Q324" s="157"/>
      <c r="R324" s="157"/>
      <c r="S324" s="157"/>
      <c r="T324" s="158"/>
      <c r="AT324" s="154" t="s">
        <v>149</v>
      </c>
      <c r="AU324" s="154" t="s">
        <v>85</v>
      </c>
      <c r="AV324" s="12" t="s">
        <v>19</v>
      </c>
      <c r="AW324" s="12" t="s">
        <v>30</v>
      </c>
      <c r="AX324" s="12" t="s">
        <v>76</v>
      </c>
      <c r="AY324" s="154" t="s">
        <v>139</v>
      </c>
    </row>
    <row r="325" spans="2:51" s="13" customFormat="1" ht="12">
      <c r="B325" s="159"/>
      <c r="D325" s="153" t="s">
        <v>149</v>
      </c>
      <c r="E325" s="160" t="s">
        <v>1</v>
      </c>
      <c r="F325" s="161" t="s">
        <v>370</v>
      </c>
      <c r="H325" s="162">
        <v>461.188</v>
      </c>
      <c r="L325" s="159"/>
      <c r="M325" s="163"/>
      <c r="N325" s="164"/>
      <c r="O325" s="164"/>
      <c r="P325" s="164"/>
      <c r="Q325" s="164"/>
      <c r="R325" s="164"/>
      <c r="S325" s="164"/>
      <c r="T325" s="165"/>
      <c r="AT325" s="160" t="s">
        <v>149</v>
      </c>
      <c r="AU325" s="160" t="s">
        <v>85</v>
      </c>
      <c r="AV325" s="13" t="s">
        <v>85</v>
      </c>
      <c r="AW325" s="13" t="s">
        <v>30</v>
      </c>
      <c r="AX325" s="13" t="s">
        <v>76</v>
      </c>
      <c r="AY325" s="160" t="s">
        <v>139</v>
      </c>
    </row>
    <row r="326" spans="2:51" s="12" customFormat="1" ht="12">
      <c r="B326" s="152"/>
      <c r="D326" s="153" t="s">
        <v>149</v>
      </c>
      <c r="E326" s="154" t="s">
        <v>1</v>
      </c>
      <c r="F326" s="155" t="s">
        <v>165</v>
      </c>
      <c r="H326" s="154" t="s">
        <v>1</v>
      </c>
      <c r="L326" s="152"/>
      <c r="M326" s="156"/>
      <c r="N326" s="157"/>
      <c r="O326" s="157"/>
      <c r="P326" s="157"/>
      <c r="Q326" s="157"/>
      <c r="R326" s="157"/>
      <c r="S326" s="157"/>
      <c r="T326" s="158"/>
      <c r="AT326" s="154" t="s">
        <v>149</v>
      </c>
      <c r="AU326" s="154" t="s">
        <v>85</v>
      </c>
      <c r="AV326" s="12" t="s">
        <v>19</v>
      </c>
      <c r="AW326" s="12" t="s">
        <v>30</v>
      </c>
      <c r="AX326" s="12" t="s">
        <v>76</v>
      </c>
      <c r="AY326" s="154" t="s">
        <v>139</v>
      </c>
    </row>
    <row r="327" spans="2:51" s="13" customFormat="1" ht="12">
      <c r="B327" s="159"/>
      <c r="D327" s="153" t="s">
        <v>149</v>
      </c>
      <c r="E327" s="160" t="s">
        <v>1</v>
      </c>
      <c r="F327" s="161" t="s">
        <v>371</v>
      </c>
      <c r="H327" s="162">
        <v>469.741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149</v>
      </c>
      <c r="AU327" s="160" t="s">
        <v>85</v>
      </c>
      <c r="AV327" s="13" t="s">
        <v>85</v>
      </c>
      <c r="AW327" s="13" t="s">
        <v>30</v>
      </c>
      <c r="AX327" s="13" t="s">
        <v>76</v>
      </c>
      <c r="AY327" s="160" t="s">
        <v>139</v>
      </c>
    </row>
    <row r="328" spans="2:51" s="14" customFormat="1" ht="12">
      <c r="B328" s="166"/>
      <c r="D328" s="153" t="s">
        <v>149</v>
      </c>
      <c r="E328" s="167" t="s">
        <v>1</v>
      </c>
      <c r="F328" s="168" t="s">
        <v>152</v>
      </c>
      <c r="H328" s="169">
        <v>930.929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149</v>
      </c>
      <c r="AU328" s="167" t="s">
        <v>85</v>
      </c>
      <c r="AV328" s="14" t="s">
        <v>147</v>
      </c>
      <c r="AW328" s="14" t="s">
        <v>30</v>
      </c>
      <c r="AX328" s="14" t="s">
        <v>19</v>
      </c>
      <c r="AY328" s="167" t="s">
        <v>139</v>
      </c>
    </row>
    <row r="329" spans="2:51" s="14" customFormat="1" ht="24">
      <c r="B329" s="166"/>
      <c r="C329" s="140" t="s">
        <v>876</v>
      </c>
      <c r="D329" s="140" t="s">
        <v>142</v>
      </c>
      <c r="E329" s="141" t="s">
        <v>877</v>
      </c>
      <c r="F329" s="142" t="s">
        <v>885</v>
      </c>
      <c r="G329" s="143" t="s">
        <v>155</v>
      </c>
      <c r="H329" s="144">
        <f>H331+H333</f>
        <v>69.904</v>
      </c>
      <c r="I329" s="145"/>
      <c r="J329" s="145">
        <f>I329*H334</f>
        <v>0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7"/>
      <c r="AU329" s="167"/>
      <c r="AY329" s="167"/>
    </row>
    <row r="330" spans="2:51" s="14" customFormat="1" ht="12">
      <c r="B330" s="166"/>
      <c r="C330" s="12"/>
      <c r="D330" s="153" t="s">
        <v>149</v>
      </c>
      <c r="E330" s="154" t="s">
        <v>1</v>
      </c>
      <c r="F330" s="155" t="s">
        <v>161</v>
      </c>
      <c r="G330" s="12"/>
      <c r="H330" s="154" t="s">
        <v>1</v>
      </c>
      <c r="I330" s="12"/>
      <c r="J330" s="12"/>
      <c r="L330" s="166"/>
      <c r="M330" s="170"/>
      <c r="N330" s="171"/>
      <c r="O330" s="171"/>
      <c r="P330" s="171"/>
      <c r="Q330" s="171"/>
      <c r="R330" s="171"/>
      <c r="S330" s="171"/>
      <c r="T330" s="172"/>
      <c r="AT330" s="167"/>
      <c r="AU330" s="167"/>
      <c r="AY330" s="167"/>
    </row>
    <row r="331" spans="2:51" s="14" customFormat="1" ht="12">
      <c r="B331" s="166"/>
      <c r="C331" s="13"/>
      <c r="D331" s="153" t="s">
        <v>149</v>
      </c>
      <c r="E331" s="160" t="s">
        <v>1</v>
      </c>
      <c r="F331" s="161" t="s">
        <v>878</v>
      </c>
      <c r="G331" s="13"/>
      <c r="H331" s="162">
        <f>0.8*1.7*25.7</f>
        <v>34.952</v>
      </c>
      <c r="I331" s="13"/>
      <c r="J331" s="13"/>
      <c r="L331" s="166"/>
      <c r="M331" s="170"/>
      <c r="N331" s="171"/>
      <c r="O331" s="171"/>
      <c r="P331" s="171"/>
      <c r="Q331" s="171"/>
      <c r="R331" s="171"/>
      <c r="S331" s="171"/>
      <c r="T331" s="172"/>
      <c r="AT331" s="167"/>
      <c r="AU331" s="167"/>
      <c r="AY331" s="167"/>
    </row>
    <row r="332" spans="2:51" s="14" customFormat="1" ht="12">
      <c r="B332" s="166"/>
      <c r="C332" s="12"/>
      <c r="D332" s="153" t="s">
        <v>149</v>
      </c>
      <c r="E332" s="154" t="s">
        <v>1</v>
      </c>
      <c r="F332" s="155" t="s">
        <v>165</v>
      </c>
      <c r="G332" s="12"/>
      <c r="H332" s="154" t="s">
        <v>1</v>
      </c>
      <c r="I332" s="12"/>
      <c r="J332" s="12"/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/>
      <c r="AU332" s="167"/>
      <c r="AY332" s="167"/>
    </row>
    <row r="333" spans="2:51" s="14" customFormat="1" ht="12">
      <c r="B333" s="166"/>
      <c r="C333" s="13"/>
      <c r="D333" s="153" t="s">
        <v>149</v>
      </c>
      <c r="E333" s="160" t="s">
        <v>1</v>
      </c>
      <c r="F333" s="161" t="s">
        <v>878</v>
      </c>
      <c r="G333" s="13"/>
      <c r="H333" s="162">
        <f>0.8*1.7*25.7</f>
        <v>34.952</v>
      </c>
      <c r="I333" s="13"/>
      <c r="J333" s="13"/>
      <c r="L333" s="166"/>
      <c r="M333" s="170"/>
      <c r="N333" s="171"/>
      <c r="O333" s="171"/>
      <c r="P333" s="171"/>
      <c r="Q333" s="171"/>
      <c r="R333" s="171"/>
      <c r="S333" s="171"/>
      <c r="T333" s="172"/>
      <c r="AT333" s="167"/>
      <c r="AU333" s="167"/>
      <c r="AY333" s="167"/>
    </row>
    <row r="334" spans="2:51" s="14" customFormat="1" ht="12">
      <c r="B334" s="166"/>
      <c r="D334" s="153" t="s">
        <v>149</v>
      </c>
      <c r="E334" s="167" t="s">
        <v>1</v>
      </c>
      <c r="F334" s="168" t="s">
        <v>152</v>
      </c>
      <c r="H334" s="169">
        <f>H329</f>
        <v>69.904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7"/>
      <c r="AU334" s="167"/>
      <c r="AY334" s="167"/>
    </row>
    <row r="335" spans="2:65" s="1" customFormat="1" ht="16.5" customHeight="1">
      <c r="B335" s="139"/>
      <c r="C335" s="173" t="s">
        <v>372</v>
      </c>
      <c r="D335" s="173" t="s">
        <v>173</v>
      </c>
      <c r="E335" s="174" t="s">
        <v>373</v>
      </c>
      <c r="F335" s="175" t="s">
        <v>374</v>
      </c>
      <c r="G335" s="176" t="s">
        <v>155</v>
      </c>
      <c r="H335" s="177">
        <v>949.548</v>
      </c>
      <c r="I335" s="178"/>
      <c r="J335" s="178">
        <f>ROUND(I335*H335,2)</f>
        <v>0</v>
      </c>
      <c r="K335" s="175" t="s">
        <v>146</v>
      </c>
      <c r="L335" s="179"/>
      <c r="M335" s="180" t="s">
        <v>1</v>
      </c>
      <c r="N335" s="181" t="s">
        <v>41</v>
      </c>
      <c r="O335" s="148">
        <v>0</v>
      </c>
      <c r="P335" s="148">
        <f>O335*H335</f>
        <v>0</v>
      </c>
      <c r="Q335" s="148">
        <v>0.0008</v>
      </c>
      <c r="R335" s="148">
        <f>Q335*H335</f>
        <v>0.7596384</v>
      </c>
      <c r="S335" s="148">
        <v>0</v>
      </c>
      <c r="T335" s="149">
        <f>S335*H335</f>
        <v>0</v>
      </c>
      <c r="AR335" s="150" t="s">
        <v>346</v>
      </c>
      <c r="AT335" s="150" t="s">
        <v>173</v>
      </c>
      <c r="AU335" s="150" t="s">
        <v>85</v>
      </c>
      <c r="AY335" s="17" t="s">
        <v>139</v>
      </c>
      <c r="BE335" s="151">
        <f>IF(N335="základní",J335,0)</f>
        <v>0</v>
      </c>
      <c r="BF335" s="151">
        <f>IF(N335="snížená",J335,0)</f>
        <v>0</v>
      </c>
      <c r="BG335" s="151">
        <f>IF(N335="zákl. přenesená",J335,0)</f>
        <v>0</v>
      </c>
      <c r="BH335" s="151">
        <f>IF(N335="sníž. přenesená",J335,0)</f>
        <v>0</v>
      </c>
      <c r="BI335" s="151">
        <f>IF(N335="nulová",J335,0)</f>
        <v>0</v>
      </c>
      <c r="BJ335" s="17" t="s">
        <v>19</v>
      </c>
      <c r="BK335" s="151">
        <f>ROUND(I335*H335,2)</f>
        <v>0</v>
      </c>
      <c r="BL335" s="17" t="s">
        <v>265</v>
      </c>
      <c r="BM335" s="150" t="s">
        <v>375</v>
      </c>
    </row>
    <row r="336" spans="2:51" s="13" customFormat="1" ht="12">
      <c r="B336" s="159"/>
      <c r="D336" s="153" t="s">
        <v>149</v>
      </c>
      <c r="F336" s="161" t="s">
        <v>376</v>
      </c>
      <c r="H336" s="162">
        <v>949.548</v>
      </c>
      <c r="L336" s="159"/>
      <c r="M336" s="163"/>
      <c r="N336" s="164"/>
      <c r="O336" s="164"/>
      <c r="P336" s="164"/>
      <c r="Q336" s="164"/>
      <c r="R336" s="164"/>
      <c r="S336" s="164"/>
      <c r="T336" s="165"/>
      <c r="AT336" s="160" t="s">
        <v>149</v>
      </c>
      <c r="AU336" s="160" t="s">
        <v>85</v>
      </c>
      <c r="AV336" s="13" t="s">
        <v>85</v>
      </c>
      <c r="AW336" s="13" t="s">
        <v>3</v>
      </c>
      <c r="AX336" s="13" t="s">
        <v>19</v>
      </c>
      <c r="AY336" s="160" t="s">
        <v>139</v>
      </c>
    </row>
    <row r="337" spans="2:51" s="13" customFormat="1" ht="16.5" customHeight="1">
      <c r="B337" s="159"/>
      <c r="C337" s="173" t="s">
        <v>879</v>
      </c>
      <c r="D337" s="173" t="s">
        <v>173</v>
      </c>
      <c r="E337" s="174" t="s">
        <v>880</v>
      </c>
      <c r="F337" s="175" t="s">
        <v>898</v>
      </c>
      <c r="G337" s="176" t="s">
        <v>155</v>
      </c>
      <c r="H337" s="177">
        <v>949.548</v>
      </c>
      <c r="I337" s="178"/>
      <c r="J337" s="178">
        <f>ROUND(I337*H337,2)</f>
        <v>0</v>
      </c>
      <c r="L337" s="159"/>
      <c r="M337" s="163"/>
      <c r="N337" s="164"/>
      <c r="O337" s="164"/>
      <c r="P337" s="164"/>
      <c r="Q337" s="164"/>
      <c r="R337" s="164"/>
      <c r="S337" s="164"/>
      <c r="T337" s="165"/>
      <c r="AT337" s="160"/>
      <c r="AU337" s="160"/>
      <c r="AY337" s="160"/>
    </row>
    <row r="338" spans="2:51" s="13" customFormat="1" ht="14.25" customHeight="1">
      <c r="B338" s="159"/>
      <c r="D338" s="153" t="s">
        <v>149</v>
      </c>
      <c r="F338" s="161" t="s">
        <v>376</v>
      </c>
      <c r="H338" s="162">
        <v>949.548</v>
      </c>
      <c r="L338" s="159"/>
      <c r="M338" s="163"/>
      <c r="N338" s="164"/>
      <c r="O338" s="164"/>
      <c r="P338" s="164"/>
      <c r="Q338" s="164"/>
      <c r="R338" s="164"/>
      <c r="S338" s="164"/>
      <c r="T338" s="165"/>
      <c r="AT338" s="160"/>
      <c r="AU338" s="160"/>
      <c r="AY338" s="160"/>
    </row>
    <row r="339" spans="2:51" s="13" customFormat="1" ht="15.75" customHeight="1">
      <c r="B339" s="159"/>
      <c r="C339" s="173" t="s">
        <v>896</v>
      </c>
      <c r="D339" s="173" t="s">
        <v>173</v>
      </c>
      <c r="E339" s="174" t="s">
        <v>897</v>
      </c>
      <c r="F339" s="175" t="s">
        <v>881</v>
      </c>
      <c r="G339" s="176" t="s">
        <v>155</v>
      </c>
      <c r="H339" s="177">
        <f>H340</f>
        <v>71.30208</v>
      </c>
      <c r="I339" s="178"/>
      <c r="J339" s="178">
        <f>H339*I339</f>
        <v>0</v>
      </c>
      <c r="L339" s="159"/>
      <c r="M339" s="163"/>
      <c r="N339" s="164"/>
      <c r="O339" s="164"/>
      <c r="P339" s="164"/>
      <c r="Q339" s="164"/>
      <c r="R339" s="164"/>
      <c r="S339" s="164"/>
      <c r="T339" s="165"/>
      <c r="AT339" s="160"/>
      <c r="AU339" s="160"/>
      <c r="AY339" s="160"/>
    </row>
    <row r="340" spans="2:51" s="13" customFormat="1" ht="15.75" customHeight="1">
      <c r="B340" s="159"/>
      <c r="D340" s="153" t="s">
        <v>149</v>
      </c>
      <c r="F340" s="161" t="s">
        <v>882</v>
      </c>
      <c r="H340" s="162">
        <f>69.904*1.02</f>
        <v>71.30208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T340" s="160"/>
      <c r="AU340" s="160"/>
      <c r="AY340" s="160"/>
    </row>
    <row r="341" spans="2:65" s="1" customFormat="1" ht="24" customHeight="1">
      <c r="B341" s="139"/>
      <c r="C341" s="140" t="s">
        <v>377</v>
      </c>
      <c r="D341" s="140" t="s">
        <v>142</v>
      </c>
      <c r="E341" s="141" t="s">
        <v>378</v>
      </c>
      <c r="F341" s="142" t="s">
        <v>379</v>
      </c>
      <c r="G341" s="143" t="s">
        <v>363</v>
      </c>
      <c r="H341" s="144">
        <v>1315.18</v>
      </c>
      <c r="I341" s="145"/>
      <c r="J341" s="145">
        <f>ROUND(I341*H341,2)</f>
        <v>0</v>
      </c>
      <c r="K341" s="142" t="s">
        <v>146</v>
      </c>
      <c r="L341" s="31"/>
      <c r="M341" s="146" t="s">
        <v>1</v>
      </c>
      <c r="N341" s="147" t="s">
        <v>41</v>
      </c>
      <c r="O341" s="148">
        <v>0</v>
      </c>
      <c r="P341" s="148">
        <f>O341*H341</f>
        <v>0</v>
      </c>
      <c r="Q341" s="148">
        <v>0</v>
      </c>
      <c r="R341" s="148">
        <f>Q341*H341</f>
        <v>0</v>
      </c>
      <c r="S341" s="148">
        <v>0</v>
      </c>
      <c r="T341" s="149">
        <f>S341*H341</f>
        <v>0</v>
      </c>
      <c r="AR341" s="150" t="s">
        <v>265</v>
      </c>
      <c r="AT341" s="150" t="s">
        <v>142</v>
      </c>
      <c r="AU341" s="150" t="s">
        <v>85</v>
      </c>
      <c r="AY341" s="17" t="s">
        <v>139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19</v>
      </c>
      <c r="BK341" s="151">
        <f>ROUND(I341*H341,2)</f>
        <v>0</v>
      </c>
      <c r="BL341" s="17" t="s">
        <v>265</v>
      </c>
      <c r="BM341" s="150" t="s">
        <v>380</v>
      </c>
    </row>
    <row r="342" spans="2:63" s="11" customFormat="1" ht="22.9" customHeight="1">
      <c r="B342" s="127"/>
      <c r="D342" s="128" t="s">
        <v>75</v>
      </c>
      <c r="E342" s="137" t="s">
        <v>381</v>
      </c>
      <c r="F342" s="137" t="s">
        <v>382</v>
      </c>
      <c r="J342" s="138">
        <f>SUM(J343:J384)</f>
        <v>0</v>
      </c>
      <c r="L342" s="127"/>
      <c r="M342" s="131"/>
      <c r="N342" s="132"/>
      <c r="O342" s="132"/>
      <c r="P342" s="133">
        <f>SUM(P343:P384)</f>
        <v>719.4134000000001</v>
      </c>
      <c r="Q342" s="132"/>
      <c r="R342" s="133">
        <f>SUM(R343:R384)</f>
        <v>6.467333000000001</v>
      </c>
      <c r="S342" s="132"/>
      <c r="T342" s="134">
        <f>SUM(T343:T384)</f>
        <v>0</v>
      </c>
      <c r="AR342" s="128" t="s">
        <v>85</v>
      </c>
      <c r="AT342" s="135" t="s">
        <v>75</v>
      </c>
      <c r="AU342" s="135" t="s">
        <v>19</v>
      </c>
      <c r="AY342" s="128" t="s">
        <v>139</v>
      </c>
      <c r="BK342" s="136">
        <f>SUM(BK343:BK384)</f>
        <v>0</v>
      </c>
    </row>
    <row r="343" spans="2:65" s="1" customFormat="1" ht="24" customHeight="1">
      <c r="B343" s="139"/>
      <c r="C343" s="140" t="s">
        <v>383</v>
      </c>
      <c r="D343" s="140" t="s">
        <v>142</v>
      </c>
      <c r="E343" s="141" t="s">
        <v>384</v>
      </c>
      <c r="F343" s="142" t="s">
        <v>890</v>
      </c>
      <c r="G343" s="143" t="s">
        <v>145</v>
      </c>
      <c r="H343" s="144">
        <v>685.6</v>
      </c>
      <c r="I343" s="145"/>
      <c r="J343" s="145">
        <f>ROUND(I343*H343,2)</f>
        <v>0</v>
      </c>
      <c r="K343" s="142" t="s">
        <v>146</v>
      </c>
      <c r="L343" s="31"/>
      <c r="M343" s="146" t="s">
        <v>1</v>
      </c>
      <c r="N343" s="147" t="s">
        <v>41</v>
      </c>
      <c r="O343" s="148">
        <v>0.275</v>
      </c>
      <c r="P343" s="148">
        <f>O343*H343</f>
        <v>188.54000000000002</v>
      </c>
      <c r="Q343" s="148">
        <v>0.0009</v>
      </c>
      <c r="R343" s="148">
        <f>Q343*H343</f>
        <v>0.61704</v>
      </c>
      <c r="S343" s="148">
        <v>0</v>
      </c>
      <c r="T343" s="149">
        <f>S343*H343</f>
        <v>0</v>
      </c>
      <c r="AR343" s="150" t="s">
        <v>265</v>
      </c>
      <c r="AT343" s="150" t="s">
        <v>142</v>
      </c>
      <c r="AU343" s="150" t="s">
        <v>85</v>
      </c>
      <c r="AY343" s="17" t="s">
        <v>139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7" t="s">
        <v>19</v>
      </c>
      <c r="BK343" s="151">
        <f>ROUND(I343*H343,2)</f>
        <v>0</v>
      </c>
      <c r="BL343" s="17" t="s">
        <v>265</v>
      </c>
      <c r="BM343" s="150" t="s">
        <v>385</v>
      </c>
    </row>
    <row r="344" spans="2:51" s="12" customFormat="1" ht="12">
      <c r="B344" s="152"/>
      <c r="D344" s="153" t="s">
        <v>149</v>
      </c>
      <c r="E344" s="154" t="s">
        <v>1</v>
      </c>
      <c r="F344" s="155" t="s">
        <v>386</v>
      </c>
      <c r="H344" s="154" t="s">
        <v>1</v>
      </c>
      <c r="L344" s="152"/>
      <c r="M344" s="156"/>
      <c r="N344" s="157"/>
      <c r="O344" s="157"/>
      <c r="P344" s="157"/>
      <c r="Q344" s="157"/>
      <c r="R344" s="157"/>
      <c r="S344" s="157"/>
      <c r="T344" s="158"/>
      <c r="AT344" s="154" t="s">
        <v>149</v>
      </c>
      <c r="AU344" s="154" t="s">
        <v>85</v>
      </c>
      <c r="AV344" s="12" t="s">
        <v>19</v>
      </c>
      <c r="AW344" s="12" t="s">
        <v>30</v>
      </c>
      <c r="AX344" s="12" t="s">
        <v>76</v>
      </c>
      <c r="AY344" s="154" t="s">
        <v>139</v>
      </c>
    </row>
    <row r="345" spans="2:51" s="13" customFormat="1" ht="12">
      <c r="B345" s="159"/>
      <c r="D345" s="153" t="s">
        <v>149</v>
      </c>
      <c r="E345" s="160" t="s">
        <v>1</v>
      </c>
      <c r="F345" s="161" t="s">
        <v>387</v>
      </c>
      <c r="H345" s="162">
        <v>685.6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149</v>
      </c>
      <c r="AU345" s="160" t="s">
        <v>85</v>
      </c>
      <c r="AV345" s="13" t="s">
        <v>85</v>
      </c>
      <c r="AW345" s="13" t="s">
        <v>30</v>
      </c>
      <c r="AX345" s="13" t="s">
        <v>76</v>
      </c>
      <c r="AY345" s="160" t="s">
        <v>139</v>
      </c>
    </row>
    <row r="346" spans="2:51" s="14" customFormat="1" ht="12">
      <c r="B346" s="166"/>
      <c r="D346" s="153" t="s">
        <v>149</v>
      </c>
      <c r="E346" s="167" t="s">
        <v>1</v>
      </c>
      <c r="F346" s="168" t="s">
        <v>152</v>
      </c>
      <c r="H346" s="169">
        <v>685.6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7" t="s">
        <v>149</v>
      </c>
      <c r="AU346" s="167" t="s">
        <v>85</v>
      </c>
      <c r="AV346" s="14" t="s">
        <v>147</v>
      </c>
      <c r="AW346" s="14" t="s">
        <v>30</v>
      </c>
      <c r="AX346" s="14" t="s">
        <v>19</v>
      </c>
      <c r="AY346" s="167" t="s">
        <v>139</v>
      </c>
    </row>
    <row r="347" spans="2:65" s="1" customFormat="1" ht="24" customHeight="1">
      <c r="B347" s="139"/>
      <c r="C347" s="140" t="s">
        <v>388</v>
      </c>
      <c r="D347" s="140" t="s">
        <v>142</v>
      </c>
      <c r="E347" s="141" t="s">
        <v>389</v>
      </c>
      <c r="F347" s="142" t="s">
        <v>889</v>
      </c>
      <c r="G347" s="143" t="s">
        <v>145</v>
      </c>
      <c r="H347" s="144">
        <v>602</v>
      </c>
      <c r="I347" s="145"/>
      <c r="J347" s="145">
        <f>ROUND(I347*H347,2)</f>
        <v>0</v>
      </c>
      <c r="K347" s="142" t="s">
        <v>146</v>
      </c>
      <c r="L347" s="31"/>
      <c r="M347" s="146" t="s">
        <v>1</v>
      </c>
      <c r="N347" s="147" t="s">
        <v>41</v>
      </c>
      <c r="O347" s="148">
        <v>0.331</v>
      </c>
      <c r="P347" s="148">
        <f>O347*H347</f>
        <v>199.262</v>
      </c>
      <c r="Q347" s="148">
        <v>0.00222</v>
      </c>
      <c r="R347" s="148">
        <f>Q347*H347</f>
        <v>1.33644</v>
      </c>
      <c r="S347" s="148">
        <v>0</v>
      </c>
      <c r="T347" s="149">
        <f>S347*H347</f>
        <v>0</v>
      </c>
      <c r="AR347" s="150" t="s">
        <v>265</v>
      </c>
      <c r="AT347" s="150" t="s">
        <v>142</v>
      </c>
      <c r="AU347" s="150" t="s">
        <v>85</v>
      </c>
      <c r="AY347" s="17" t="s">
        <v>139</v>
      </c>
      <c r="BE347" s="151">
        <f>IF(N347="základní",J347,0)</f>
        <v>0</v>
      </c>
      <c r="BF347" s="151">
        <f>IF(N347="snížená",J347,0)</f>
        <v>0</v>
      </c>
      <c r="BG347" s="151">
        <f>IF(N347="zákl. přenesená",J347,0)</f>
        <v>0</v>
      </c>
      <c r="BH347" s="151">
        <f>IF(N347="sníž. přenesená",J347,0)</f>
        <v>0</v>
      </c>
      <c r="BI347" s="151">
        <f>IF(N347="nulová",J347,0)</f>
        <v>0</v>
      </c>
      <c r="BJ347" s="17" t="s">
        <v>19</v>
      </c>
      <c r="BK347" s="151">
        <f>ROUND(I347*H347,2)</f>
        <v>0</v>
      </c>
      <c r="BL347" s="17" t="s">
        <v>265</v>
      </c>
      <c r="BM347" s="150" t="s">
        <v>390</v>
      </c>
    </row>
    <row r="348" spans="2:51" s="12" customFormat="1" ht="12">
      <c r="B348" s="152"/>
      <c r="D348" s="153" t="s">
        <v>149</v>
      </c>
      <c r="E348" s="154" t="s">
        <v>1</v>
      </c>
      <c r="F348" s="155" t="s">
        <v>391</v>
      </c>
      <c r="H348" s="154" t="s">
        <v>1</v>
      </c>
      <c r="L348" s="152"/>
      <c r="M348" s="156"/>
      <c r="N348" s="157"/>
      <c r="O348" s="157"/>
      <c r="P348" s="157"/>
      <c r="Q348" s="157"/>
      <c r="R348" s="157"/>
      <c r="S348" s="157"/>
      <c r="T348" s="158"/>
      <c r="AT348" s="154" t="s">
        <v>149</v>
      </c>
      <c r="AU348" s="154" t="s">
        <v>85</v>
      </c>
      <c r="AV348" s="12" t="s">
        <v>19</v>
      </c>
      <c r="AW348" s="12" t="s">
        <v>30</v>
      </c>
      <c r="AX348" s="12" t="s">
        <v>76</v>
      </c>
      <c r="AY348" s="154" t="s">
        <v>139</v>
      </c>
    </row>
    <row r="349" spans="2:51" s="13" customFormat="1" ht="12">
      <c r="B349" s="159"/>
      <c r="D349" s="153" t="s">
        <v>149</v>
      </c>
      <c r="E349" s="160" t="s">
        <v>1</v>
      </c>
      <c r="F349" s="161" t="s">
        <v>392</v>
      </c>
      <c r="H349" s="162">
        <v>602</v>
      </c>
      <c r="L349" s="159"/>
      <c r="M349" s="163"/>
      <c r="N349" s="164"/>
      <c r="O349" s="164"/>
      <c r="P349" s="164"/>
      <c r="Q349" s="164"/>
      <c r="R349" s="164"/>
      <c r="S349" s="164"/>
      <c r="T349" s="165"/>
      <c r="AT349" s="160" t="s">
        <v>149</v>
      </c>
      <c r="AU349" s="160" t="s">
        <v>85</v>
      </c>
      <c r="AV349" s="13" t="s">
        <v>85</v>
      </c>
      <c r="AW349" s="13" t="s">
        <v>30</v>
      </c>
      <c r="AX349" s="13" t="s">
        <v>76</v>
      </c>
      <c r="AY349" s="160" t="s">
        <v>139</v>
      </c>
    </row>
    <row r="350" spans="2:51" s="14" customFormat="1" ht="12">
      <c r="B350" s="166"/>
      <c r="D350" s="153" t="s">
        <v>149</v>
      </c>
      <c r="E350" s="167" t="s">
        <v>1</v>
      </c>
      <c r="F350" s="168" t="s">
        <v>152</v>
      </c>
      <c r="H350" s="169">
        <v>602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149</v>
      </c>
      <c r="AU350" s="167" t="s">
        <v>85</v>
      </c>
      <c r="AV350" s="14" t="s">
        <v>147</v>
      </c>
      <c r="AW350" s="14" t="s">
        <v>30</v>
      </c>
      <c r="AX350" s="14" t="s">
        <v>19</v>
      </c>
      <c r="AY350" s="167" t="s">
        <v>139</v>
      </c>
    </row>
    <row r="351" spans="2:65" s="1" customFormat="1" ht="24" customHeight="1">
      <c r="B351" s="139"/>
      <c r="C351" s="140" t="s">
        <v>393</v>
      </c>
      <c r="D351" s="140" t="s">
        <v>142</v>
      </c>
      <c r="E351" s="141" t="s">
        <v>394</v>
      </c>
      <c r="F351" s="142" t="s">
        <v>395</v>
      </c>
      <c r="G351" s="143" t="s">
        <v>145</v>
      </c>
      <c r="H351" s="144">
        <v>11.2</v>
      </c>
      <c r="I351" s="145"/>
      <c r="J351" s="145">
        <f>ROUND(I351*H351,2)</f>
        <v>0</v>
      </c>
      <c r="K351" s="142" t="s">
        <v>146</v>
      </c>
      <c r="L351" s="31"/>
      <c r="M351" s="146" t="s">
        <v>1</v>
      </c>
      <c r="N351" s="147" t="s">
        <v>41</v>
      </c>
      <c r="O351" s="148">
        <v>0.363</v>
      </c>
      <c r="P351" s="148">
        <f>O351*H351</f>
        <v>4.0656</v>
      </c>
      <c r="Q351" s="148">
        <v>0.00352</v>
      </c>
      <c r="R351" s="148">
        <f>Q351*H351</f>
        <v>0.039424</v>
      </c>
      <c r="S351" s="148">
        <v>0</v>
      </c>
      <c r="T351" s="149">
        <f>S351*H351</f>
        <v>0</v>
      </c>
      <c r="AR351" s="150" t="s">
        <v>265</v>
      </c>
      <c r="AT351" s="150" t="s">
        <v>142</v>
      </c>
      <c r="AU351" s="150" t="s">
        <v>85</v>
      </c>
      <c r="AY351" s="17" t="s">
        <v>139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7" t="s">
        <v>19</v>
      </c>
      <c r="BK351" s="151">
        <f>ROUND(I351*H351,2)</f>
        <v>0</v>
      </c>
      <c r="BL351" s="17" t="s">
        <v>265</v>
      </c>
      <c r="BM351" s="150" t="s">
        <v>396</v>
      </c>
    </row>
    <row r="352" spans="2:51" s="12" customFormat="1" ht="12">
      <c r="B352" s="152"/>
      <c r="D352" s="153" t="s">
        <v>149</v>
      </c>
      <c r="E352" s="154" t="s">
        <v>1</v>
      </c>
      <c r="F352" s="155" t="s">
        <v>397</v>
      </c>
      <c r="H352" s="154" t="s">
        <v>1</v>
      </c>
      <c r="L352" s="152"/>
      <c r="M352" s="156"/>
      <c r="N352" s="157"/>
      <c r="O352" s="157"/>
      <c r="P352" s="157"/>
      <c r="Q352" s="157"/>
      <c r="R352" s="157"/>
      <c r="S352" s="157"/>
      <c r="T352" s="158"/>
      <c r="AT352" s="154" t="s">
        <v>149</v>
      </c>
      <c r="AU352" s="154" t="s">
        <v>85</v>
      </c>
      <c r="AV352" s="12" t="s">
        <v>19</v>
      </c>
      <c r="AW352" s="12" t="s">
        <v>30</v>
      </c>
      <c r="AX352" s="12" t="s">
        <v>76</v>
      </c>
      <c r="AY352" s="154" t="s">
        <v>139</v>
      </c>
    </row>
    <row r="353" spans="2:51" s="13" customFormat="1" ht="12">
      <c r="B353" s="159"/>
      <c r="D353" s="153" t="s">
        <v>149</v>
      </c>
      <c r="E353" s="160" t="s">
        <v>1</v>
      </c>
      <c r="F353" s="161" t="s">
        <v>398</v>
      </c>
      <c r="H353" s="162">
        <v>11.2</v>
      </c>
      <c r="L353" s="159"/>
      <c r="M353" s="163"/>
      <c r="N353" s="164"/>
      <c r="O353" s="164"/>
      <c r="P353" s="164"/>
      <c r="Q353" s="164"/>
      <c r="R353" s="164"/>
      <c r="S353" s="164"/>
      <c r="T353" s="165"/>
      <c r="AT353" s="160" t="s">
        <v>149</v>
      </c>
      <c r="AU353" s="160" t="s">
        <v>85</v>
      </c>
      <c r="AV353" s="13" t="s">
        <v>85</v>
      </c>
      <c r="AW353" s="13" t="s">
        <v>30</v>
      </c>
      <c r="AX353" s="13" t="s">
        <v>76</v>
      </c>
      <c r="AY353" s="160" t="s">
        <v>139</v>
      </c>
    </row>
    <row r="354" spans="2:51" s="14" customFormat="1" ht="12">
      <c r="B354" s="166"/>
      <c r="D354" s="153" t="s">
        <v>149</v>
      </c>
      <c r="E354" s="167" t="s">
        <v>1</v>
      </c>
      <c r="F354" s="168" t="s">
        <v>152</v>
      </c>
      <c r="H354" s="169">
        <v>11.2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7" t="s">
        <v>149</v>
      </c>
      <c r="AU354" s="167" t="s">
        <v>85</v>
      </c>
      <c r="AV354" s="14" t="s">
        <v>147</v>
      </c>
      <c r="AW354" s="14" t="s">
        <v>30</v>
      </c>
      <c r="AX354" s="14" t="s">
        <v>19</v>
      </c>
      <c r="AY354" s="167" t="s">
        <v>139</v>
      </c>
    </row>
    <row r="355" spans="2:65" s="1" customFormat="1" ht="24" customHeight="1">
      <c r="B355" s="139"/>
      <c r="C355" s="140" t="s">
        <v>399</v>
      </c>
      <c r="D355" s="140" t="s">
        <v>142</v>
      </c>
      <c r="E355" s="141" t="s">
        <v>400</v>
      </c>
      <c r="F355" s="142" t="s">
        <v>887</v>
      </c>
      <c r="G355" s="143" t="s">
        <v>145</v>
      </c>
      <c r="H355" s="144">
        <v>602</v>
      </c>
      <c r="I355" s="145"/>
      <c r="J355" s="145">
        <f>ROUND(I355*H355,2)</f>
        <v>0</v>
      </c>
      <c r="K355" s="142" t="s">
        <v>146</v>
      </c>
      <c r="L355" s="31"/>
      <c r="M355" s="146" t="s">
        <v>1</v>
      </c>
      <c r="N355" s="147" t="s">
        <v>41</v>
      </c>
      <c r="O355" s="148">
        <v>0.215</v>
      </c>
      <c r="P355" s="148">
        <f>O355*H355</f>
        <v>129.43</v>
      </c>
      <c r="Q355" s="148">
        <v>0.0022</v>
      </c>
      <c r="R355" s="148">
        <f>Q355*H355</f>
        <v>1.3244</v>
      </c>
      <c r="S355" s="148">
        <v>0</v>
      </c>
      <c r="T355" s="149">
        <f>S355*H355</f>
        <v>0</v>
      </c>
      <c r="AR355" s="150" t="s">
        <v>265</v>
      </c>
      <c r="AT355" s="150" t="s">
        <v>142</v>
      </c>
      <c r="AU355" s="150" t="s">
        <v>85</v>
      </c>
      <c r="AY355" s="17" t="s">
        <v>139</v>
      </c>
      <c r="BE355" s="151">
        <f>IF(N355="základní",J355,0)</f>
        <v>0</v>
      </c>
      <c r="BF355" s="151">
        <f>IF(N355="snížená",J355,0)</f>
        <v>0</v>
      </c>
      <c r="BG355" s="151">
        <f>IF(N355="zákl. přenesená",J355,0)</f>
        <v>0</v>
      </c>
      <c r="BH355" s="151">
        <f>IF(N355="sníž. přenesená",J355,0)</f>
        <v>0</v>
      </c>
      <c r="BI355" s="151">
        <f>IF(N355="nulová",J355,0)</f>
        <v>0</v>
      </c>
      <c r="BJ355" s="17" t="s">
        <v>19</v>
      </c>
      <c r="BK355" s="151">
        <f>ROUND(I355*H355,2)</f>
        <v>0</v>
      </c>
      <c r="BL355" s="17" t="s">
        <v>265</v>
      </c>
      <c r="BM355" s="150" t="s">
        <v>401</v>
      </c>
    </row>
    <row r="356" spans="2:51" s="12" customFormat="1" ht="12">
      <c r="B356" s="152"/>
      <c r="D356" s="153" t="s">
        <v>149</v>
      </c>
      <c r="E356" s="154" t="s">
        <v>1</v>
      </c>
      <c r="F356" s="155" t="s">
        <v>402</v>
      </c>
      <c r="H356" s="154" t="s">
        <v>1</v>
      </c>
      <c r="L356" s="152"/>
      <c r="M356" s="156"/>
      <c r="N356" s="157"/>
      <c r="O356" s="157"/>
      <c r="P356" s="157"/>
      <c r="Q356" s="157"/>
      <c r="R356" s="157"/>
      <c r="S356" s="157"/>
      <c r="T356" s="158"/>
      <c r="AT356" s="154" t="s">
        <v>149</v>
      </c>
      <c r="AU356" s="154" t="s">
        <v>85</v>
      </c>
      <c r="AV356" s="12" t="s">
        <v>19</v>
      </c>
      <c r="AW356" s="12" t="s">
        <v>30</v>
      </c>
      <c r="AX356" s="12" t="s">
        <v>76</v>
      </c>
      <c r="AY356" s="154" t="s">
        <v>139</v>
      </c>
    </row>
    <row r="357" spans="2:51" s="13" customFormat="1" ht="12">
      <c r="B357" s="159"/>
      <c r="D357" s="153" t="s">
        <v>149</v>
      </c>
      <c r="E357" s="160" t="s">
        <v>1</v>
      </c>
      <c r="F357" s="161" t="s">
        <v>392</v>
      </c>
      <c r="H357" s="162">
        <v>602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149</v>
      </c>
      <c r="AU357" s="160" t="s">
        <v>85</v>
      </c>
      <c r="AV357" s="13" t="s">
        <v>85</v>
      </c>
      <c r="AW357" s="13" t="s">
        <v>30</v>
      </c>
      <c r="AX357" s="13" t="s">
        <v>76</v>
      </c>
      <c r="AY357" s="160" t="s">
        <v>139</v>
      </c>
    </row>
    <row r="358" spans="2:51" s="14" customFormat="1" ht="12">
      <c r="B358" s="166"/>
      <c r="D358" s="153" t="s">
        <v>149</v>
      </c>
      <c r="E358" s="167" t="s">
        <v>1</v>
      </c>
      <c r="F358" s="168" t="s">
        <v>152</v>
      </c>
      <c r="H358" s="169">
        <v>602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149</v>
      </c>
      <c r="AU358" s="167" t="s">
        <v>85</v>
      </c>
      <c r="AV358" s="14" t="s">
        <v>147</v>
      </c>
      <c r="AW358" s="14" t="s">
        <v>30</v>
      </c>
      <c r="AX358" s="14" t="s">
        <v>19</v>
      </c>
      <c r="AY358" s="167" t="s">
        <v>139</v>
      </c>
    </row>
    <row r="359" spans="2:65" s="1" customFormat="1" ht="24" customHeight="1">
      <c r="B359" s="139"/>
      <c r="C359" s="140" t="s">
        <v>403</v>
      </c>
      <c r="D359" s="140" t="s">
        <v>142</v>
      </c>
      <c r="E359" s="141" t="s">
        <v>404</v>
      </c>
      <c r="F359" s="142" t="s">
        <v>888</v>
      </c>
      <c r="G359" s="143" t="s">
        <v>145</v>
      </c>
      <c r="H359" s="144">
        <v>99.1</v>
      </c>
      <c r="I359" s="145"/>
      <c r="J359" s="145">
        <f>ROUND(I359*H359,2)</f>
        <v>0</v>
      </c>
      <c r="K359" s="142" t="s">
        <v>146</v>
      </c>
      <c r="L359" s="31"/>
      <c r="M359" s="146" t="s">
        <v>1</v>
      </c>
      <c r="N359" s="147" t="s">
        <v>41</v>
      </c>
      <c r="O359" s="148">
        <v>0.242</v>
      </c>
      <c r="P359" s="148">
        <f>O359*H359</f>
        <v>23.9822</v>
      </c>
      <c r="Q359" s="148">
        <v>0.00289</v>
      </c>
      <c r="R359" s="148">
        <f>Q359*H359</f>
        <v>0.286399</v>
      </c>
      <c r="S359" s="148">
        <v>0</v>
      </c>
      <c r="T359" s="149">
        <f>S359*H359</f>
        <v>0</v>
      </c>
      <c r="AR359" s="150" t="s">
        <v>265</v>
      </c>
      <c r="AT359" s="150" t="s">
        <v>142</v>
      </c>
      <c r="AU359" s="150" t="s">
        <v>85</v>
      </c>
      <c r="AY359" s="17" t="s">
        <v>139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19</v>
      </c>
      <c r="BK359" s="151">
        <f>ROUND(I359*H359,2)</f>
        <v>0</v>
      </c>
      <c r="BL359" s="17" t="s">
        <v>265</v>
      </c>
      <c r="BM359" s="150" t="s">
        <v>405</v>
      </c>
    </row>
    <row r="360" spans="2:51" s="12" customFormat="1" ht="12">
      <c r="B360" s="152"/>
      <c r="D360" s="153" t="s">
        <v>149</v>
      </c>
      <c r="E360" s="154" t="s">
        <v>1</v>
      </c>
      <c r="F360" s="155" t="s">
        <v>406</v>
      </c>
      <c r="H360" s="154" t="s">
        <v>1</v>
      </c>
      <c r="L360" s="152"/>
      <c r="M360" s="156"/>
      <c r="N360" s="157"/>
      <c r="O360" s="157"/>
      <c r="P360" s="157"/>
      <c r="Q360" s="157"/>
      <c r="R360" s="157"/>
      <c r="S360" s="157"/>
      <c r="T360" s="158"/>
      <c r="AT360" s="154" t="s">
        <v>149</v>
      </c>
      <c r="AU360" s="154" t="s">
        <v>85</v>
      </c>
      <c r="AV360" s="12" t="s">
        <v>19</v>
      </c>
      <c r="AW360" s="12" t="s">
        <v>30</v>
      </c>
      <c r="AX360" s="12" t="s">
        <v>76</v>
      </c>
      <c r="AY360" s="154" t="s">
        <v>139</v>
      </c>
    </row>
    <row r="361" spans="2:51" s="13" customFormat="1" ht="12">
      <c r="B361" s="159"/>
      <c r="D361" s="153" t="s">
        <v>149</v>
      </c>
      <c r="E361" s="160" t="s">
        <v>1</v>
      </c>
      <c r="F361" s="161" t="s">
        <v>407</v>
      </c>
      <c r="H361" s="162">
        <v>99.1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149</v>
      </c>
      <c r="AU361" s="160" t="s">
        <v>85</v>
      </c>
      <c r="AV361" s="13" t="s">
        <v>85</v>
      </c>
      <c r="AW361" s="13" t="s">
        <v>30</v>
      </c>
      <c r="AX361" s="13" t="s">
        <v>76</v>
      </c>
      <c r="AY361" s="160" t="s">
        <v>139</v>
      </c>
    </row>
    <row r="362" spans="2:51" s="14" customFormat="1" ht="12">
      <c r="B362" s="166"/>
      <c r="D362" s="153" t="s">
        <v>149</v>
      </c>
      <c r="E362" s="167" t="s">
        <v>1</v>
      </c>
      <c r="F362" s="168" t="s">
        <v>152</v>
      </c>
      <c r="H362" s="169">
        <v>99.1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7" t="s">
        <v>149</v>
      </c>
      <c r="AU362" s="167" t="s">
        <v>85</v>
      </c>
      <c r="AV362" s="14" t="s">
        <v>147</v>
      </c>
      <c r="AW362" s="14" t="s">
        <v>30</v>
      </c>
      <c r="AX362" s="14" t="s">
        <v>19</v>
      </c>
      <c r="AY362" s="167" t="s">
        <v>139</v>
      </c>
    </row>
    <row r="363" spans="2:65" s="1" customFormat="1" ht="24" customHeight="1">
      <c r="B363" s="139"/>
      <c r="C363" s="140" t="s">
        <v>408</v>
      </c>
      <c r="D363" s="140" t="s">
        <v>142</v>
      </c>
      <c r="E363" s="141" t="s">
        <v>409</v>
      </c>
      <c r="F363" s="142" t="s">
        <v>891</v>
      </c>
      <c r="G363" s="143" t="s">
        <v>145</v>
      </c>
      <c r="H363" s="144">
        <v>85.7</v>
      </c>
      <c r="I363" s="145"/>
      <c r="J363" s="145">
        <f>ROUND(I363*H363,2)</f>
        <v>0</v>
      </c>
      <c r="K363" s="142" t="s">
        <v>146</v>
      </c>
      <c r="L363" s="31"/>
      <c r="M363" s="146" t="s">
        <v>1</v>
      </c>
      <c r="N363" s="147" t="s">
        <v>41</v>
      </c>
      <c r="O363" s="148">
        <v>0.248</v>
      </c>
      <c r="P363" s="148">
        <f>O363*H363</f>
        <v>21.253600000000002</v>
      </c>
      <c r="Q363" s="148">
        <v>0.0035</v>
      </c>
      <c r="R363" s="148">
        <f>Q363*H363</f>
        <v>0.29995</v>
      </c>
      <c r="S363" s="148">
        <v>0</v>
      </c>
      <c r="T363" s="149">
        <f>S363*H363</f>
        <v>0</v>
      </c>
      <c r="AR363" s="150" t="s">
        <v>265</v>
      </c>
      <c r="AT363" s="150" t="s">
        <v>142</v>
      </c>
      <c r="AU363" s="150" t="s">
        <v>85</v>
      </c>
      <c r="AY363" s="17" t="s">
        <v>139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7" t="s">
        <v>19</v>
      </c>
      <c r="BK363" s="151">
        <f>ROUND(I363*H363,2)</f>
        <v>0</v>
      </c>
      <c r="BL363" s="17" t="s">
        <v>265</v>
      </c>
      <c r="BM363" s="150" t="s">
        <v>410</v>
      </c>
    </row>
    <row r="364" spans="2:51" s="12" customFormat="1" ht="12">
      <c r="B364" s="152"/>
      <c r="D364" s="153" t="s">
        <v>149</v>
      </c>
      <c r="E364" s="154" t="s">
        <v>1</v>
      </c>
      <c r="F364" s="155" t="s">
        <v>411</v>
      </c>
      <c r="H364" s="154" t="s">
        <v>1</v>
      </c>
      <c r="L364" s="152"/>
      <c r="M364" s="156"/>
      <c r="N364" s="157"/>
      <c r="O364" s="157"/>
      <c r="P364" s="157"/>
      <c r="Q364" s="157"/>
      <c r="R364" s="157"/>
      <c r="S364" s="157"/>
      <c r="T364" s="158"/>
      <c r="AT364" s="154" t="s">
        <v>149</v>
      </c>
      <c r="AU364" s="154" t="s">
        <v>85</v>
      </c>
      <c r="AV364" s="12" t="s">
        <v>19</v>
      </c>
      <c r="AW364" s="12" t="s">
        <v>30</v>
      </c>
      <c r="AX364" s="12" t="s">
        <v>76</v>
      </c>
      <c r="AY364" s="154" t="s">
        <v>139</v>
      </c>
    </row>
    <row r="365" spans="2:51" s="13" customFormat="1" ht="12">
      <c r="B365" s="159"/>
      <c r="D365" s="153" t="s">
        <v>149</v>
      </c>
      <c r="E365" s="160" t="s">
        <v>1</v>
      </c>
      <c r="F365" s="161" t="s">
        <v>412</v>
      </c>
      <c r="H365" s="162">
        <v>85.7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T365" s="160" t="s">
        <v>149</v>
      </c>
      <c r="AU365" s="160" t="s">
        <v>85</v>
      </c>
      <c r="AV365" s="13" t="s">
        <v>85</v>
      </c>
      <c r="AW365" s="13" t="s">
        <v>30</v>
      </c>
      <c r="AX365" s="13" t="s">
        <v>76</v>
      </c>
      <c r="AY365" s="160" t="s">
        <v>139</v>
      </c>
    </row>
    <row r="366" spans="2:51" s="14" customFormat="1" ht="12">
      <c r="B366" s="166"/>
      <c r="D366" s="153" t="s">
        <v>149</v>
      </c>
      <c r="E366" s="167" t="s">
        <v>1</v>
      </c>
      <c r="F366" s="168" t="s">
        <v>152</v>
      </c>
      <c r="H366" s="169">
        <v>85.7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149</v>
      </c>
      <c r="AU366" s="167" t="s">
        <v>85</v>
      </c>
      <c r="AV366" s="14" t="s">
        <v>147</v>
      </c>
      <c r="AW366" s="14" t="s">
        <v>30</v>
      </c>
      <c r="AX366" s="14" t="s">
        <v>19</v>
      </c>
      <c r="AY366" s="167" t="s">
        <v>139</v>
      </c>
    </row>
    <row r="367" spans="2:65" s="1" customFormat="1" ht="16.5" customHeight="1">
      <c r="B367" s="139"/>
      <c r="C367" s="140" t="s">
        <v>413</v>
      </c>
      <c r="D367" s="140" t="s">
        <v>142</v>
      </c>
      <c r="E367" s="141" t="s">
        <v>414</v>
      </c>
      <c r="F367" s="142" t="s">
        <v>415</v>
      </c>
      <c r="G367" s="143" t="s">
        <v>145</v>
      </c>
      <c r="H367" s="144">
        <v>541</v>
      </c>
      <c r="I367" s="145"/>
      <c r="J367" s="145">
        <f>ROUND(I367*H367,2)</f>
        <v>0</v>
      </c>
      <c r="K367" s="142" t="s">
        <v>146</v>
      </c>
      <c r="L367" s="31"/>
      <c r="M367" s="146" t="s">
        <v>1</v>
      </c>
      <c r="N367" s="147" t="s">
        <v>41</v>
      </c>
      <c r="O367" s="148">
        <v>0.26</v>
      </c>
      <c r="P367" s="148">
        <f>O367*H367</f>
        <v>140.66</v>
      </c>
      <c r="Q367" s="148">
        <v>0.00436</v>
      </c>
      <c r="R367" s="148">
        <f>Q367*H367</f>
        <v>2.35876</v>
      </c>
      <c r="S367" s="148">
        <v>0</v>
      </c>
      <c r="T367" s="149">
        <f>S367*H367</f>
        <v>0</v>
      </c>
      <c r="AR367" s="150" t="s">
        <v>265</v>
      </c>
      <c r="AT367" s="150" t="s">
        <v>142</v>
      </c>
      <c r="AU367" s="150" t="s">
        <v>85</v>
      </c>
      <c r="AY367" s="17" t="s">
        <v>139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7" t="s">
        <v>19</v>
      </c>
      <c r="BK367" s="151">
        <f>ROUND(I367*H367,2)</f>
        <v>0</v>
      </c>
      <c r="BL367" s="17" t="s">
        <v>265</v>
      </c>
      <c r="BM367" s="150" t="s">
        <v>416</v>
      </c>
    </row>
    <row r="368" spans="2:51" s="12" customFormat="1" ht="12">
      <c r="B368" s="152"/>
      <c r="D368" s="153" t="s">
        <v>149</v>
      </c>
      <c r="E368" s="154" t="s">
        <v>1</v>
      </c>
      <c r="F368" s="155" t="s">
        <v>417</v>
      </c>
      <c r="H368" s="154" t="s">
        <v>1</v>
      </c>
      <c r="L368" s="152"/>
      <c r="M368" s="156"/>
      <c r="N368" s="157"/>
      <c r="O368" s="157"/>
      <c r="P368" s="157"/>
      <c r="Q368" s="157"/>
      <c r="R368" s="157"/>
      <c r="S368" s="157"/>
      <c r="T368" s="158"/>
      <c r="AT368" s="154" t="s">
        <v>149</v>
      </c>
      <c r="AU368" s="154" t="s">
        <v>85</v>
      </c>
      <c r="AV368" s="12" t="s">
        <v>19</v>
      </c>
      <c r="AW368" s="12" t="s">
        <v>30</v>
      </c>
      <c r="AX368" s="12" t="s">
        <v>76</v>
      </c>
      <c r="AY368" s="154" t="s">
        <v>139</v>
      </c>
    </row>
    <row r="369" spans="2:51" s="13" customFormat="1" ht="12">
      <c r="B369" s="159"/>
      <c r="D369" s="153" t="s">
        <v>149</v>
      </c>
      <c r="E369" s="160" t="s">
        <v>1</v>
      </c>
      <c r="F369" s="161" t="s">
        <v>418</v>
      </c>
      <c r="H369" s="162">
        <v>541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T369" s="160" t="s">
        <v>149</v>
      </c>
      <c r="AU369" s="160" t="s">
        <v>85</v>
      </c>
      <c r="AV369" s="13" t="s">
        <v>85</v>
      </c>
      <c r="AW369" s="13" t="s">
        <v>30</v>
      </c>
      <c r="AX369" s="13" t="s">
        <v>76</v>
      </c>
      <c r="AY369" s="160" t="s">
        <v>139</v>
      </c>
    </row>
    <row r="370" spans="2:51" s="14" customFormat="1" ht="12">
      <c r="B370" s="166"/>
      <c r="D370" s="153" t="s">
        <v>149</v>
      </c>
      <c r="E370" s="167" t="s">
        <v>1</v>
      </c>
      <c r="F370" s="168" t="s">
        <v>152</v>
      </c>
      <c r="H370" s="169">
        <v>541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7" t="s">
        <v>149</v>
      </c>
      <c r="AU370" s="167" t="s">
        <v>85</v>
      </c>
      <c r="AV370" s="14" t="s">
        <v>147</v>
      </c>
      <c r="AW370" s="14" t="s">
        <v>30</v>
      </c>
      <c r="AX370" s="14" t="s">
        <v>19</v>
      </c>
      <c r="AY370" s="167" t="s">
        <v>139</v>
      </c>
    </row>
    <row r="371" spans="2:65" s="1" customFormat="1" ht="16.5" customHeight="1">
      <c r="B371" s="139"/>
      <c r="C371" s="140" t="s">
        <v>419</v>
      </c>
      <c r="D371" s="140" t="s">
        <v>142</v>
      </c>
      <c r="E371" s="141" t="s">
        <v>420</v>
      </c>
      <c r="F371" s="142" t="s">
        <v>421</v>
      </c>
      <c r="G371" s="143" t="s">
        <v>145</v>
      </c>
      <c r="H371" s="144">
        <v>47</v>
      </c>
      <c r="I371" s="145"/>
      <c r="J371" s="145">
        <f>ROUND(I371*H371,2)</f>
        <v>0</v>
      </c>
      <c r="K371" s="142" t="s">
        <v>1</v>
      </c>
      <c r="L371" s="31"/>
      <c r="M371" s="146" t="s">
        <v>1</v>
      </c>
      <c r="N371" s="147" t="s">
        <v>41</v>
      </c>
      <c r="O371" s="148">
        <v>0.26</v>
      </c>
      <c r="P371" s="148">
        <f>O371*H371</f>
        <v>12.22</v>
      </c>
      <c r="Q371" s="148">
        <v>0.00436</v>
      </c>
      <c r="R371" s="148">
        <f>Q371*H371</f>
        <v>0.20492000000000002</v>
      </c>
      <c r="S371" s="148">
        <v>0</v>
      </c>
      <c r="T371" s="149">
        <f>S371*H371</f>
        <v>0</v>
      </c>
      <c r="AR371" s="150" t="s">
        <v>265</v>
      </c>
      <c r="AT371" s="150" t="s">
        <v>142</v>
      </c>
      <c r="AU371" s="150" t="s">
        <v>85</v>
      </c>
      <c r="AY371" s="17" t="s">
        <v>139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7" t="s">
        <v>19</v>
      </c>
      <c r="BK371" s="151">
        <f>ROUND(I371*H371,2)</f>
        <v>0</v>
      </c>
      <c r="BL371" s="17" t="s">
        <v>265</v>
      </c>
      <c r="BM371" s="150" t="s">
        <v>422</v>
      </c>
    </row>
    <row r="372" spans="2:51" s="12" customFormat="1" ht="12">
      <c r="B372" s="152"/>
      <c r="D372" s="153" t="s">
        <v>149</v>
      </c>
      <c r="E372" s="154" t="s">
        <v>1</v>
      </c>
      <c r="F372" s="155" t="s">
        <v>423</v>
      </c>
      <c r="H372" s="154" t="s">
        <v>1</v>
      </c>
      <c r="L372" s="152"/>
      <c r="M372" s="156"/>
      <c r="N372" s="157"/>
      <c r="O372" s="157"/>
      <c r="P372" s="157"/>
      <c r="Q372" s="157"/>
      <c r="R372" s="157"/>
      <c r="S372" s="157"/>
      <c r="T372" s="158"/>
      <c r="AT372" s="154" t="s">
        <v>149</v>
      </c>
      <c r="AU372" s="154" t="s">
        <v>85</v>
      </c>
      <c r="AV372" s="12" t="s">
        <v>19</v>
      </c>
      <c r="AW372" s="12" t="s">
        <v>30</v>
      </c>
      <c r="AX372" s="12" t="s">
        <v>76</v>
      </c>
      <c r="AY372" s="154" t="s">
        <v>139</v>
      </c>
    </row>
    <row r="373" spans="2:51" s="13" customFormat="1" ht="12">
      <c r="B373" s="159"/>
      <c r="D373" s="153" t="s">
        <v>149</v>
      </c>
      <c r="E373" s="160" t="s">
        <v>1</v>
      </c>
      <c r="F373" s="161" t="s">
        <v>424</v>
      </c>
      <c r="H373" s="162">
        <v>47</v>
      </c>
      <c r="L373" s="159"/>
      <c r="M373" s="163"/>
      <c r="N373" s="164"/>
      <c r="O373" s="164"/>
      <c r="P373" s="164"/>
      <c r="Q373" s="164"/>
      <c r="R373" s="164"/>
      <c r="S373" s="164"/>
      <c r="T373" s="165"/>
      <c r="AT373" s="160" t="s">
        <v>149</v>
      </c>
      <c r="AU373" s="160" t="s">
        <v>85</v>
      </c>
      <c r="AV373" s="13" t="s">
        <v>85</v>
      </c>
      <c r="AW373" s="13" t="s">
        <v>30</v>
      </c>
      <c r="AX373" s="13" t="s">
        <v>76</v>
      </c>
      <c r="AY373" s="160" t="s">
        <v>139</v>
      </c>
    </row>
    <row r="374" spans="2:51" s="14" customFormat="1" ht="12">
      <c r="B374" s="166"/>
      <c r="D374" s="153" t="s">
        <v>149</v>
      </c>
      <c r="E374" s="167" t="s">
        <v>1</v>
      </c>
      <c r="F374" s="168" t="s">
        <v>152</v>
      </c>
      <c r="H374" s="169">
        <v>47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7" t="s">
        <v>149</v>
      </c>
      <c r="AU374" s="167" t="s">
        <v>85</v>
      </c>
      <c r="AV374" s="14" t="s">
        <v>147</v>
      </c>
      <c r="AW374" s="14" t="s">
        <v>30</v>
      </c>
      <c r="AX374" s="14" t="s">
        <v>19</v>
      </c>
      <c r="AY374" s="167" t="s">
        <v>139</v>
      </c>
    </row>
    <row r="375" spans="2:51" s="14" customFormat="1" ht="24">
      <c r="B375" s="166"/>
      <c r="C375" s="140" t="s">
        <v>900</v>
      </c>
      <c r="D375" s="140" t="s">
        <v>142</v>
      </c>
      <c r="E375" s="141" t="s">
        <v>901</v>
      </c>
      <c r="F375" s="142" t="s">
        <v>902</v>
      </c>
      <c r="G375" s="143" t="s">
        <v>145</v>
      </c>
      <c r="H375" s="144">
        <v>602</v>
      </c>
      <c r="I375" s="145"/>
      <c r="J375" s="145">
        <f>ROUND(I375*H375,2)</f>
        <v>0</v>
      </c>
      <c r="L375" s="166"/>
      <c r="M375" s="170"/>
      <c r="N375" s="171"/>
      <c r="O375" s="171"/>
      <c r="P375" s="171"/>
      <c r="Q375" s="171"/>
      <c r="R375" s="171"/>
      <c r="S375" s="171"/>
      <c r="T375" s="172"/>
      <c r="AT375" s="167"/>
      <c r="AU375" s="167"/>
      <c r="AY375" s="167"/>
    </row>
    <row r="376" spans="2:51" s="14" customFormat="1" ht="12">
      <c r="B376" s="166"/>
      <c r="C376" s="12"/>
      <c r="D376" s="153" t="s">
        <v>149</v>
      </c>
      <c r="E376" s="154" t="s">
        <v>1</v>
      </c>
      <c r="F376" s="155" t="s">
        <v>903</v>
      </c>
      <c r="G376" s="12"/>
      <c r="H376" s="154" t="s">
        <v>1</v>
      </c>
      <c r="I376" s="12"/>
      <c r="J376" s="12"/>
      <c r="L376" s="166"/>
      <c r="M376" s="170"/>
      <c r="N376" s="171"/>
      <c r="O376" s="171"/>
      <c r="P376" s="171"/>
      <c r="Q376" s="171"/>
      <c r="R376" s="171"/>
      <c r="S376" s="171"/>
      <c r="T376" s="172"/>
      <c r="AT376" s="167"/>
      <c r="AU376" s="167"/>
      <c r="AY376" s="167"/>
    </row>
    <row r="377" spans="2:51" s="14" customFormat="1" ht="12">
      <c r="B377" s="166"/>
      <c r="C377" s="13"/>
      <c r="D377" s="153" t="s">
        <v>149</v>
      </c>
      <c r="E377" s="160" t="s">
        <v>1</v>
      </c>
      <c r="F377" s="161" t="s">
        <v>392</v>
      </c>
      <c r="G377" s="13"/>
      <c r="H377" s="162">
        <v>602</v>
      </c>
      <c r="I377" s="13"/>
      <c r="J377" s="13"/>
      <c r="L377" s="166"/>
      <c r="M377" s="170"/>
      <c r="N377" s="171"/>
      <c r="O377" s="171"/>
      <c r="P377" s="171"/>
      <c r="Q377" s="171"/>
      <c r="R377" s="171"/>
      <c r="S377" s="171"/>
      <c r="T377" s="172"/>
      <c r="AT377" s="167"/>
      <c r="AU377" s="167"/>
      <c r="AY377" s="167"/>
    </row>
    <row r="378" spans="2:51" s="14" customFormat="1" ht="12">
      <c r="B378" s="166"/>
      <c r="D378" s="153" t="s">
        <v>149</v>
      </c>
      <c r="E378" s="167" t="s">
        <v>1</v>
      </c>
      <c r="F378" s="168" t="s">
        <v>152</v>
      </c>
      <c r="H378" s="169">
        <v>602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7"/>
      <c r="AU378" s="167"/>
      <c r="AY378" s="167"/>
    </row>
    <row r="379" spans="2:51" s="14" customFormat="1" ht="24">
      <c r="B379" s="166"/>
      <c r="C379" s="140" t="s">
        <v>904</v>
      </c>
      <c r="D379" s="140" t="s">
        <v>142</v>
      </c>
      <c r="E379" s="141" t="s">
        <v>905</v>
      </c>
      <c r="F379" s="142" t="s">
        <v>906</v>
      </c>
      <c r="G379" s="143" t="s">
        <v>145</v>
      </c>
      <c r="H379" s="144">
        <v>85.7</v>
      </c>
      <c r="I379" s="145"/>
      <c r="J379" s="145">
        <f>ROUND(I379*H379,2)</f>
        <v>0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7"/>
      <c r="AU379" s="167"/>
      <c r="AY379" s="167"/>
    </row>
    <row r="380" spans="2:51" s="14" customFormat="1" ht="12">
      <c r="B380" s="166"/>
      <c r="C380" s="12"/>
      <c r="D380" s="153" t="s">
        <v>149</v>
      </c>
      <c r="E380" s="154" t="s">
        <v>1</v>
      </c>
      <c r="F380" s="155" t="s">
        <v>907</v>
      </c>
      <c r="G380" s="12"/>
      <c r="H380" s="154" t="s">
        <v>1</v>
      </c>
      <c r="I380" s="12"/>
      <c r="J380" s="12"/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/>
      <c r="AU380" s="167"/>
      <c r="AY380" s="167"/>
    </row>
    <row r="381" spans="2:51" s="14" customFormat="1" ht="12">
      <c r="B381" s="166"/>
      <c r="C381" s="13"/>
      <c r="D381" s="153" t="s">
        <v>149</v>
      </c>
      <c r="E381" s="160" t="s">
        <v>1</v>
      </c>
      <c r="F381" s="161" t="s">
        <v>412</v>
      </c>
      <c r="G381" s="13"/>
      <c r="H381" s="162">
        <v>85.7</v>
      </c>
      <c r="I381" s="13"/>
      <c r="J381" s="13"/>
      <c r="L381" s="166"/>
      <c r="M381" s="170"/>
      <c r="N381" s="171"/>
      <c r="O381" s="171"/>
      <c r="P381" s="171"/>
      <c r="Q381" s="171"/>
      <c r="R381" s="171"/>
      <c r="S381" s="171"/>
      <c r="T381" s="172"/>
      <c r="AT381" s="167"/>
      <c r="AU381" s="167"/>
      <c r="AY381" s="167"/>
    </row>
    <row r="382" spans="2:51" s="14" customFormat="1" ht="12">
      <c r="B382" s="166"/>
      <c r="D382" s="153" t="s">
        <v>149</v>
      </c>
      <c r="E382" s="167" t="s">
        <v>1</v>
      </c>
      <c r="F382" s="168" t="s">
        <v>152</v>
      </c>
      <c r="H382" s="169">
        <v>85.7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/>
      <c r="AU382" s="167"/>
      <c r="AY382" s="167"/>
    </row>
    <row r="383" spans="2:65" s="1" customFormat="1" ht="16.5" customHeight="1">
      <c r="B383" s="139"/>
      <c r="C383" s="140" t="s">
        <v>424</v>
      </c>
      <c r="D383" s="140" t="s">
        <v>142</v>
      </c>
      <c r="E383" s="141" t="s">
        <v>425</v>
      </c>
      <c r="F383" s="142" t="s">
        <v>426</v>
      </c>
      <c r="G383" s="143" t="s">
        <v>427</v>
      </c>
      <c r="H383" s="144">
        <v>1</v>
      </c>
      <c r="I383" s="145"/>
      <c r="J383" s="145">
        <f>ROUND(I383*H383,2)</f>
        <v>0</v>
      </c>
      <c r="K383" s="142" t="s">
        <v>1</v>
      </c>
      <c r="L383" s="31"/>
      <c r="M383" s="146" t="s">
        <v>1</v>
      </c>
      <c r="N383" s="147" t="s">
        <v>41</v>
      </c>
      <c r="O383" s="148">
        <v>0</v>
      </c>
      <c r="P383" s="148">
        <f>O383*H383</f>
        <v>0</v>
      </c>
      <c r="Q383" s="148">
        <v>0</v>
      </c>
      <c r="R383" s="148">
        <f>Q383*H383</f>
        <v>0</v>
      </c>
      <c r="S383" s="148">
        <v>0</v>
      </c>
      <c r="T383" s="149">
        <f>S383*H383</f>
        <v>0</v>
      </c>
      <c r="AR383" s="150" t="s">
        <v>265</v>
      </c>
      <c r="AT383" s="150" t="s">
        <v>142</v>
      </c>
      <c r="AU383" s="150" t="s">
        <v>85</v>
      </c>
      <c r="AY383" s="17" t="s">
        <v>139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7" t="s">
        <v>19</v>
      </c>
      <c r="BK383" s="151">
        <f>ROUND(I383*H383,2)</f>
        <v>0</v>
      </c>
      <c r="BL383" s="17" t="s">
        <v>265</v>
      </c>
      <c r="BM383" s="150" t="s">
        <v>428</v>
      </c>
    </row>
    <row r="384" spans="2:65" s="1" customFormat="1" ht="24" customHeight="1">
      <c r="B384" s="139"/>
      <c r="C384" s="140" t="s">
        <v>429</v>
      </c>
      <c r="D384" s="140" t="s">
        <v>142</v>
      </c>
      <c r="E384" s="141" t="s">
        <v>430</v>
      </c>
      <c r="F384" s="142" t="s">
        <v>431</v>
      </c>
      <c r="G384" s="143" t="s">
        <v>363</v>
      </c>
      <c r="H384" s="144">
        <v>14744.647</v>
      </c>
      <c r="I384" s="145"/>
      <c r="J384" s="145">
        <f>ROUND(I384*H384,2)</f>
        <v>0</v>
      </c>
      <c r="K384" s="142" t="s">
        <v>146</v>
      </c>
      <c r="L384" s="31"/>
      <c r="M384" s="146" t="s">
        <v>1</v>
      </c>
      <c r="N384" s="147" t="s">
        <v>41</v>
      </c>
      <c r="O384" s="148">
        <v>0</v>
      </c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AR384" s="150" t="s">
        <v>265</v>
      </c>
      <c r="AT384" s="150" t="s">
        <v>142</v>
      </c>
      <c r="AU384" s="150" t="s">
        <v>85</v>
      </c>
      <c r="AY384" s="17" t="s">
        <v>139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7" t="s">
        <v>19</v>
      </c>
      <c r="BK384" s="151">
        <f>ROUND(I384*H384,2)</f>
        <v>0</v>
      </c>
      <c r="BL384" s="17" t="s">
        <v>265</v>
      </c>
      <c r="BM384" s="150" t="s">
        <v>432</v>
      </c>
    </row>
    <row r="385" spans="2:63" s="11" customFormat="1" ht="22.9" customHeight="1">
      <c r="B385" s="127"/>
      <c r="D385" s="128" t="s">
        <v>75</v>
      </c>
      <c r="E385" s="137" t="s">
        <v>433</v>
      </c>
      <c r="F385" s="137" t="s">
        <v>434</v>
      </c>
      <c r="J385" s="138">
        <f>J386+J387</f>
        <v>0</v>
      </c>
      <c r="L385" s="127"/>
      <c r="M385" s="131"/>
      <c r="N385" s="132"/>
      <c r="O385" s="132"/>
      <c r="P385" s="133">
        <f>P386</f>
        <v>0</v>
      </c>
      <c r="Q385" s="132"/>
      <c r="R385" s="133">
        <f>R386</f>
        <v>0</v>
      </c>
      <c r="S385" s="132"/>
      <c r="T385" s="134">
        <f>T386</f>
        <v>0</v>
      </c>
      <c r="AR385" s="128" t="s">
        <v>85</v>
      </c>
      <c r="AT385" s="135" t="s">
        <v>75</v>
      </c>
      <c r="AU385" s="135" t="s">
        <v>19</v>
      </c>
      <c r="AY385" s="128" t="s">
        <v>139</v>
      </c>
      <c r="BK385" s="136">
        <f>BK386</f>
        <v>0</v>
      </c>
    </row>
    <row r="386" spans="2:65" s="1" customFormat="1" ht="48" customHeight="1">
      <c r="B386" s="139"/>
      <c r="C386" s="140" t="s">
        <v>435</v>
      </c>
      <c r="D386" s="140" t="s">
        <v>142</v>
      </c>
      <c r="E386" s="141" t="s">
        <v>436</v>
      </c>
      <c r="F386" s="142" t="s">
        <v>908</v>
      </c>
      <c r="G386" s="143" t="s">
        <v>262</v>
      </c>
      <c r="H386" s="144">
        <v>1</v>
      </c>
      <c r="I386" s="145"/>
      <c r="J386" s="145">
        <f>ROUND(I386*H386,2)</f>
        <v>0</v>
      </c>
      <c r="K386" s="142" t="s">
        <v>1</v>
      </c>
      <c r="L386" s="31"/>
      <c r="M386" s="146" t="s">
        <v>1</v>
      </c>
      <c r="N386" s="147" t="s">
        <v>41</v>
      </c>
      <c r="O386" s="148">
        <v>0</v>
      </c>
      <c r="P386" s="148">
        <f>O386*H386</f>
        <v>0</v>
      </c>
      <c r="Q386" s="148">
        <v>0</v>
      </c>
      <c r="R386" s="148">
        <f>Q386*H386</f>
        <v>0</v>
      </c>
      <c r="S386" s="148">
        <v>0</v>
      </c>
      <c r="T386" s="149">
        <f>S386*H386</f>
        <v>0</v>
      </c>
      <c r="AR386" s="150" t="s">
        <v>265</v>
      </c>
      <c r="AT386" s="150" t="s">
        <v>142</v>
      </c>
      <c r="AU386" s="150" t="s">
        <v>85</v>
      </c>
      <c r="AY386" s="17" t="s">
        <v>139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7" t="s">
        <v>19</v>
      </c>
      <c r="BK386" s="151">
        <f>ROUND(I386*H386,2)</f>
        <v>0</v>
      </c>
      <c r="BL386" s="17" t="s">
        <v>265</v>
      </c>
      <c r="BM386" s="150" t="s">
        <v>437</v>
      </c>
    </row>
    <row r="387" spans="2:65" s="197" customFormat="1" ht="45" customHeight="1">
      <c r="B387" s="139"/>
      <c r="C387" s="140" t="s">
        <v>910</v>
      </c>
      <c r="D387" s="140" t="s">
        <v>142</v>
      </c>
      <c r="E387" s="141" t="s">
        <v>911</v>
      </c>
      <c r="F387" s="142" t="s">
        <v>912</v>
      </c>
      <c r="G387" s="143" t="s">
        <v>913</v>
      </c>
      <c r="H387" s="144">
        <v>2098.3</v>
      </c>
      <c r="I387" s="196"/>
      <c r="J387" s="145">
        <f>ROUND(I387*H387,2)</f>
        <v>0</v>
      </c>
      <c r="K387" s="237"/>
      <c r="L387" s="31"/>
      <c r="M387" s="146"/>
      <c r="N387" s="147"/>
      <c r="O387" s="148"/>
      <c r="P387" s="148"/>
      <c r="Q387" s="148"/>
      <c r="R387" s="148"/>
      <c r="S387" s="148"/>
      <c r="T387" s="149"/>
      <c r="AR387" s="150"/>
      <c r="AT387" s="150"/>
      <c r="AU387" s="150"/>
      <c r="AY387" s="17"/>
      <c r="BE387" s="151"/>
      <c r="BF387" s="151"/>
      <c r="BG387" s="151"/>
      <c r="BH387" s="151"/>
      <c r="BI387" s="151"/>
      <c r="BJ387" s="17"/>
      <c r="BK387" s="151"/>
      <c r="BL387" s="17"/>
      <c r="BM387" s="150"/>
    </row>
    <row r="388" spans="2:63" s="11" customFormat="1" ht="22.9" customHeight="1">
      <c r="B388" s="127"/>
      <c r="D388" s="128" t="s">
        <v>75</v>
      </c>
      <c r="E388" s="137" t="s">
        <v>438</v>
      </c>
      <c r="F388" s="137" t="s">
        <v>439</v>
      </c>
      <c r="J388" s="138">
        <f>SUM(J389:J416)</f>
        <v>0</v>
      </c>
      <c r="L388" s="127"/>
      <c r="M388" s="131"/>
      <c r="N388" s="132"/>
      <c r="O388" s="132"/>
      <c r="P388" s="133">
        <f>SUM(P389:P416)</f>
        <v>892.7625499999999</v>
      </c>
      <c r="Q388" s="132"/>
      <c r="R388" s="133">
        <f>SUM(R389:R416)</f>
        <v>0.06606503</v>
      </c>
      <c r="S388" s="132"/>
      <c r="T388" s="134">
        <f>SUM(T389:T416)</f>
        <v>0.32999999999999996</v>
      </c>
      <c r="AR388" s="128" t="s">
        <v>85</v>
      </c>
      <c r="AT388" s="135" t="s">
        <v>75</v>
      </c>
      <c r="AU388" s="135" t="s">
        <v>19</v>
      </c>
      <c r="AY388" s="128" t="s">
        <v>139</v>
      </c>
      <c r="BK388" s="136">
        <f>SUM(BK389:BK416)</f>
        <v>0</v>
      </c>
    </row>
    <row r="389" spans="2:65" s="1" customFormat="1" ht="48" customHeight="1">
      <c r="B389" s="139"/>
      <c r="C389" s="140" t="s">
        <v>440</v>
      </c>
      <c r="D389" s="140" t="s">
        <v>142</v>
      </c>
      <c r="E389" s="141" t="s">
        <v>441</v>
      </c>
      <c r="F389" s="142" t="s">
        <v>442</v>
      </c>
      <c r="G389" s="143" t="s">
        <v>262</v>
      </c>
      <c r="H389" s="144">
        <v>1</v>
      </c>
      <c r="I389" s="145"/>
      <c r="J389" s="145">
        <f>ROUND(I389*H389,2)</f>
        <v>0</v>
      </c>
      <c r="K389" s="142" t="s">
        <v>1</v>
      </c>
      <c r="L389" s="31"/>
      <c r="M389" s="146" t="s">
        <v>1</v>
      </c>
      <c r="N389" s="147" t="s">
        <v>41</v>
      </c>
      <c r="O389" s="148">
        <v>0</v>
      </c>
      <c r="P389" s="148">
        <f>O389*H389</f>
        <v>0</v>
      </c>
      <c r="Q389" s="148">
        <v>0</v>
      </c>
      <c r="R389" s="148">
        <f>Q389*H389</f>
        <v>0</v>
      </c>
      <c r="S389" s="148">
        <v>0</v>
      </c>
      <c r="T389" s="149">
        <f>S389*H389</f>
        <v>0</v>
      </c>
      <c r="AR389" s="150" t="s">
        <v>265</v>
      </c>
      <c r="AT389" s="150" t="s">
        <v>142</v>
      </c>
      <c r="AU389" s="150" t="s">
        <v>85</v>
      </c>
      <c r="AY389" s="17" t="s">
        <v>139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7" t="s">
        <v>19</v>
      </c>
      <c r="BK389" s="151">
        <f>ROUND(I389*H389,2)</f>
        <v>0</v>
      </c>
      <c r="BL389" s="17" t="s">
        <v>265</v>
      </c>
      <c r="BM389" s="150" t="s">
        <v>443</v>
      </c>
    </row>
    <row r="390" spans="2:65" s="1" customFormat="1" ht="24" customHeight="1">
      <c r="B390" s="139"/>
      <c r="C390" s="140" t="s">
        <v>444</v>
      </c>
      <c r="D390" s="140" t="s">
        <v>142</v>
      </c>
      <c r="E390" s="141" t="s">
        <v>445</v>
      </c>
      <c r="F390" s="142" t="s">
        <v>446</v>
      </c>
      <c r="G390" s="143" t="s">
        <v>262</v>
      </c>
      <c r="H390" s="144">
        <v>1</v>
      </c>
      <c r="I390" s="145"/>
      <c r="J390" s="145">
        <f>ROUND(I390*H390,2)</f>
        <v>0</v>
      </c>
      <c r="K390" s="142" t="s">
        <v>1</v>
      </c>
      <c r="L390" s="31"/>
      <c r="M390" s="146" t="s">
        <v>1</v>
      </c>
      <c r="N390" s="147" t="s">
        <v>41</v>
      </c>
      <c r="O390" s="148">
        <v>0</v>
      </c>
      <c r="P390" s="148">
        <f>O390*H390</f>
        <v>0</v>
      </c>
      <c r="Q390" s="148">
        <v>0</v>
      </c>
      <c r="R390" s="148">
        <f>Q390*H390</f>
        <v>0</v>
      </c>
      <c r="S390" s="148">
        <v>0</v>
      </c>
      <c r="T390" s="149">
        <f>S390*H390</f>
        <v>0</v>
      </c>
      <c r="AR390" s="150" t="s">
        <v>265</v>
      </c>
      <c r="AT390" s="150" t="s">
        <v>142</v>
      </c>
      <c r="AU390" s="150" t="s">
        <v>85</v>
      </c>
      <c r="AY390" s="17" t="s">
        <v>139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7" t="s">
        <v>19</v>
      </c>
      <c r="BK390" s="151">
        <f>ROUND(I390*H390,2)</f>
        <v>0</v>
      </c>
      <c r="BL390" s="17" t="s">
        <v>265</v>
      </c>
      <c r="BM390" s="150" t="s">
        <v>447</v>
      </c>
    </row>
    <row r="391" spans="2:65" s="1" customFormat="1" ht="36" customHeight="1">
      <c r="B391" s="139"/>
      <c r="C391" s="140" t="s">
        <v>448</v>
      </c>
      <c r="D391" s="140" t="s">
        <v>142</v>
      </c>
      <c r="E391" s="141" t="s">
        <v>449</v>
      </c>
      <c r="F391" s="142" t="s">
        <v>883</v>
      </c>
      <c r="G391" s="143" t="s">
        <v>145</v>
      </c>
      <c r="H391" s="144">
        <v>306</v>
      </c>
      <c r="I391" s="145"/>
      <c r="J391" s="145">
        <f>ROUND(I391*H391,2)</f>
        <v>0</v>
      </c>
      <c r="K391" s="142" t="s">
        <v>1</v>
      </c>
      <c r="L391" s="31"/>
      <c r="M391" s="146" t="s">
        <v>1</v>
      </c>
      <c r="N391" s="147" t="s">
        <v>41</v>
      </c>
      <c r="O391" s="148">
        <v>0</v>
      </c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AR391" s="150" t="s">
        <v>265</v>
      </c>
      <c r="AT391" s="150" t="s">
        <v>142</v>
      </c>
      <c r="AU391" s="150" t="s">
        <v>85</v>
      </c>
      <c r="AY391" s="17" t="s">
        <v>139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7" t="s">
        <v>19</v>
      </c>
      <c r="BK391" s="151">
        <f>ROUND(I391*H391,2)</f>
        <v>0</v>
      </c>
      <c r="BL391" s="17" t="s">
        <v>265</v>
      </c>
      <c r="BM391" s="150" t="s">
        <v>450</v>
      </c>
    </row>
    <row r="392" spans="2:65" s="1" customFormat="1" ht="24" customHeight="1">
      <c r="B392" s="139"/>
      <c r="C392" s="140" t="s">
        <v>451</v>
      </c>
      <c r="D392" s="140" t="s">
        <v>142</v>
      </c>
      <c r="E392" s="141" t="s">
        <v>452</v>
      </c>
      <c r="F392" s="142" t="s">
        <v>884</v>
      </c>
      <c r="G392" s="143" t="s">
        <v>145</v>
      </c>
      <c r="H392" s="144">
        <v>27</v>
      </c>
      <c r="I392" s="145"/>
      <c r="J392" s="145">
        <f>ROUND(I392*H392,2)</f>
        <v>0</v>
      </c>
      <c r="K392" s="142" t="s">
        <v>1</v>
      </c>
      <c r="L392" s="31"/>
      <c r="M392" s="146" t="s">
        <v>1</v>
      </c>
      <c r="N392" s="147" t="s">
        <v>41</v>
      </c>
      <c r="O392" s="148">
        <v>0</v>
      </c>
      <c r="P392" s="148">
        <f>O392*H392</f>
        <v>0</v>
      </c>
      <c r="Q392" s="148">
        <v>0</v>
      </c>
      <c r="R392" s="148">
        <f>Q392*H392</f>
        <v>0</v>
      </c>
      <c r="S392" s="148">
        <v>0</v>
      </c>
      <c r="T392" s="149">
        <f>S392*H392</f>
        <v>0</v>
      </c>
      <c r="AR392" s="150" t="s">
        <v>265</v>
      </c>
      <c r="AT392" s="150" t="s">
        <v>142</v>
      </c>
      <c r="AU392" s="150" t="s">
        <v>85</v>
      </c>
      <c r="AY392" s="17" t="s">
        <v>139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7" t="s">
        <v>19</v>
      </c>
      <c r="BK392" s="151">
        <f>ROUND(I392*H392,2)</f>
        <v>0</v>
      </c>
      <c r="BL392" s="17" t="s">
        <v>265</v>
      </c>
      <c r="BM392" s="150" t="s">
        <v>453</v>
      </c>
    </row>
    <row r="393" spans="2:65" s="1" customFormat="1" ht="36" customHeight="1">
      <c r="B393" s="139"/>
      <c r="C393" s="140" t="s">
        <v>454</v>
      </c>
      <c r="D393" s="140" t="s">
        <v>142</v>
      </c>
      <c r="E393" s="141" t="s">
        <v>455</v>
      </c>
      <c r="F393" s="142" t="s">
        <v>899</v>
      </c>
      <c r="G393" s="143" t="s">
        <v>155</v>
      </c>
      <c r="H393" s="144">
        <v>778.982</v>
      </c>
      <c r="I393" s="145"/>
      <c r="J393" s="145">
        <f>ROUND(I393*H393,2)</f>
        <v>0</v>
      </c>
      <c r="K393" s="142" t="s">
        <v>1</v>
      </c>
      <c r="L393" s="31"/>
      <c r="M393" s="146" t="s">
        <v>1</v>
      </c>
      <c r="N393" s="147" t="s">
        <v>41</v>
      </c>
      <c r="O393" s="148">
        <v>0</v>
      </c>
      <c r="P393" s="148">
        <f>O393*H393</f>
        <v>0</v>
      </c>
      <c r="Q393" s="148">
        <v>0</v>
      </c>
      <c r="R393" s="148">
        <f>Q393*H393</f>
        <v>0</v>
      </c>
      <c r="S393" s="148">
        <v>0</v>
      </c>
      <c r="T393" s="149">
        <f>S393*H393</f>
        <v>0</v>
      </c>
      <c r="AR393" s="150" t="s">
        <v>265</v>
      </c>
      <c r="AT393" s="150" t="s">
        <v>142</v>
      </c>
      <c r="AU393" s="150" t="s">
        <v>85</v>
      </c>
      <c r="AY393" s="17" t="s">
        <v>139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19</v>
      </c>
      <c r="BK393" s="151">
        <f>ROUND(I393*H393,2)</f>
        <v>0</v>
      </c>
      <c r="BL393" s="17" t="s">
        <v>265</v>
      </c>
      <c r="BM393" s="150" t="s">
        <v>456</v>
      </c>
    </row>
    <row r="394" spans="2:51" s="13" customFormat="1" ht="12">
      <c r="B394" s="159"/>
      <c r="D394" s="153" t="s">
        <v>149</v>
      </c>
      <c r="E394" s="160" t="s">
        <v>1</v>
      </c>
      <c r="F394" s="161" t="s">
        <v>457</v>
      </c>
      <c r="H394" s="162">
        <v>778.982</v>
      </c>
      <c r="L394" s="159"/>
      <c r="M394" s="163"/>
      <c r="N394" s="164"/>
      <c r="O394" s="164"/>
      <c r="P394" s="164"/>
      <c r="Q394" s="164"/>
      <c r="R394" s="164"/>
      <c r="S394" s="164"/>
      <c r="T394" s="165"/>
      <c r="AT394" s="160" t="s">
        <v>149</v>
      </c>
      <c r="AU394" s="160" t="s">
        <v>85</v>
      </c>
      <c r="AV394" s="13" t="s">
        <v>85</v>
      </c>
      <c r="AW394" s="13" t="s">
        <v>30</v>
      </c>
      <c r="AX394" s="13" t="s">
        <v>76</v>
      </c>
      <c r="AY394" s="160" t="s">
        <v>139</v>
      </c>
    </row>
    <row r="395" spans="2:51" s="14" customFormat="1" ht="12">
      <c r="B395" s="166"/>
      <c r="D395" s="153" t="s">
        <v>149</v>
      </c>
      <c r="E395" s="167" t="s">
        <v>1</v>
      </c>
      <c r="F395" s="168" t="s">
        <v>152</v>
      </c>
      <c r="H395" s="169">
        <v>778.982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7" t="s">
        <v>149</v>
      </c>
      <c r="AU395" s="167" t="s">
        <v>85</v>
      </c>
      <c r="AV395" s="14" t="s">
        <v>147</v>
      </c>
      <c r="AW395" s="14" t="s">
        <v>30</v>
      </c>
      <c r="AX395" s="14" t="s">
        <v>19</v>
      </c>
      <c r="AY395" s="167" t="s">
        <v>139</v>
      </c>
    </row>
    <row r="396" spans="2:65" s="1" customFormat="1" ht="24" customHeight="1">
      <c r="B396" s="139"/>
      <c r="C396" s="140" t="s">
        <v>458</v>
      </c>
      <c r="D396" s="140" t="s">
        <v>142</v>
      </c>
      <c r="E396" s="141" t="s">
        <v>459</v>
      </c>
      <c r="F396" s="142" t="s">
        <v>460</v>
      </c>
      <c r="G396" s="143" t="s">
        <v>262</v>
      </c>
      <c r="H396" s="144">
        <v>1</v>
      </c>
      <c r="I396" s="145"/>
      <c r="J396" s="145">
        <f>ROUND(I396*H396,2)</f>
        <v>0</v>
      </c>
      <c r="K396" s="142" t="s">
        <v>1</v>
      </c>
      <c r="L396" s="31"/>
      <c r="M396" s="146" t="s">
        <v>1</v>
      </c>
      <c r="N396" s="147" t="s">
        <v>41</v>
      </c>
      <c r="O396" s="148">
        <v>0</v>
      </c>
      <c r="P396" s="148">
        <f>O396*H396</f>
        <v>0</v>
      </c>
      <c r="Q396" s="148">
        <v>0</v>
      </c>
      <c r="R396" s="148">
        <f>Q396*H396</f>
        <v>0</v>
      </c>
      <c r="S396" s="148">
        <v>0</v>
      </c>
      <c r="T396" s="149">
        <f>S396*H396</f>
        <v>0</v>
      </c>
      <c r="AR396" s="150" t="s">
        <v>265</v>
      </c>
      <c r="AT396" s="150" t="s">
        <v>142</v>
      </c>
      <c r="AU396" s="150" t="s">
        <v>85</v>
      </c>
      <c r="AY396" s="17" t="s">
        <v>139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19</v>
      </c>
      <c r="BK396" s="151">
        <f>ROUND(I396*H396,2)</f>
        <v>0</v>
      </c>
      <c r="BL396" s="17" t="s">
        <v>265</v>
      </c>
      <c r="BM396" s="150" t="s">
        <v>461</v>
      </c>
    </row>
    <row r="397" spans="2:65" s="1" customFormat="1" ht="60" customHeight="1">
      <c r="B397" s="139"/>
      <c r="C397" s="140" t="s">
        <v>462</v>
      </c>
      <c r="D397" s="140" t="s">
        <v>142</v>
      </c>
      <c r="E397" s="141" t="s">
        <v>463</v>
      </c>
      <c r="F397" s="142" t="s">
        <v>464</v>
      </c>
      <c r="G397" s="143" t="s">
        <v>262</v>
      </c>
      <c r="H397" s="144">
        <v>1</v>
      </c>
      <c r="I397" s="145"/>
      <c r="J397" s="145">
        <f>ROUND(I397*H397,2)</f>
        <v>0</v>
      </c>
      <c r="K397" s="142" t="s">
        <v>1</v>
      </c>
      <c r="L397" s="31"/>
      <c r="M397" s="146" t="s">
        <v>1</v>
      </c>
      <c r="N397" s="147" t="s">
        <v>41</v>
      </c>
      <c r="O397" s="148">
        <v>0</v>
      </c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AR397" s="150" t="s">
        <v>265</v>
      </c>
      <c r="AT397" s="150" t="s">
        <v>142</v>
      </c>
      <c r="AU397" s="150" t="s">
        <v>85</v>
      </c>
      <c r="AY397" s="17" t="s">
        <v>139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7" t="s">
        <v>19</v>
      </c>
      <c r="BK397" s="151">
        <f>ROUND(I397*H397,2)</f>
        <v>0</v>
      </c>
      <c r="BL397" s="17" t="s">
        <v>265</v>
      </c>
      <c r="BM397" s="150" t="s">
        <v>465</v>
      </c>
    </row>
    <row r="398" spans="2:65" s="195" customFormat="1" ht="60" customHeight="1">
      <c r="B398" s="139"/>
      <c r="C398" s="140" t="s">
        <v>892</v>
      </c>
      <c r="D398" s="140" t="s">
        <v>142</v>
      </c>
      <c r="E398" s="141" t="s">
        <v>893</v>
      </c>
      <c r="F398" s="142" t="s">
        <v>894</v>
      </c>
      <c r="G398" s="143" t="s">
        <v>647</v>
      </c>
      <c r="H398" s="144">
        <v>5522</v>
      </c>
      <c r="I398" s="196"/>
      <c r="J398" s="145">
        <f>ROUND(I398*H398,2)</f>
        <v>0</v>
      </c>
      <c r="K398" s="142"/>
      <c r="L398" s="31"/>
      <c r="M398" s="146"/>
      <c r="N398" s="147"/>
      <c r="O398" s="148"/>
      <c r="P398" s="148"/>
      <c r="Q398" s="148"/>
      <c r="R398" s="148"/>
      <c r="S398" s="148"/>
      <c r="T398" s="149"/>
      <c r="AR398" s="150"/>
      <c r="AT398" s="150"/>
      <c r="AU398" s="150"/>
      <c r="AY398" s="17"/>
      <c r="BE398" s="151"/>
      <c r="BF398" s="151"/>
      <c r="BG398" s="151"/>
      <c r="BH398" s="151"/>
      <c r="BI398" s="151"/>
      <c r="BJ398" s="17"/>
      <c r="BK398" s="151"/>
      <c r="BL398" s="17"/>
      <c r="BM398" s="150"/>
    </row>
    <row r="399" spans="2:65" s="1" customFormat="1" ht="16.5" customHeight="1">
      <c r="B399" s="139"/>
      <c r="C399" s="140" t="s">
        <v>466</v>
      </c>
      <c r="D399" s="140" t="s">
        <v>142</v>
      </c>
      <c r="E399" s="141" t="s">
        <v>467</v>
      </c>
      <c r="F399" s="142" t="s">
        <v>468</v>
      </c>
      <c r="G399" s="143" t="s">
        <v>155</v>
      </c>
      <c r="H399" s="144">
        <v>930.929</v>
      </c>
      <c r="I399" s="145"/>
      <c r="J399" s="145">
        <f>ROUND(I399*H399,2)</f>
        <v>0</v>
      </c>
      <c r="K399" s="142" t="s">
        <v>1</v>
      </c>
      <c r="L399" s="31"/>
      <c r="M399" s="146" t="s">
        <v>1</v>
      </c>
      <c r="N399" s="147" t="s">
        <v>41</v>
      </c>
      <c r="O399" s="148">
        <v>0.95</v>
      </c>
      <c r="P399" s="148">
        <f>O399*H399</f>
        <v>884.3825499999999</v>
      </c>
      <c r="Q399" s="148">
        <v>7E-05</v>
      </c>
      <c r="R399" s="148">
        <f>Q399*H399</f>
        <v>0.06516503</v>
      </c>
      <c r="S399" s="148">
        <v>0</v>
      </c>
      <c r="T399" s="149">
        <f>S399*H399</f>
        <v>0</v>
      </c>
      <c r="AR399" s="150" t="s">
        <v>265</v>
      </c>
      <c r="AT399" s="150" t="s">
        <v>142</v>
      </c>
      <c r="AU399" s="150" t="s">
        <v>85</v>
      </c>
      <c r="AY399" s="17" t="s">
        <v>139</v>
      </c>
      <c r="BE399" s="151">
        <f>IF(N399="základní",J399,0)</f>
        <v>0</v>
      </c>
      <c r="BF399" s="151">
        <f>IF(N399="snížená",J399,0)</f>
        <v>0</v>
      </c>
      <c r="BG399" s="151">
        <f>IF(N399="zákl. přenesená",J399,0)</f>
        <v>0</v>
      </c>
      <c r="BH399" s="151">
        <f>IF(N399="sníž. přenesená",J399,0)</f>
        <v>0</v>
      </c>
      <c r="BI399" s="151">
        <f>IF(N399="nulová",J399,0)</f>
        <v>0</v>
      </c>
      <c r="BJ399" s="17" t="s">
        <v>19</v>
      </c>
      <c r="BK399" s="151">
        <f>ROUND(I399*H399,2)</f>
        <v>0</v>
      </c>
      <c r="BL399" s="17" t="s">
        <v>265</v>
      </c>
      <c r="BM399" s="150" t="s">
        <v>469</v>
      </c>
    </row>
    <row r="400" spans="2:51" s="12" customFormat="1" ht="12">
      <c r="B400" s="152"/>
      <c r="D400" s="153" t="s">
        <v>149</v>
      </c>
      <c r="E400" s="154" t="s">
        <v>1</v>
      </c>
      <c r="F400" s="155" t="s">
        <v>161</v>
      </c>
      <c r="H400" s="154" t="s">
        <v>1</v>
      </c>
      <c r="L400" s="152"/>
      <c r="M400" s="156"/>
      <c r="N400" s="157"/>
      <c r="O400" s="157"/>
      <c r="P400" s="157"/>
      <c r="Q400" s="157"/>
      <c r="R400" s="157"/>
      <c r="S400" s="157"/>
      <c r="T400" s="158"/>
      <c r="AT400" s="154" t="s">
        <v>149</v>
      </c>
      <c r="AU400" s="154" t="s">
        <v>85</v>
      </c>
      <c r="AV400" s="12" t="s">
        <v>19</v>
      </c>
      <c r="AW400" s="12" t="s">
        <v>30</v>
      </c>
      <c r="AX400" s="12" t="s">
        <v>76</v>
      </c>
      <c r="AY400" s="154" t="s">
        <v>139</v>
      </c>
    </row>
    <row r="401" spans="2:51" s="13" customFormat="1" ht="12">
      <c r="B401" s="159"/>
      <c r="D401" s="153" t="s">
        <v>149</v>
      </c>
      <c r="E401" s="160" t="s">
        <v>1</v>
      </c>
      <c r="F401" s="161" t="s">
        <v>370</v>
      </c>
      <c r="H401" s="162">
        <v>461.188</v>
      </c>
      <c r="L401" s="159"/>
      <c r="M401" s="163"/>
      <c r="N401" s="164"/>
      <c r="O401" s="164"/>
      <c r="P401" s="164"/>
      <c r="Q401" s="164"/>
      <c r="R401" s="164"/>
      <c r="S401" s="164"/>
      <c r="T401" s="165"/>
      <c r="AT401" s="160" t="s">
        <v>149</v>
      </c>
      <c r="AU401" s="160" t="s">
        <v>85</v>
      </c>
      <c r="AV401" s="13" t="s">
        <v>85</v>
      </c>
      <c r="AW401" s="13" t="s">
        <v>30</v>
      </c>
      <c r="AX401" s="13" t="s">
        <v>76</v>
      </c>
      <c r="AY401" s="160" t="s">
        <v>139</v>
      </c>
    </row>
    <row r="402" spans="2:51" s="12" customFormat="1" ht="12">
      <c r="B402" s="152"/>
      <c r="D402" s="153" t="s">
        <v>149</v>
      </c>
      <c r="E402" s="154" t="s">
        <v>1</v>
      </c>
      <c r="F402" s="155" t="s">
        <v>165</v>
      </c>
      <c r="H402" s="154" t="s">
        <v>1</v>
      </c>
      <c r="L402" s="152"/>
      <c r="M402" s="156"/>
      <c r="N402" s="157"/>
      <c r="O402" s="157"/>
      <c r="P402" s="157"/>
      <c r="Q402" s="157"/>
      <c r="R402" s="157"/>
      <c r="S402" s="157"/>
      <c r="T402" s="158"/>
      <c r="AT402" s="154" t="s">
        <v>149</v>
      </c>
      <c r="AU402" s="154" t="s">
        <v>85</v>
      </c>
      <c r="AV402" s="12" t="s">
        <v>19</v>
      </c>
      <c r="AW402" s="12" t="s">
        <v>30</v>
      </c>
      <c r="AX402" s="12" t="s">
        <v>76</v>
      </c>
      <c r="AY402" s="154" t="s">
        <v>139</v>
      </c>
    </row>
    <row r="403" spans="2:51" s="13" customFormat="1" ht="12">
      <c r="B403" s="159"/>
      <c r="D403" s="153" t="s">
        <v>149</v>
      </c>
      <c r="E403" s="160" t="s">
        <v>1</v>
      </c>
      <c r="F403" s="161" t="s">
        <v>371</v>
      </c>
      <c r="H403" s="162">
        <v>469.741</v>
      </c>
      <c r="L403" s="159"/>
      <c r="M403" s="163"/>
      <c r="N403" s="164"/>
      <c r="O403" s="164"/>
      <c r="P403" s="164"/>
      <c r="Q403" s="164"/>
      <c r="R403" s="164"/>
      <c r="S403" s="164"/>
      <c r="T403" s="165"/>
      <c r="AT403" s="160" t="s">
        <v>149</v>
      </c>
      <c r="AU403" s="160" t="s">
        <v>85</v>
      </c>
      <c r="AV403" s="13" t="s">
        <v>85</v>
      </c>
      <c r="AW403" s="13" t="s">
        <v>30</v>
      </c>
      <c r="AX403" s="13" t="s">
        <v>76</v>
      </c>
      <c r="AY403" s="160" t="s">
        <v>139</v>
      </c>
    </row>
    <row r="404" spans="2:51" s="14" customFormat="1" ht="12">
      <c r="B404" s="166"/>
      <c r="D404" s="153" t="s">
        <v>149</v>
      </c>
      <c r="E404" s="167" t="s">
        <v>1</v>
      </c>
      <c r="F404" s="168" t="s">
        <v>152</v>
      </c>
      <c r="H404" s="169">
        <v>930.929</v>
      </c>
      <c r="L404" s="166"/>
      <c r="M404" s="170"/>
      <c r="N404" s="171"/>
      <c r="O404" s="171"/>
      <c r="P404" s="171"/>
      <c r="Q404" s="171"/>
      <c r="R404" s="171"/>
      <c r="S404" s="171"/>
      <c r="T404" s="172"/>
      <c r="AT404" s="167" t="s">
        <v>149</v>
      </c>
      <c r="AU404" s="167" t="s">
        <v>85</v>
      </c>
      <c r="AV404" s="14" t="s">
        <v>147</v>
      </c>
      <c r="AW404" s="14" t="s">
        <v>30</v>
      </c>
      <c r="AX404" s="14" t="s">
        <v>19</v>
      </c>
      <c r="AY404" s="167" t="s">
        <v>139</v>
      </c>
    </row>
    <row r="405" spans="2:65" s="1" customFormat="1" ht="24" customHeight="1">
      <c r="B405" s="139"/>
      <c r="C405" s="173" t="s">
        <v>470</v>
      </c>
      <c r="D405" s="173" t="s">
        <v>173</v>
      </c>
      <c r="E405" s="174" t="s">
        <v>471</v>
      </c>
      <c r="F405" s="175" t="s">
        <v>886</v>
      </c>
      <c r="G405" s="176" t="s">
        <v>155</v>
      </c>
      <c r="H405" s="177">
        <v>930.929</v>
      </c>
      <c r="I405" s="178"/>
      <c r="J405" s="178">
        <f>ROUND(I405*H405,2)</f>
        <v>0</v>
      </c>
      <c r="K405" s="175" t="s">
        <v>1</v>
      </c>
      <c r="L405" s="179"/>
      <c r="M405" s="180" t="s">
        <v>1</v>
      </c>
      <c r="N405" s="181" t="s">
        <v>41</v>
      </c>
      <c r="O405" s="148">
        <v>0</v>
      </c>
      <c r="P405" s="148">
        <f>O405*H405</f>
        <v>0</v>
      </c>
      <c r="Q405" s="148">
        <v>0</v>
      </c>
      <c r="R405" s="148">
        <f>Q405*H405</f>
        <v>0</v>
      </c>
      <c r="S405" s="148">
        <v>0</v>
      </c>
      <c r="T405" s="149">
        <f>S405*H405</f>
        <v>0</v>
      </c>
      <c r="AR405" s="150" t="s">
        <v>346</v>
      </c>
      <c r="AT405" s="150" t="s">
        <v>173</v>
      </c>
      <c r="AU405" s="150" t="s">
        <v>85</v>
      </c>
      <c r="AY405" s="17" t="s">
        <v>139</v>
      </c>
      <c r="BE405" s="151">
        <f>IF(N405="základní",J405,0)</f>
        <v>0</v>
      </c>
      <c r="BF405" s="151">
        <f>IF(N405="snížená",J405,0)</f>
        <v>0</v>
      </c>
      <c r="BG405" s="151">
        <f>IF(N405="zákl. přenesená",J405,0)</f>
        <v>0</v>
      </c>
      <c r="BH405" s="151">
        <f>IF(N405="sníž. přenesená",J405,0)</f>
        <v>0</v>
      </c>
      <c r="BI405" s="151">
        <f>IF(N405="nulová",J405,0)</f>
        <v>0</v>
      </c>
      <c r="BJ405" s="17" t="s">
        <v>19</v>
      </c>
      <c r="BK405" s="151">
        <f>ROUND(I405*H405,2)</f>
        <v>0</v>
      </c>
      <c r="BL405" s="17" t="s">
        <v>265</v>
      </c>
      <c r="BM405" s="150" t="s">
        <v>472</v>
      </c>
    </row>
    <row r="406" spans="2:51" s="12" customFormat="1" ht="12">
      <c r="B406" s="152"/>
      <c r="D406" s="153" t="s">
        <v>149</v>
      </c>
      <c r="E406" s="154" t="s">
        <v>1</v>
      </c>
      <c r="F406" s="155" t="s">
        <v>161</v>
      </c>
      <c r="H406" s="154" t="s">
        <v>1</v>
      </c>
      <c r="L406" s="152"/>
      <c r="M406" s="156"/>
      <c r="N406" s="157"/>
      <c r="O406" s="157"/>
      <c r="P406" s="157"/>
      <c r="Q406" s="157"/>
      <c r="R406" s="157"/>
      <c r="S406" s="157"/>
      <c r="T406" s="158"/>
      <c r="AT406" s="154" t="s">
        <v>149</v>
      </c>
      <c r="AU406" s="154" t="s">
        <v>85</v>
      </c>
      <c r="AV406" s="12" t="s">
        <v>19</v>
      </c>
      <c r="AW406" s="12" t="s">
        <v>30</v>
      </c>
      <c r="AX406" s="12" t="s">
        <v>76</v>
      </c>
      <c r="AY406" s="154" t="s">
        <v>139</v>
      </c>
    </row>
    <row r="407" spans="2:51" s="13" customFormat="1" ht="12">
      <c r="B407" s="159"/>
      <c r="D407" s="153" t="s">
        <v>149</v>
      </c>
      <c r="E407" s="160" t="s">
        <v>1</v>
      </c>
      <c r="F407" s="161" t="s">
        <v>370</v>
      </c>
      <c r="H407" s="162">
        <v>461.188</v>
      </c>
      <c r="L407" s="159"/>
      <c r="M407" s="163"/>
      <c r="N407" s="164"/>
      <c r="O407" s="164"/>
      <c r="P407" s="164"/>
      <c r="Q407" s="164"/>
      <c r="R407" s="164"/>
      <c r="S407" s="164"/>
      <c r="T407" s="165"/>
      <c r="AT407" s="160" t="s">
        <v>149</v>
      </c>
      <c r="AU407" s="160" t="s">
        <v>85</v>
      </c>
      <c r="AV407" s="13" t="s">
        <v>85</v>
      </c>
      <c r="AW407" s="13" t="s">
        <v>30</v>
      </c>
      <c r="AX407" s="13" t="s">
        <v>76</v>
      </c>
      <c r="AY407" s="160" t="s">
        <v>139</v>
      </c>
    </row>
    <row r="408" spans="2:51" s="12" customFormat="1" ht="12">
      <c r="B408" s="152"/>
      <c r="D408" s="153" t="s">
        <v>149</v>
      </c>
      <c r="E408" s="154" t="s">
        <v>1</v>
      </c>
      <c r="F408" s="155" t="s">
        <v>165</v>
      </c>
      <c r="H408" s="154" t="s">
        <v>1</v>
      </c>
      <c r="L408" s="152"/>
      <c r="M408" s="156"/>
      <c r="N408" s="157"/>
      <c r="O408" s="157"/>
      <c r="P408" s="157"/>
      <c r="Q408" s="157"/>
      <c r="R408" s="157"/>
      <c r="S408" s="157"/>
      <c r="T408" s="158"/>
      <c r="AT408" s="154" t="s">
        <v>149</v>
      </c>
      <c r="AU408" s="154" t="s">
        <v>85</v>
      </c>
      <c r="AV408" s="12" t="s">
        <v>19</v>
      </c>
      <c r="AW408" s="12" t="s">
        <v>30</v>
      </c>
      <c r="AX408" s="12" t="s">
        <v>76</v>
      </c>
      <c r="AY408" s="154" t="s">
        <v>139</v>
      </c>
    </row>
    <row r="409" spans="2:51" s="13" customFormat="1" ht="12">
      <c r="B409" s="159"/>
      <c r="D409" s="153" t="s">
        <v>149</v>
      </c>
      <c r="E409" s="160" t="s">
        <v>1</v>
      </c>
      <c r="F409" s="161" t="s">
        <v>371</v>
      </c>
      <c r="H409" s="162">
        <v>469.741</v>
      </c>
      <c r="L409" s="159"/>
      <c r="M409" s="163"/>
      <c r="N409" s="164"/>
      <c r="O409" s="164"/>
      <c r="P409" s="164"/>
      <c r="Q409" s="164"/>
      <c r="R409" s="164"/>
      <c r="S409" s="164"/>
      <c r="T409" s="165"/>
      <c r="AT409" s="160" t="s">
        <v>149</v>
      </c>
      <c r="AU409" s="160" t="s">
        <v>85</v>
      </c>
      <c r="AV409" s="13" t="s">
        <v>85</v>
      </c>
      <c r="AW409" s="13" t="s">
        <v>30</v>
      </c>
      <c r="AX409" s="13" t="s">
        <v>76</v>
      </c>
      <c r="AY409" s="160" t="s">
        <v>139</v>
      </c>
    </row>
    <row r="410" spans="2:51" s="14" customFormat="1" ht="12">
      <c r="B410" s="166"/>
      <c r="D410" s="153" t="s">
        <v>149</v>
      </c>
      <c r="E410" s="167" t="s">
        <v>1</v>
      </c>
      <c r="F410" s="168" t="s">
        <v>152</v>
      </c>
      <c r="H410" s="169">
        <v>930.929</v>
      </c>
      <c r="L410" s="166"/>
      <c r="M410" s="170"/>
      <c r="N410" s="171"/>
      <c r="O410" s="171"/>
      <c r="P410" s="171"/>
      <c r="Q410" s="171"/>
      <c r="R410" s="171"/>
      <c r="S410" s="171"/>
      <c r="T410" s="172"/>
      <c r="AT410" s="167" t="s">
        <v>149</v>
      </c>
      <c r="AU410" s="167" t="s">
        <v>85</v>
      </c>
      <c r="AV410" s="14" t="s">
        <v>147</v>
      </c>
      <c r="AW410" s="14" t="s">
        <v>30</v>
      </c>
      <c r="AX410" s="14" t="s">
        <v>19</v>
      </c>
      <c r="AY410" s="167" t="s">
        <v>139</v>
      </c>
    </row>
    <row r="411" spans="2:65" s="1" customFormat="1" ht="16.5" customHeight="1">
      <c r="B411" s="139"/>
      <c r="C411" s="140" t="s">
        <v>473</v>
      </c>
      <c r="D411" s="140" t="s">
        <v>142</v>
      </c>
      <c r="E411" s="141" t="s">
        <v>474</v>
      </c>
      <c r="F411" s="142" t="s">
        <v>475</v>
      </c>
      <c r="G411" s="143" t="s">
        <v>145</v>
      </c>
      <c r="H411" s="144">
        <v>10</v>
      </c>
      <c r="I411" s="145"/>
      <c r="J411" s="145">
        <f>ROUND(I411*H411,2)</f>
        <v>0</v>
      </c>
      <c r="K411" s="142" t="s">
        <v>146</v>
      </c>
      <c r="L411" s="31"/>
      <c r="M411" s="146" t="s">
        <v>1</v>
      </c>
      <c r="N411" s="147" t="s">
        <v>41</v>
      </c>
      <c r="O411" s="148">
        <v>0.552</v>
      </c>
      <c r="P411" s="148">
        <f>O411*H411</f>
        <v>5.5200000000000005</v>
      </c>
      <c r="Q411" s="148">
        <v>9E-05</v>
      </c>
      <c r="R411" s="148">
        <f>Q411*H411</f>
        <v>0.0009000000000000001</v>
      </c>
      <c r="S411" s="148">
        <v>0</v>
      </c>
      <c r="T411" s="149">
        <f>S411*H411</f>
        <v>0</v>
      </c>
      <c r="AR411" s="150" t="s">
        <v>265</v>
      </c>
      <c r="AT411" s="150" t="s">
        <v>142</v>
      </c>
      <c r="AU411" s="150" t="s">
        <v>85</v>
      </c>
      <c r="AY411" s="17" t="s">
        <v>139</v>
      </c>
      <c r="BE411" s="151">
        <f>IF(N411="základní",J411,0)</f>
        <v>0</v>
      </c>
      <c r="BF411" s="151">
        <f>IF(N411="snížená",J411,0)</f>
        <v>0</v>
      </c>
      <c r="BG411" s="151">
        <f>IF(N411="zákl. přenesená",J411,0)</f>
        <v>0</v>
      </c>
      <c r="BH411" s="151">
        <f>IF(N411="sníž. přenesená",J411,0)</f>
        <v>0</v>
      </c>
      <c r="BI411" s="151">
        <f>IF(N411="nulová",J411,0)</f>
        <v>0</v>
      </c>
      <c r="BJ411" s="17" t="s">
        <v>19</v>
      </c>
      <c r="BK411" s="151">
        <f>ROUND(I411*H411,2)</f>
        <v>0</v>
      </c>
      <c r="BL411" s="17" t="s">
        <v>265</v>
      </c>
      <c r="BM411" s="150" t="s">
        <v>476</v>
      </c>
    </row>
    <row r="412" spans="2:51" s="13" customFormat="1" ht="12">
      <c r="B412" s="159"/>
      <c r="D412" s="153" t="s">
        <v>149</v>
      </c>
      <c r="E412" s="160" t="s">
        <v>1</v>
      </c>
      <c r="F412" s="161" t="s">
        <v>477</v>
      </c>
      <c r="H412" s="162">
        <v>10</v>
      </c>
      <c r="L412" s="159"/>
      <c r="M412" s="163"/>
      <c r="N412" s="164"/>
      <c r="O412" s="164"/>
      <c r="P412" s="164"/>
      <c r="Q412" s="164"/>
      <c r="R412" s="164"/>
      <c r="S412" s="164"/>
      <c r="T412" s="165"/>
      <c r="AT412" s="160" t="s">
        <v>149</v>
      </c>
      <c r="AU412" s="160" t="s">
        <v>85</v>
      </c>
      <c r="AV412" s="13" t="s">
        <v>85</v>
      </c>
      <c r="AW412" s="13" t="s">
        <v>30</v>
      </c>
      <c r="AX412" s="13" t="s">
        <v>76</v>
      </c>
      <c r="AY412" s="160" t="s">
        <v>139</v>
      </c>
    </row>
    <row r="413" spans="2:51" s="14" customFormat="1" ht="12">
      <c r="B413" s="166"/>
      <c r="D413" s="153" t="s">
        <v>149</v>
      </c>
      <c r="E413" s="167" t="s">
        <v>1</v>
      </c>
      <c r="F413" s="168" t="s">
        <v>152</v>
      </c>
      <c r="H413" s="169">
        <v>10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7" t="s">
        <v>149</v>
      </c>
      <c r="AU413" s="167" t="s">
        <v>85</v>
      </c>
      <c r="AV413" s="14" t="s">
        <v>147</v>
      </c>
      <c r="AW413" s="14" t="s">
        <v>30</v>
      </c>
      <c r="AX413" s="14" t="s">
        <v>19</v>
      </c>
      <c r="AY413" s="167" t="s">
        <v>139</v>
      </c>
    </row>
    <row r="414" spans="2:65" s="1" customFormat="1" ht="16.5" customHeight="1">
      <c r="B414" s="139"/>
      <c r="C414" s="140" t="s">
        <v>478</v>
      </c>
      <c r="D414" s="140" t="s">
        <v>142</v>
      </c>
      <c r="E414" s="141" t="s">
        <v>479</v>
      </c>
      <c r="F414" s="142" t="s">
        <v>480</v>
      </c>
      <c r="G414" s="143" t="s">
        <v>145</v>
      </c>
      <c r="H414" s="144">
        <v>10</v>
      </c>
      <c r="I414" s="145"/>
      <c r="J414" s="145">
        <f>ROUND(I414*H414,2)</f>
        <v>0</v>
      </c>
      <c r="K414" s="142" t="s">
        <v>1</v>
      </c>
      <c r="L414" s="31"/>
      <c r="M414" s="146" t="s">
        <v>1</v>
      </c>
      <c r="N414" s="147" t="s">
        <v>41</v>
      </c>
      <c r="O414" s="148">
        <v>0.26</v>
      </c>
      <c r="P414" s="148">
        <f>O414*H414</f>
        <v>2.6</v>
      </c>
      <c r="Q414" s="148">
        <v>0</v>
      </c>
      <c r="R414" s="148">
        <f>Q414*H414</f>
        <v>0</v>
      </c>
      <c r="S414" s="148">
        <v>0.03</v>
      </c>
      <c r="T414" s="149">
        <f>S414*H414</f>
        <v>0.3</v>
      </c>
      <c r="AR414" s="150" t="s">
        <v>265</v>
      </c>
      <c r="AT414" s="150" t="s">
        <v>142</v>
      </c>
      <c r="AU414" s="150" t="s">
        <v>85</v>
      </c>
      <c r="AY414" s="17" t="s">
        <v>139</v>
      </c>
      <c r="BE414" s="151">
        <f>IF(N414="základní",J414,0)</f>
        <v>0</v>
      </c>
      <c r="BF414" s="151">
        <f>IF(N414="snížená",J414,0)</f>
        <v>0</v>
      </c>
      <c r="BG414" s="151">
        <f>IF(N414="zákl. přenesená",J414,0)</f>
        <v>0</v>
      </c>
      <c r="BH414" s="151">
        <f>IF(N414="sníž. přenesená",J414,0)</f>
        <v>0</v>
      </c>
      <c r="BI414" s="151">
        <f>IF(N414="nulová",J414,0)</f>
        <v>0</v>
      </c>
      <c r="BJ414" s="17" t="s">
        <v>19</v>
      </c>
      <c r="BK414" s="151">
        <f>ROUND(I414*H414,2)</f>
        <v>0</v>
      </c>
      <c r="BL414" s="17" t="s">
        <v>265</v>
      </c>
      <c r="BM414" s="150" t="s">
        <v>481</v>
      </c>
    </row>
    <row r="415" spans="2:65" s="1" customFormat="1" ht="48" customHeight="1">
      <c r="B415" s="139"/>
      <c r="C415" s="140" t="s">
        <v>482</v>
      </c>
      <c r="D415" s="140" t="s">
        <v>142</v>
      </c>
      <c r="E415" s="141" t="s">
        <v>483</v>
      </c>
      <c r="F415" s="142" t="s">
        <v>484</v>
      </c>
      <c r="G415" s="143" t="s">
        <v>427</v>
      </c>
      <c r="H415" s="144">
        <v>1</v>
      </c>
      <c r="I415" s="145"/>
      <c r="J415" s="145">
        <f>ROUND(I415*H415,2)</f>
        <v>0</v>
      </c>
      <c r="K415" s="142" t="s">
        <v>1</v>
      </c>
      <c r="L415" s="31"/>
      <c r="M415" s="146" t="s">
        <v>1</v>
      </c>
      <c r="N415" s="147" t="s">
        <v>41</v>
      </c>
      <c r="O415" s="148">
        <v>0.26</v>
      </c>
      <c r="P415" s="148">
        <f>O415*H415</f>
        <v>0.26</v>
      </c>
      <c r="Q415" s="148">
        <v>0</v>
      </c>
      <c r="R415" s="148">
        <f>Q415*H415</f>
        <v>0</v>
      </c>
      <c r="S415" s="148">
        <v>0.03</v>
      </c>
      <c r="T415" s="149">
        <f>S415*H415</f>
        <v>0.03</v>
      </c>
      <c r="AR415" s="150" t="s">
        <v>265</v>
      </c>
      <c r="AT415" s="150" t="s">
        <v>142</v>
      </c>
      <c r="AU415" s="150" t="s">
        <v>85</v>
      </c>
      <c r="AY415" s="17" t="s">
        <v>139</v>
      </c>
      <c r="BE415" s="151">
        <f>IF(N415="základní",J415,0)</f>
        <v>0</v>
      </c>
      <c r="BF415" s="151">
        <f>IF(N415="snížená",J415,0)</f>
        <v>0</v>
      </c>
      <c r="BG415" s="151">
        <f>IF(N415="zákl. přenesená",J415,0)</f>
        <v>0</v>
      </c>
      <c r="BH415" s="151">
        <f>IF(N415="sníž. přenesená",J415,0)</f>
        <v>0</v>
      </c>
      <c r="BI415" s="151">
        <f>IF(N415="nulová",J415,0)</f>
        <v>0</v>
      </c>
      <c r="BJ415" s="17" t="s">
        <v>19</v>
      </c>
      <c r="BK415" s="151">
        <f>ROUND(I415*H415,2)</f>
        <v>0</v>
      </c>
      <c r="BL415" s="17" t="s">
        <v>265</v>
      </c>
      <c r="BM415" s="150" t="s">
        <v>485</v>
      </c>
    </row>
    <row r="416" spans="2:65" s="1" customFormat="1" ht="24" customHeight="1">
      <c r="B416" s="139"/>
      <c r="C416" s="140" t="s">
        <v>486</v>
      </c>
      <c r="D416" s="140" t="s">
        <v>142</v>
      </c>
      <c r="E416" s="141" t="s">
        <v>487</v>
      </c>
      <c r="F416" s="142" t="s">
        <v>488</v>
      </c>
      <c r="G416" s="143" t="s">
        <v>363</v>
      </c>
      <c r="H416" s="144">
        <v>48032.949</v>
      </c>
      <c r="I416" s="145"/>
      <c r="J416" s="145">
        <f>ROUND(I416*H416,2)</f>
        <v>0</v>
      </c>
      <c r="K416" s="142" t="s">
        <v>146</v>
      </c>
      <c r="L416" s="31"/>
      <c r="M416" s="146" t="s">
        <v>1</v>
      </c>
      <c r="N416" s="147" t="s">
        <v>41</v>
      </c>
      <c r="O416" s="148">
        <v>0</v>
      </c>
      <c r="P416" s="148">
        <f>O416*H416</f>
        <v>0</v>
      </c>
      <c r="Q416" s="148">
        <v>0</v>
      </c>
      <c r="R416" s="148">
        <f>Q416*H416</f>
        <v>0</v>
      </c>
      <c r="S416" s="148">
        <v>0</v>
      </c>
      <c r="T416" s="149">
        <f>S416*H416</f>
        <v>0</v>
      </c>
      <c r="AR416" s="150" t="s">
        <v>265</v>
      </c>
      <c r="AT416" s="150" t="s">
        <v>142</v>
      </c>
      <c r="AU416" s="150" t="s">
        <v>85</v>
      </c>
      <c r="AY416" s="17" t="s">
        <v>139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7" t="s">
        <v>19</v>
      </c>
      <c r="BK416" s="151">
        <f>ROUND(I416*H416,2)</f>
        <v>0</v>
      </c>
      <c r="BL416" s="17" t="s">
        <v>265</v>
      </c>
      <c r="BM416" s="150" t="s">
        <v>489</v>
      </c>
    </row>
    <row r="417" spans="2:63" s="11" customFormat="1" ht="22.9" customHeight="1">
      <c r="B417" s="127"/>
      <c r="D417" s="128" t="s">
        <v>75</v>
      </c>
      <c r="E417" s="137" t="s">
        <v>490</v>
      </c>
      <c r="F417" s="137" t="s">
        <v>491</v>
      </c>
      <c r="J417" s="138">
        <f>BK417</f>
        <v>0</v>
      </c>
      <c r="L417" s="127"/>
      <c r="M417" s="131"/>
      <c r="N417" s="132"/>
      <c r="O417" s="132"/>
      <c r="P417" s="133">
        <f>SUM(P418:P494)</f>
        <v>515.4294</v>
      </c>
      <c r="Q417" s="132"/>
      <c r="R417" s="133">
        <f>SUM(R418:R494)</f>
        <v>0.92203543</v>
      </c>
      <c r="S417" s="132"/>
      <c r="T417" s="134">
        <f>SUM(T418:T494)</f>
        <v>0</v>
      </c>
      <c r="AR417" s="128" t="s">
        <v>85</v>
      </c>
      <c r="AT417" s="135" t="s">
        <v>75</v>
      </c>
      <c r="AU417" s="135" t="s">
        <v>19</v>
      </c>
      <c r="AY417" s="128" t="s">
        <v>139</v>
      </c>
      <c r="BK417" s="136">
        <f>SUM(BK418:BK494)</f>
        <v>0</v>
      </c>
    </row>
    <row r="418" spans="2:65" s="1" customFormat="1" ht="16.5" customHeight="1">
      <c r="B418" s="139"/>
      <c r="C418" s="140" t="s">
        <v>492</v>
      </c>
      <c r="D418" s="140" t="s">
        <v>142</v>
      </c>
      <c r="E418" s="141" t="s">
        <v>493</v>
      </c>
      <c r="F418" s="142" t="s">
        <v>494</v>
      </c>
      <c r="G418" s="143" t="s">
        <v>155</v>
      </c>
      <c r="H418" s="144">
        <v>196.186</v>
      </c>
      <c r="I418" s="145"/>
      <c r="J418" s="145">
        <f>ROUND(I418*H418,2)</f>
        <v>0</v>
      </c>
      <c r="K418" s="142" t="s">
        <v>146</v>
      </c>
      <c r="L418" s="31"/>
      <c r="M418" s="146" t="s">
        <v>1</v>
      </c>
      <c r="N418" s="147" t="s">
        <v>41</v>
      </c>
      <c r="O418" s="148">
        <v>0.1</v>
      </c>
      <c r="P418" s="148">
        <f>O418*H418</f>
        <v>19.6186</v>
      </c>
      <c r="Q418" s="148">
        <v>7E-05</v>
      </c>
      <c r="R418" s="148">
        <f>Q418*H418</f>
        <v>0.013733019999999999</v>
      </c>
      <c r="S418" s="148">
        <v>0</v>
      </c>
      <c r="T418" s="149">
        <f>S418*H418</f>
        <v>0</v>
      </c>
      <c r="AR418" s="150" t="s">
        <v>265</v>
      </c>
      <c r="AT418" s="150" t="s">
        <v>142</v>
      </c>
      <c r="AU418" s="150" t="s">
        <v>85</v>
      </c>
      <c r="AY418" s="17" t="s">
        <v>139</v>
      </c>
      <c r="BE418" s="151">
        <f>IF(N418="základní",J418,0)</f>
        <v>0</v>
      </c>
      <c r="BF418" s="151">
        <f>IF(N418="snížená",J418,0)</f>
        <v>0</v>
      </c>
      <c r="BG418" s="151">
        <f>IF(N418="zákl. přenesená",J418,0)</f>
        <v>0</v>
      </c>
      <c r="BH418" s="151">
        <f>IF(N418="sníž. přenesená",J418,0)</f>
        <v>0</v>
      </c>
      <c r="BI418" s="151">
        <f>IF(N418="nulová",J418,0)</f>
        <v>0</v>
      </c>
      <c r="BJ418" s="17" t="s">
        <v>19</v>
      </c>
      <c r="BK418" s="151">
        <f>ROUND(I418*H418,2)</f>
        <v>0</v>
      </c>
      <c r="BL418" s="17" t="s">
        <v>265</v>
      </c>
      <c r="BM418" s="150" t="s">
        <v>495</v>
      </c>
    </row>
    <row r="419" spans="2:65" s="1" customFormat="1" ht="24" customHeight="1">
      <c r="B419" s="139"/>
      <c r="C419" s="140" t="s">
        <v>496</v>
      </c>
      <c r="D419" s="140" t="s">
        <v>142</v>
      </c>
      <c r="E419" s="141" t="s">
        <v>497</v>
      </c>
      <c r="F419" s="142" t="s">
        <v>498</v>
      </c>
      <c r="G419" s="143" t="s">
        <v>155</v>
      </c>
      <c r="H419" s="144">
        <v>196.186</v>
      </c>
      <c r="I419" s="145"/>
      <c r="J419" s="145">
        <f>ROUND(I419*H419,2)</f>
        <v>0</v>
      </c>
      <c r="K419" s="142" t="s">
        <v>146</v>
      </c>
      <c r="L419" s="31"/>
      <c r="M419" s="146" t="s">
        <v>1</v>
      </c>
      <c r="N419" s="147" t="s">
        <v>41</v>
      </c>
      <c r="O419" s="148">
        <v>0.133</v>
      </c>
      <c r="P419" s="148">
        <f>O419*H419</f>
        <v>26.092738</v>
      </c>
      <c r="Q419" s="148">
        <v>8E-05</v>
      </c>
      <c r="R419" s="148">
        <f>Q419*H419</f>
        <v>0.01569488</v>
      </c>
      <c r="S419" s="148">
        <v>0</v>
      </c>
      <c r="T419" s="149">
        <f>S419*H419</f>
        <v>0</v>
      </c>
      <c r="AR419" s="150" t="s">
        <v>265</v>
      </c>
      <c r="AT419" s="150" t="s">
        <v>142</v>
      </c>
      <c r="AU419" s="150" t="s">
        <v>85</v>
      </c>
      <c r="AY419" s="17" t="s">
        <v>139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7" t="s">
        <v>19</v>
      </c>
      <c r="BK419" s="151">
        <f>ROUND(I419*H419,2)</f>
        <v>0</v>
      </c>
      <c r="BL419" s="17" t="s">
        <v>265</v>
      </c>
      <c r="BM419" s="150" t="s">
        <v>499</v>
      </c>
    </row>
    <row r="420" spans="2:65" s="1" customFormat="1" ht="24" customHeight="1">
      <c r="B420" s="139"/>
      <c r="C420" s="140" t="s">
        <v>500</v>
      </c>
      <c r="D420" s="140" t="s">
        <v>142</v>
      </c>
      <c r="E420" s="141" t="s">
        <v>501</v>
      </c>
      <c r="F420" s="142" t="s">
        <v>502</v>
      </c>
      <c r="G420" s="143" t="s">
        <v>155</v>
      </c>
      <c r="H420" s="144">
        <v>196.186</v>
      </c>
      <c r="I420" s="145"/>
      <c r="J420" s="145">
        <f>ROUND(I420*H420,2)</f>
        <v>0</v>
      </c>
      <c r="K420" s="142" t="s">
        <v>146</v>
      </c>
      <c r="L420" s="31"/>
      <c r="M420" s="146" t="s">
        <v>1</v>
      </c>
      <c r="N420" s="147" t="s">
        <v>41</v>
      </c>
      <c r="O420" s="148">
        <v>0.167</v>
      </c>
      <c r="P420" s="148">
        <f>O420*H420</f>
        <v>32.763062000000005</v>
      </c>
      <c r="Q420" s="148">
        <v>6E-05</v>
      </c>
      <c r="R420" s="148">
        <f>Q420*H420</f>
        <v>0.011771160000000001</v>
      </c>
      <c r="S420" s="148">
        <v>0</v>
      </c>
      <c r="T420" s="149">
        <f>S420*H420</f>
        <v>0</v>
      </c>
      <c r="AR420" s="150" t="s">
        <v>265</v>
      </c>
      <c r="AT420" s="150" t="s">
        <v>142</v>
      </c>
      <c r="AU420" s="150" t="s">
        <v>85</v>
      </c>
      <c r="AY420" s="17" t="s">
        <v>139</v>
      </c>
      <c r="BE420" s="151">
        <f>IF(N420="základní",J420,0)</f>
        <v>0</v>
      </c>
      <c r="BF420" s="151">
        <f>IF(N420="snížená",J420,0)</f>
        <v>0</v>
      </c>
      <c r="BG420" s="151">
        <f>IF(N420="zákl. přenesená",J420,0)</f>
        <v>0</v>
      </c>
      <c r="BH420" s="151">
        <f>IF(N420="sníž. přenesená",J420,0)</f>
        <v>0</v>
      </c>
      <c r="BI420" s="151">
        <f>IF(N420="nulová",J420,0)</f>
        <v>0</v>
      </c>
      <c r="BJ420" s="17" t="s">
        <v>19</v>
      </c>
      <c r="BK420" s="151">
        <f>ROUND(I420*H420,2)</f>
        <v>0</v>
      </c>
      <c r="BL420" s="17" t="s">
        <v>265</v>
      </c>
      <c r="BM420" s="150" t="s">
        <v>503</v>
      </c>
    </row>
    <row r="421" spans="2:51" s="12" customFormat="1" ht="12">
      <c r="B421" s="152"/>
      <c r="D421" s="153" t="s">
        <v>149</v>
      </c>
      <c r="E421" s="154" t="s">
        <v>1</v>
      </c>
      <c r="F421" s="155" t="s">
        <v>504</v>
      </c>
      <c r="H421" s="154" t="s">
        <v>1</v>
      </c>
      <c r="L421" s="152"/>
      <c r="M421" s="156"/>
      <c r="N421" s="157"/>
      <c r="O421" s="157"/>
      <c r="P421" s="157"/>
      <c r="Q421" s="157"/>
      <c r="R421" s="157"/>
      <c r="S421" s="157"/>
      <c r="T421" s="158"/>
      <c r="AT421" s="154" t="s">
        <v>149</v>
      </c>
      <c r="AU421" s="154" t="s">
        <v>85</v>
      </c>
      <c r="AV421" s="12" t="s">
        <v>19</v>
      </c>
      <c r="AW421" s="12" t="s">
        <v>30</v>
      </c>
      <c r="AX421" s="12" t="s">
        <v>76</v>
      </c>
      <c r="AY421" s="154" t="s">
        <v>139</v>
      </c>
    </row>
    <row r="422" spans="2:51" s="13" customFormat="1" ht="12">
      <c r="B422" s="159"/>
      <c r="D422" s="153" t="s">
        <v>149</v>
      </c>
      <c r="E422" s="160" t="s">
        <v>1</v>
      </c>
      <c r="F422" s="161" t="s">
        <v>505</v>
      </c>
      <c r="H422" s="162">
        <v>10</v>
      </c>
      <c r="L422" s="159"/>
      <c r="M422" s="163"/>
      <c r="N422" s="164"/>
      <c r="O422" s="164"/>
      <c r="P422" s="164"/>
      <c r="Q422" s="164"/>
      <c r="R422" s="164"/>
      <c r="S422" s="164"/>
      <c r="T422" s="165"/>
      <c r="AT422" s="160" t="s">
        <v>149</v>
      </c>
      <c r="AU422" s="160" t="s">
        <v>85</v>
      </c>
      <c r="AV422" s="13" t="s">
        <v>85</v>
      </c>
      <c r="AW422" s="13" t="s">
        <v>30</v>
      </c>
      <c r="AX422" s="13" t="s">
        <v>76</v>
      </c>
      <c r="AY422" s="160" t="s">
        <v>139</v>
      </c>
    </row>
    <row r="423" spans="2:51" s="15" customFormat="1" ht="12">
      <c r="B423" s="182"/>
      <c r="D423" s="153" t="s">
        <v>149</v>
      </c>
      <c r="E423" s="183" t="s">
        <v>1</v>
      </c>
      <c r="F423" s="184" t="s">
        <v>185</v>
      </c>
      <c r="H423" s="185">
        <v>10</v>
      </c>
      <c r="L423" s="182"/>
      <c r="M423" s="186"/>
      <c r="N423" s="187"/>
      <c r="O423" s="187"/>
      <c r="P423" s="187"/>
      <c r="Q423" s="187"/>
      <c r="R423" s="187"/>
      <c r="S423" s="187"/>
      <c r="T423" s="188"/>
      <c r="AT423" s="183" t="s">
        <v>149</v>
      </c>
      <c r="AU423" s="183" t="s">
        <v>85</v>
      </c>
      <c r="AV423" s="15" t="s">
        <v>168</v>
      </c>
      <c r="AW423" s="15" t="s">
        <v>30</v>
      </c>
      <c r="AX423" s="15" t="s">
        <v>76</v>
      </c>
      <c r="AY423" s="183" t="s">
        <v>139</v>
      </c>
    </row>
    <row r="424" spans="2:51" s="12" customFormat="1" ht="12">
      <c r="B424" s="152"/>
      <c r="D424" s="153" t="s">
        <v>149</v>
      </c>
      <c r="E424" s="154" t="s">
        <v>1</v>
      </c>
      <c r="F424" s="155" t="s">
        <v>506</v>
      </c>
      <c r="H424" s="154" t="s">
        <v>1</v>
      </c>
      <c r="L424" s="152"/>
      <c r="M424" s="156"/>
      <c r="N424" s="157"/>
      <c r="O424" s="157"/>
      <c r="P424" s="157"/>
      <c r="Q424" s="157"/>
      <c r="R424" s="157"/>
      <c r="S424" s="157"/>
      <c r="T424" s="158"/>
      <c r="AT424" s="154" t="s">
        <v>149</v>
      </c>
      <c r="AU424" s="154" t="s">
        <v>85</v>
      </c>
      <c r="AV424" s="12" t="s">
        <v>19</v>
      </c>
      <c r="AW424" s="12" t="s">
        <v>30</v>
      </c>
      <c r="AX424" s="12" t="s">
        <v>76</v>
      </c>
      <c r="AY424" s="154" t="s">
        <v>139</v>
      </c>
    </row>
    <row r="425" spans="2:51" s="12" customFormat="1" ht="12">
      <c r="B425" s="152"/>
      <c r="D425" s="153" t="s">
        <v>149</v>
      </c>
      <c r="E425" s="154" t="s">
        <v>1</v>
      </c>
      <c r="F425" s="155" t="s">
        <v>161</v>
      </c>
      <c r="H425" s="154" t="s">
        <v>1</v>
      </c>
      <c r="L425" s="152"/>
      <c r="M425" s="156"/>
      <c r="N425" s="157"/>
      <c r="O425" s="157"/>
      <c r="P425" s="157"/>
      <c r="Q425" s="157"/>
      <c r="R425" s="157"/>
      <c r="S425" s="157"/>
      <c r="T425" s="158"/>
      <c r="AT425" s="154" t="s">
        <v>149</v>
      </c>
      <c r="AU425" s="154" t="s">
        <v>85</v>
      </c>
      <c r="AV425" s="12" t="s">
        <v>19</v>
      </c>
      <c r="AW425" s="12" t="s">
        <v>30</v>
      </c>
      <c r="AX425" s="12" t="s">
        <v>76</v>
      </c>
      <c r="AY425" s="154" t="s">
        <v>139</v>
      </c>
    </row>
    <row r="426" spans="2:51" s="13" customFormat="1" ht="12">
      <c r="B426" s="159"/>
      <c r="D426" s="153" t="s">
        <v>149</v>
      </c>
      <c r="E426" s="160" t="s">
        <v>1</v>
      </c>
      <c r="F426" s="161" t="s">
        <v>507</v>
      </c>
      <c r="H426" s="162">
        <v>92.238</v>
      </c>
      <c r="L426" s="159"/>
      <c r="M426" s="163"/>
      <c r="N426" s="164"/>
      <c r="O426" s="164"/>
      <c r="P426" s="164"/>
      <c r="Q426" s="164"/>
      <c r="R426" s="164"/>
      <c r="S426" s="164"/>
      <c r="T426" s="165"/>
      <c r="AT426" s="160" t="s">
        <v>149</v>
      </c>
      <c r="AU426" s="160" t="s">
        <v>85</v>
      </c>
      <c r="AV426" s="13" t="s">
        <v>85</v>
      </c>
      <c r="AW426" s="13" t="s">
        <v>30</v>
      </c>
      <c r="AX426" s="13" t="s">
        <v>76</v>
      </c>
      <c r="AY426" s="160" t="s">
        <v>139</v>
      </c>
    </row>
    <row r="427" spans="2:51" s="12" customFormat="1" ht="12">
      <c r="B427" s="152"/>
      <c r="D427" s="153" t="s">
        <v>149</v>
      </c>
      <c r="E427" s="154" t="s">
        <v>1</v>
      </c>
      <c r="F427" s="155" t="s">
        <v>165</v>
      </c>
      <c r="H427" s="154" t="s">
        <v>1</v>
      </c>
      <c r="L427" s="152"/>
      <c r="M427" s="156"/>
      <c r="N427" s="157"/>
      <c r="O427" s="157"/>
      <c r="P427" s="157"/>
      <c r="Q427" s="157"/>
      <c r="R427" s="157"/>
      <c r="S427" s="157"/>
      <c r="T427" s="158"/>
      <c r="AT427" s="154" t="s">
        <v>149</v>
      </c>
      <c r="AU427" s="154" t="s">
        <v>85</v>
      </c>
      <c r="AV427" s="12" t="s">
        <v>19</v>
      </c>
      <c r="AW427" s="12" t="s">
        <v>30</v>
      </c>
      <c r="AX427" s="12" t="s">
        <v>76</v>
      </c>
      <c r="AY427" s="154" t="s">
        <v>139</v>
      </c>
    </row>
    <row r="428" spans="2:51" s="13" customFormat="1" ht="12">
      <c r="B428" s="159"/>
      <c r="D428" s="153" t="s">
        <v>149</v>
      </c>
      <c r="E428" s="160" t="s">
        <v>1</v>
      </c>
      <c r="F428" s="161" t="s">
        <v>508</v>
      </c>
      <c r="H428" s="162">
        <v>93.948</v>
      </c>
      <c r="L428" s="159"/>
      <c r="M428" s="163"/>
      <c r="N428" s="164"/>
      <c r="O428" s="164"/>
      <c r="P428" s="164"/>
      <c r="Q428" s="164"/>
      <c r="R428" s="164"/>
      <c r="S428" s="164"/>
      <c r="T428" s="165"/>
      <c r="AT428" s="160" t="s">
        <v>149</v>
      </c>
      <c r="AU428" s="160" t="s">
        <v>85</v>
      </c>
      <c r="AV428" s="13" t="s">
        <v>85</v>
      </c>
      <c r="AW428" s="13" t="s">
        <v>30</v>
      </c>
      <c r="AX428" s="13" t="s">
        <v>76</v>
      </c>
      <c r="AY428" s="160" t="s">
        <v>139</v>
      </c>
    </row>
    <row r="429" spans="2:51" s="15" customFormat="1" ht="12">
      <c r="B429" s="182"/>
      <c r="D429" s="153" t="s">
        <v>149</v>
      </c>
      <c r="E429" s="183" t="s">
        <v>1</v>
      </c>
      <c r="F429" s="184" t="s">
        <v>185</v>
      </c>
      <c r="H429" s="185">
        <v>186.18599999999998</v>
      </c>
      <c r="L429" s="182"/>
      <c r="M429" s="186"/>
      <c r="N429" s="187"/>
      <c r="O429" s="187"/>
      <c r="P429" s="187"/>
      <c r="Q429" s="187"/>
      <c r="R429" s="187"/>
      <c r="S429" s="187"/>
      <c r="T429" s="188"/>
      <c r="AT429" s="183" t="s">
        <v>149</v>
      </c>
      <c r="AU429" s="183" t="s">
        <v>85</v>
      </c>
      <c r="AV429" s="15" t="s">
        <v>168</v>
      </c>
      <c r="AW429" s="15" t="s">
        <v>30</v>
      </c>
      <c r="AX429" s="15" t="s">
        <v>76</v>
      </c>
      <c r="AY429" s="183" t="s">
        <v>139</v>
      </c>
    </row>
    <row r="430" spans="2:51" s="14" customFormat="1" ht="12">
      <c r="B430" s="166"/>
      <c r="D430" s="153" t="s">
        <v>149</v>
      </c>
      <c r="E430" s="167" t="s">
        <v>1</v>
      </c>
      <c r="F430" s="168" t="s">
        <v>152</v>
      </c>
      <c r="H430" s="169">
        <v>196.18599999999998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149</v>
      </c>
      <c r="AU430" s="167" t="s">
        <v>85</v>
      </c>
      <c r="AV430" s="14" t="s">
        <v>147</v>
      </c>
      <c r="AW430" s="14" t="s">
        <v>30</v>
      </c>
      <c r="AX430" s="14" t="s">
        <v>19</v>
      </c>
      <c r="AY430" s="167" t="s">
        <v>139</v>
      </c>
    </row>
    <row r="431" spans="2:65" s="1" customFormat="1" ht="24" customHeight="1">
      <c r="B431" s="139"/>
      <c r="C431" s="140" t="s">
        <v>509</v>
      </c>
      <c r="D431" s="140" t="s">
        <v>142</v>
      </c>
      <c r="E431" s="141" t="s">
        <v>510</v>
      </c>
      <c r="F431" s="142" t="s">
        <v>511</v>
      </c>
      <c r="G431" s="143" t="s">
        <v>155</v>
      </c>
      <c r="H431" s="144">
        <v>196.186</v>
      </c>
      <c r="I431" s="145"/>
      <c r="J431" s="145">
        <f>ROUND(I431*H431,2)</f>
        <v>0</v>
      </c>
      <c r="K431" s="142" t="s">
        <v>146</v>
      </c>
      <c r="L431" s="31"/>
      <c r="M431" s="146" t="s">
        <v>1</v>
      </c>
      <c r="N431" s="147" t="s">
        <v>41</v>
      </c>
      <c r="O431" s="148">
        <v>0.342</v>
      </c>
      <c r="P431" s="148">
        <f>O431*H431</f>
        <v>67.095612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265</v>
      </c>
      <c r="AT431" s="150" t="s">
        <v>142</v>
      </c>
      <c r="AU431" s="150" t="s">
        <v>85</v>
      </c>
      <c r="AY431" s="17" t="s">
        <v>139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7" t="s">
        <v>19</v>
      </c>
      <c r="BK431" s="151">
        <f>ROUND(I431*H431,2)</f>
        <v>0</v>
      </c>
      <c r="BL431" s="17" t="s">
        <v>265</v>
      </c>
      <c r="BM431" s="150" t="s">
        <v>512</v>
      </c>
    </row>
    <row r="432" spans="2:65" s="1" customFormat="1" ht="24" customHeight="1">
      <c r="B432" s="139"/>
      <c r="C432" s="140" t="s">
        <v>513</v>
      </c>
      <c r="D432" s="140" t="s">
        <v>142</v>
      </c>
      <c r="E432" s="141" t="s">
        <v>514</v>
      </c>
      <c r="F432" s="142" t="s">
        <v>515</v>
      </c>
      <c r="G432" s="143" t="s">
        <v>155</v>
      </c>
      <c r="H432" s="144">
        <v>196.186</v>
      </c>
      <c r="I432" s="145"/>
      <c r="J432" s="145">
        <f>ROUND(I432*H432,2)</f>
        <v>0</v>
      </c>
      <c r="K432" s="142" t="s">
        <v>146</v>
      </c>
      <c r="L432" s="31"/>
      <c r="M432" s="146" t="s">
        <v>1</v>
      </c>
      <c r="N432" s="147" t="s">
        <v>41</v>
      </c>
      <c r="O432" s="148">
        <v>0.184</v>
      </c>
      <c r="P432" s="148">
        <f>O432*H432</f>
        <v>36.098224</v>
      </c>
      <c r="Q432" s="148">
        <v>0.00017</v>
      </c>
      <c r="R432" s="148">
        <f>Q432*H432</f>
        <v>0.033351620000000005</v>
      </c>
      <c r="S432" s="148">
        <v>0</v>
      </c>
      <c r="T432" s="149">
        <f>S432*H432</f>
        <v>0</v>
      </c>
      <c r="AR432" s="150" t="s">
        <v>265</v>
      </c>
      <c r="AT432" s="150" t="s">
        <v>142</v>
      </c>
      <c r="AU432" s="150" t="s">
        <v>85</v>
      </c>
      <c r="AY432" s="17" t="s">
        <v>139</v>
      </c>
      <c r="BE432" s="151">
        <f>IF(N432="základní",J432,0)</f>
        <v>0</v>
      </c>
      <c r="BF432" s="151">
        <f>IF(N432="snížená",J432,0)</f>
        <v>0</v>
      </c>
      <c r="BG432" s="151">
        <f>IF(N432="zákl. přenesená",J432,0)</f>
        <v>0</v>
      </c>
      <c r="BH432" s="151">
        <f>IF(N432="sníž. přenesená",J432,0)</f>
        <v>0</v>
      </c>
      <c r="BI432" s="151">
        <f>IF(N432="nulová",J432,0)</f>
        <v>0</v>
      </c>
      <c r="BJ432" s="17" t="s">
        <v>19</v>
      </c>
      <c r="BK432" s="151">
        <f>ROUND(I432*H432,2)</f>
        <v>0</v>
      </c>
      <c r="BL432" s="17" t="s">
        <v>265</v>
      </c>
      <c r="BM432" s="150" t="s">
        <v>516</v>
      </c>
    </row>
    <row r="433" spans="2:65" s="1" customFormat="1" ht="24" customHeight="1">
      <c r="B433" s="139"/>
      <c r="C433" s="140" t="s">
        <v>517</v>
      </c>
      <c r="D433" s="140" t="s">
        <v>142</v>
      </c>
      <c r="E433" s="141" t="s">
        <v>518</v>
      </c>
      <c r="F433" s="142" t="s">
        <v>519</v>
      </c>
      <c r="G433" s="143" t="s">
        <v>155</v>
      </c>
      <c r="H433" s="144">
        <v>196.186</v>
      </c>
      <c r="I433" s="145"/>
      <c r="J433" s="145">
        <f>ROUND(I433*H433,2)</f>
        <v>0</v>
      </c>
      <c r="K433" s="142" t="s">
        <v>146</v>
      </c>
      <c r="L433" s="31"/>
      <c r="M433" s="146" t="s">
        <v>1</v>
      </c>
      <c r="N433" s="147" t="s">
        <v>41</v>
      </c>
      <c r="O433" s="148">
        <v>0.172</v>
      </c>
      <c r="P433" s="148">
        <f>O433*H433</f>
        <v>33.743992</v>
      </c>
      <c r="Q433" s="148">
        <v>0.00012</v>
      </c>
      <c r="R433" s="148">
        <f>Q433*H433</f>
        <v>0.023542320000000002</v>
      </c>
      <c r="S433" s="148">
        <v>0</v>
      </c>
      <c r="T433" s="149">
        <f>S433*H433</f>
        <v>0</v>
      </c>
      <c r="AR433" s="150" t="s">
        <v>265</v>
      </c>
      <c r="AT433" s="150" t="s">
        <v>142</v>
      </c>
      <c r="AU433" s="150" t="s">
        <v>85</v>
      </c>
      <c r="AY433" s="17" t="s">
        <v>139</v>
      </c>
      <c r="BE433" s="151">
        <f>IF(N433="základní",J433,0)</f>
        <v>0</v>
      </c>
      <c r="BF433" s="151">
        <f>IF(N433="snížená",J433,0)</f>
        <v>0</v>
      </c>
      <c r="BG433" s="151">
        <f>IF(N433="zákl. přenesená",J433,0)</f>
        <v>0</v>
      </c>
      <c r="BH433" s="151">
        <f>IF(N433="sníž. přenesená",J433,0)</f>
        <v>0</v>
      </c>
      <c r="BI433" s="151">
        <f>IF(N433="nulová",J433,0)</f>
        <v>0</v>
      </c>
      <c r="BJ433" s="17" t="s">
        <v>19</v>
      </c>
      <c r="BK433" s="151">
        <f>ROUND(I433*H433,2)</f>
        <v>0</v>
      </c>
      <c r="BL433" s="17" t="s">
        <v>265</v>
      </c>
      <c r="BM433" s="150" t="s">
        <v>520</v>
      </c>
    </row>
    <row r="434" spans="2:51" s="12" customFormat="1" ht="12">
      <c r="B434" s="152"/>
      <c r="D434" s="153" t="s">
        <v>149</v>
      </c>
      <c r="E434" s="154" t="s">
        <v>1</v>
      </c>
      <c r="F434" s="155" t="s">
        <v>504</v>
      </c>
      <c r="H434" s="154" t="s">
        <v>1</v>
      </c>
      <c r="L434" s="152"/>
      <c r="M434" s="156"/>
      <c r="N434" s="157"/>
      <c r="O434" s="157"/>
      <c r="P434" s="157"/>
      <c r="Q434" s="157"/>
      <c r="R434" s="157"/>
      <c r="S434" s="157"/>
      <c r="T434" s="158"/>
      <c r="AT434" s="154" t="s">
        <v>149</v>
      </c>
      <c r="AU434" s="154" t="s">
        <v>85</v>
      </c>
      <c r="AV434" s="12" t="s">
        <v>19</v>
      </c>
      <c r="AW434" s="12" t="s">
        <v>30</v>
      </c>
      <c r="AX434" s="12" t="s">
        <v>76</v>
      </c>
      <c r="AY434" s="154" t="s">
        <v>139</v>
      </c>
    </row>
    <row r="435" spans="2:51" s="13" customFormat="1" ht="12">
      <c r="B435" s="159"/>
      <c r="D435" s="153" t="s">
        <v>149</v>
      </c>
      <c r="E435" s="160" t="s">
        <v>1</v>
      </c>
      <c r="F435" s="161" t="s">
        <v>505</v>
      </c>
      <c r="H435" s="162">
        <v>10</v>
      </c>
      <c r="L435" s="159"/>
      <c r="M435" s="163"/>
      <c r="N435" s="164"/>
      <c r="O435" s="164"/>
      <c r="P435" s="164"/>
      <c r="Q435" s="164"/>
      <c r="R435" s="164"/>
      <c r="S435" s="164"/>
      <c r="T435" s="165"/>
      <c r="AT435" s="160" t="s">
        <v>149</v>
      </c>
      <c r="AU435" s="160" t="s">
        <v>85</v>
      </c>
      <c r="AV435" s="13" t="s">
        <v>85</v>
      </c>
      <c r="AW435" s="13" t="s">
        <v>30</v>
      </c>
      <c r="AX435" s="13" t="s">
        <v>76</v>
      </c>
      <c r="AY435" s="160" t="s">
        <v>139</v>
      </c>
    </row>
    <row r="436" spans="2:51" s="15" customFormat="1" ht="12">
      <c r="B436" s="182"/>
      <c r="D436" s="153" t="s">
        <v>149</v>
      </c>
      <c r="E436" s="183" t="s">
        <v>1</v>
      </c>
      <c r="F436" s="184" t="s">
        <v>185</v>
      </c>
      <c r="H436" s="185">
        <v>10</v>
      </c>
      <c r="L436" s="182"/>
      <c r="M436" s="186"/>
      <c r="N436" s="187"/>
      <c r="O436" s="187"/>
      <c r="P436" s="187"/>
      <c r="Q436" s="187"/>
      <c r="R436" s="187"/>
      <c r="S436" s="187"/>
      <c r="T436" s="188"/>
      <c r="AT436" s="183" t="s">
        <v>149</v>
      </c>
      <c r="AU436" s="183" t="s">
        <v>85</v>
      </c>
      <c r="AV436" s="15" t="s">
        <v>168</v>
      </c>
      <c r="AW436" s="15" t="s">
        <v>30</v>
      </c>
      <c r="AX436" s="15" t="s">
        <v>76</v>
      </c>
      <c r="AY436" s="183" t="s">
        <v>139</v>
      </c>
    </row>
    <row r="437" spans="2:51" s="12" customFormat="1" ht="12">
      <c r="B437" s="152"/>
      <c r="D437" s="153" t="s">
        <v>149</v>
      </c>
      <c r="E437" s="154" t="s">
        <v>1</v>
      </c>
      <c r="F437" s="155" t="s">
        <v>506</v>
      </c>
      <c r="H437" s="154" t="s">
        <v>1</v>
      </c>
      <c r="L437" s="152"/>
      <c r="M437" s="156"/>
      <c r="N437" s="157"/>
      <c r="O437" s="157"/>
      <c r="P437" s="157"/>
      <c r="Q437" s="157"/>
      <c r="R437" s="157"/>
      <c r="S437" s="157"/>
      <c r="T437" s="158"/>
      <c r="AT437" s="154" t="s">
        <v>149</v>
      </c>
      <c r="AU437" s="154" t="s">
        <v>85</v>
      </c>
      <c r="AV437" s="12" t="s">
        <v>19</v>
      </c>
      <c r="AW437" s="12" t="s">
        <v>30</v>
      </c>
      <c r="AX437" s="12" t="s">
        <v>76</v>
      </c>
      <c r="AY437" s="154" t="s">
        <v>139</v>
      </c>
    </row>
    <row r="438" spans="2:51" s="12" customFormat="1" ht="12">
      <c r="B438" s="152"/>
      <c r="D438" s="153" t="s">
        <v>149</v>
      </c>
      <c r="E438" s="154" t="s">
        <v>1</v>
      </c>
      <c r="F438" s="155" t="s">
        <v>161</v>
      </c>
      <c r="H438" s="154" t="s">
        <v>1</v>
      </c>
      <c r="L438" s="152"/>
      <c r="M438" s="156"/>
      <c r="N438" s="157"/>
      <c r="O438" s="157"/>
      <c r="P438" s="157"/>
      <c r="Q438" s="157"/>
      <c r="R438" s="157"/>
      <c r="S438" s="157"/>
      <c r="T438" s="158"/>
      <c r="AT438" s="154" t="s">
        <v>149</v>
      </c>
      <c r="AU438" s="154" t="s">
        <v>85</v>
      </c>
      <c r="AV438" s="12" t="s">
        <v>19</v>
      </c>
      <c r="AW438" s="12" t="s">
        <v>30</v>
      </c>
      <c r="AX438" s="12" t="s">
        <v>76</v>
      </c>
      <c r="AY438" s="154" t="s">
        <v>139</v>
      </c>
    </row>
    <row r="439" spans="2:51" s="13" customFormat="1" ht="12">
      <c r="B439" s="159"/>
      <c r="D439" s="153" t="s">
        <v>149</v>
      </c>
      <c r="E439" s="160" t="s">
        <v>1</v>
      </c>
      <c r="F439" s="161" t="s">
        <v>507</v>
      </c>
      <c r="H439" s="162">
        <v>92.238</v>
      </c>
      <c r="L439" s="159"/>
      <c r="M439" s="163"/>
      <c r="N439" s="164"/>
      <c r="O439" s="164"/>
      <c r="P439" s="164"/>
      <c r="Q439" s="164"/>
      <c r="R439" s="164"/>
      <c r="S439" s="164"/>
      <c r="T439" s="165"/>
      <c r="AT439" s="160" t="s">
        <v>149</v>
      </c>
      <c r="AU439" s="160" t="s">
        <v>85</v>
      </c>
      <c r="AV439" s="13" t="s">
        <v>85</v>
      </c>
      <c r="AW439" s="13" t="s">
        <v>30</v>
      </c>
      <c r="AX439" s="13" t="s">
        <v>76</v>
      </c>
      <c r="AY439" s="160" t="s">
        <v>139</v>
      </c>
    </row>
    <row r="440" spans="2:51" s="12" customFormat="1" ht="12">
      <c r="B440" s="152"/>
      <c r="D440" s="153" t="s">
        <v>149</v>
      </c>
      <c r="E440" s="154" t="s">
        <v>1</v>
      </c>
      <c r="F440" s="155" t="s">
        <v>165</v>
      </c>
      <c r="H440" s="154" t="s">
        <v>1</v>
      </c>
      <c r="L440" s="152"/>
      <c r="M440" s="156"/>
      <c r="N440" s="157"/>
      <c r="O440" s="157"/>
      <c r="P440" s="157"/>
      <c r="Q440" s="157"/>
      <c r="R440" s="157"/>
      <c r="S440" s="157"/>
      <c r="T440" s="158"/>
      <c r="AT440" s="154" t="s">
        <v>149</v>
      </c>
      <c r="AU440" s="154" t="s">
        <v>85</v>
      </c>
      <c r="AV440" s="12" t="s">
        <v>19</v>
      </c>
      <c r="AW440" s="12" t="s">
        <v>30</v>
      </c>
      <c r="AX440" s="12" t="s">
        <v>76</v>
      </c>
      <c r="AY440" s="154" t="s">
        <v>139</v>
      </c>
    </row>
    <row r="441" spans="2:51" s="13" customFormat="1" ht="12">
      <c r="B441" s="159"/>
      <c r="D441" s="153" t="s">
        <v>149</v>
      </c>
      <c r="E441" s="160" t="s">
        <v>1</v>
      </c>
      <c r="F441" s="161" t="s">
        <v>508</v>
      </c>
      <c r="H441" s="162">
        <v>93.948</v>
      </c>
      <c r="L441" s="159"/>
      <c r="M441" s="163"/>
      <c r="N441" s="164"/>
      <c r="O441" s="164"/>
      <c r="P441" s="164"/>
      <c r="Q441" s="164"/>
      <c r="R441" s="164"/>
      <c r="S441" s="164"/>
      <c r="T441" s="165"/>
      <c r="AT441" s="160" t="s">
        <v>149</v>
      </c>
      <c r="AU441" s="160" t="s">
        <v>85</v>
      </c>
      <c r="AV441" s="13" t="s">
        <v>85</v>
      </c>
      <c r="AW441" s="13" t="s">
        <v>30</v>
      </c>
      <c r="AX441" s="13" t="s">
        <v>76</v>
      </c>
      <c r="AY441" s="160" t="s">
        <v>139</v>
      </c>
    </row>
    <row r="442" spans="2:51" s="15" customFormat="1" ht="12">
      <c r="B442" s="182"/>
      <c r="D442" s="153" t="s">
        <v>149</v>
      </c>
      <c r="E442" s="183" t="s">
        <v>1</v>
      </c>
      <c r="F442" s="184" t="s">
        <v>185</v>
      </c>
      <c r="H442" s="185">
        <v>186.18599999999998</v>
      </c>
      <c r="L442" s="182"/>
      <c r="M442" s="186"/>
      <c r="N442" s="187"/>
      <c r="O442" s="187"/>
      <c r="P442" s="187"/>
      <c r="Q442" s="187"/>
      <c r="R442" s="187"/>
      <c r="S442" s="187"/>
      <c r="T442" s="188"/>
      <c r="AT442" s="183" t="s">
        <v>149</v>
      </c>
      <c r="AU442" s="183" t="s">
        <v>85</v>
      </c>
      <c r="AV442" s="15" t="s">
        <v>168</v>
      </c>
      <c r="AW442" s="15" t="s">
        <v>30</v>
      </c>
      <c r="AX442" s="15" t="s">
        <v>76</v>
      </c>
      <c r="AY442" s="183" t="s">
        <v>139</v>
      </c>
    </row>
    <row r="443" spans="2:51" s="14" customFormat="1" ht="12">
      <c r="B443" s="166"/>
      <c r="D443" s="153" t="s">
        <v>149</v>
      </c>
      <c r="E443" s="167" t="s">
        <v>1</v>
      </c>
      <c r="F443" s="168" t="s">
        <v>152</v>
      </c>
      <c r="H443" s="169">
        <v>196.18599999999998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7" t="s">
        <v>149</v>
      </c>
      <c r="AU443" s="167" t="s">
        <v>85</v>
      </c>
      <c r="AV443" s="14" t="s">
        <v>147</v>
      </c>
      <c r="AW443" s="14" t="s">
        <v>30</v>
      </c>
      <c r="AX443" s="14" t="s">
        <v>19</v>
      </c>
      <c r="AY443" s="167" t="s">
        <v>139</v>
      </c>
    </row>
    <row r="444" spans="2:65" s="1" customFormat="1" ht="24" customHeight="1">
      <c r="B444" s="139"/>
      <c r="C444" s="140" t="s">
        <v>521</v>
      </c>
      <c r="D444" s="140" t="s">
        <v>142</v>
      </c>
      <c r="E444" s="141" t="s">
        <v>522</v>
      </c>
      <c r="F444" s="142" t="s">
        <v>523</v>
      </c>
      <c r="G444" s="143" t="s">
        <v>155</v>
      </c>
      <c r="H444" s="144">
        <v>925.663</v>
      </c>
      <c r="I444" s="145"/>
      <c r="J444" s="145">
        <f>ROUND(I444*H444,2)</f>
        <v>0</v>
      </c>
      <c r="K444" s="142" t="s">
        <v>146</v>
      </c>
      <c r="L444" s="31"/>
      <c r="M444" s="146" t="s">
        <v>1</v>
      </c>
      <c r="N444" s="147" t="s">
        <v>41</v>
      </c>
      <c r="O444" s="148">
        <v>0.075</v>
      </c>
      <c r="P444" s="148">
        <f>O444*H444</f>
        <v>69.424725</v>
      </c>
      <c r="Q444" s="148">
        <v>0.00011</v>
      </c>
      <c r="R444" s="148">
        <f>Q444*H444</f>
        <v>0.10182293</v>
      </c>
      <c r="S444" s="148">
        <v>0</v>
      </c>
      <c r="T444" s="149">
        <f>S444*H444</f>
        <v>0</v>
      </c>
      <c r="AR444" s="150" t="s">
        <v>265</v>
      </c>
      <c r="AT444" s="150" t="s">
        <v>142</v>
      </c>
      <c r="AU444" s="150" t="s">
        <v>85</v>
      </c>
      <c r="AY444" s="17" t="s">
        <v>139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7" t="s">
        <v>19</v>
      </c>
      <c r="BK444" s="151">
        <f>ROUND(I444*H444,2)</f>
        <v>0</v>
      </c>
      <c r="BL444" s="17" t="s">
        <v>265</v>
      </c>
      <c r="BM444" s="150" t="s">
        <v>524</v>
      </c>
    </row>
    <row r="445" spans="2:51" s="12" customFormat="1" ht="12">
      <c r="B445" s="152"/>
      <c r="D445" s="153" t="s">
        <v>149</v>
      </c>
      <c r="E445" s="154" t="s">
        <v>1</v>
      </c>
      <c r="F445" s="155" t="s">
        <v>159</v>
      </c>
      <c r="H445" s="154" t="s">
        <v>1</v>
      </c>
      <c r="L445" s="152"/>
      <c r="M445" s="156"/>
      <c r="N445" s="157"/>
      <c r="O445" s="157"/>
      <c r="P445" s="157"/>
      <c r="Q445" s="157"/>
      <c r="R445" s="157"/>
      <c r="S445" s="157"/>
      <c r="T445" s="158"/>
      <c r="AT445" s="154" t="s">
        <v>149</v>
      </c>
      <c r="AU445" s="154" t="s">
        <v>85</v>
      </c>
      <c r="AV445" s="12" t="s">
        <v>19</v>
      </c>
      <c r="AW445" s="12" t="s">
        <v>30</v>
      </c>
      <c r="AX445" s="12" t="s">
        <v>76</v>
      </c>
      <c r="AY445" s="154" t="s">
        <v>139</v>
      </c>
    </row>
    <row r="446" spans="2:51" s="13" customFormat="1" ht="12">
      <c r="B446" s="159"/>
      <c r="D446" s="153" t="s">
        <v>149</v>
      </c>
      <c r="E446" s="160" t="s">
        <v>1</v>
      </c>
      <c r="F446" s="161" t="s">
        <v>225</v>
      </c>
      <c r="H446" s="162">
        <v>421.09</v>
      </c>
      <c r="L446" s="159"/>
      <c r="M446" s="163"/>
      <c r="N446" s="164"/>
      <c r="O446" s="164"/>
      <c r="P446" s="164"/>
      <c r="Q446" s="164"/>
      <c r="R446" s="164"/>
      <c r="S446" s="164"/>
      <c r="T446" s="165"/>
      <c r="AT446" s="160" t="s">
        <v>149</v>
      </c>
      <c r="AU446" s="160" t="s">
        <v>85</v>
      </c>
      <c r="AV446" s="13" t="s">
        <v>85</v>
      </c>
      <c r="AW446" s="13" t="s">
        <v>30</v>
      </c>
      <c r="AX446" s="13" t="s">
        <v>76</v>
      </c>
      <c r="AY446" s="160" t="s">
        <v>139</v>
      </c>
    </row>
    <row r="447" spans="2:51" s="13" customFormat="1" ht="12">
      <c r="B447" s="159"/>
      <c r="D447" s="153" t="s">
        <v>149</v>
      </c>
      <c r="E447" s="160" t="s">
        <v>1</v>
      </c>
      <c r="F447" s="161" t="s">
        <v>226</v>
      </c>
      <c r="H447" s="162">
        <v>22.813</v>
      </c>
      <c r="L447" s="159"/>
      <c r="M447" s="163"/>
      <c r="N447" s="164"/>
      <c r="O447" s="164"/>
      <c r="P447" s="164"/>
      <c r="Q447" s="164"/>
      <c r="R447" s="164"/>
      <c r="S447" s="164"/>
      <c r="T447" s="165"/>
      <c r="AT447" s="160" t="s">
        <v>149</v>
      </c>
      <c r="AU447" s="160" t="s">
        <v>85</v>
      </c>
      <c r="AV447" s="13" t="s">
        <v>85</v>
      </c>
      <c r="AW447" s="13" t="s">
        <v>30</v>
      </c>
      <c r="AX447" s="13" t="s">
        <v>76</v>
      </c>
      <c r="AY447" s="160" t="s">
        <v>139</v>
      </c>
    </row>
    <row r="448" spans="2:51" s="13" customFormat="1" ht="12">
      <c r="B448" s="159"/>
      <c r="D448" s="153" t="s">
        <v>149</v>
      </c>
      <c r="E448" s="160" t="s">
        <v>1</v>
      </c>
      <c r="F448" s="161" t="s">
        <v>227</v>
      </c>
      <c r="H448" s="162">
        <v>-64.8</v>
      </c>
      <c r="L448" s="159"/>
      <c r="M448" s="163"/>
      <c r="N448" s="164"/>
      <c r="O448" s="164"/>
      <c r="P448" s="164"/>
      <c r="Q448" s="164"/>
      <c r="R448" s="164"/>
      <c r="S448" s="164"/>
      <c r="T448" s="165"/>
      <c r="AT448" s="160" t="s">
        <v>149</v>
      </c>
      <c r="AU448" s="160" t="s">
        <v>85</v>
      </c>
      <c r="AV448" s="13" t="s">
        <v>85</v>
      </c>
      <c r="AW448" s="13" t="s">
        <v>30</v>
      </c>
      <c r="AX448" s="13" t="s">
        <v>76</v>
      </c>
      <c r="AY448" s="160" t="s">
        <v>139</v>
      </c>
    </row>
    <row r="449" spans="2:51" s="15" customFormat="1" ht="12">
      <c r="B449" s="182"/>
      <c r="D449" s="153" t="s">
        <v>149</v>
      </c>
      <c r="E449" s="183" t="s">
        <v>1</v>
      </c>
      <c r="F449" s="184" t="s">
        <v>185</v>
      </c>
      <c r="H449" s="185">
        <v>379.103</v>
      </c>
      <c r="L449" s="182"/>
      <c r="M449" s="186"/>
      <c r="N449" s="187"/>
      <c r="O449" s="187"/>
      <c r="P449" s="187"/>
      <c r="Q449" s="187"/>
      <c r="R449" s="187"/>
      <c r="S449" s="187"/>
      <c r="T449" s="188"/>
      <c r="AT449" s="183" t="s">
        <v>149</v>
      </c>
      <c r="AU449" s="183" t="s">
        <v>85</v>
      </c>
      <c r="AV449" s="15" t="s">
        <v>168</v>
      </c>
      <c r="AW449" s="15" t="s">
        <v>30</v>
      </c>
      <c r="AX449" s="15" t="s">
        <v>76</v>
      </c>
      <c r="AY449" s="183" t="s">
        <v>139</v>
      </c>
    </row>
    <row r="450" spans="2:51" s="12" customFormat="1" ht="12">
      <c r="B450" s="152"/>
      <c r="D450" s="153" t="s">
        <v>149</v>
      </c>
      <c r="E450" s="154" t="s">
        <v>1</v>
      </c>
      <c r="F450" s="155" t="s">
        <v>161</v>
      </c>
      <c r="H450" s="154" t="s">
        <v>1</v>
      </c>
      <c r="L450" s="152"/>
      <c r="M450" s="156"/>
      <c r="N450" s="157"/>
      <c r="O450" s="157"/>
      <c r="P450" s="157"/>
      <c r="Q450" s="157"/>
      <c r="R450" s="157"/>
      <c r="S450" s="157"/>
      <c r="T450" s="158"/>
      <c r="AT450" s="154" t="s">
        <v>149</v>
      </c>
      <c r="AU450" s="154" t="s">
        <v>85</v>
      </c>
      <c r="AV450" s="12" t="s">
        <v>19</v>
      </c>
      <c r="AW450" s="12" t="s">
        <v>30</v>
      </c>
      <c r="AX450" s="12" t="s">
        <v>76</v>
      </c>
      <c r="AY450" s="154" t="s">
        <v>139</v>
      </c>
    </row>
    <row r="451" spans="2:51" s="13" customFormat="1" ht="12">
      <c r="B451" s="159"/>
      <c r="D451" s="153" t="s">
        <v>149</v>
      </c>
      <c r="E451" s="160" t="s">
        <v>1</v>
      </c>
      <c r="F451" s="161" t="s">
        <v>228</v>
      </c>
      <c r="H451" s="162">
        <v>171.434</v>
      </c>
      <c r="L451" s="159"/>
      <c r="M451" s="163"/>
      <c r="N451" s="164"/>
      <c r="O451" s="164"/>
      <c r="P451" s="164"/>
      <c r="Q451" s="164"/>
      <c r="R451" s="164"/>
      <c r="S451" s="164"/>
      <c r="T451" s="165"/>
      <c r="AT451" s="160" t="s">
        <v>149</v>
      </c>
      <c r="AU451" s="160" t="s">
        <v>85</v>
      </c>
      <c r="AV451" s="13" t="s">
        <v>85</v>
      </c>
      <c r="AW451" s="13" t="s">
        <v>30</v>
      </c>
      <c r="AX451" s="13" t="s">
        <v>76</v>
      </c>
      <c r="AY451" s="160" t="s">
        <v>139</v>
      </c>
    </row>
    <row r="452" spans="2:51" s="13" customFormat="1" ht="12">
      <c r="B452" s="159"/>
      <c r="D452" s="153" t="s">
        <v>149</v>
      </c>
      <c r="E452" s="160" t="s">
        <v>1</v>
      </c>
      <c r="F452" s="161" t="s">
        <v>229</v>
      </c>
      <c r="H452" s="162">
        <v>26.67</v>
      </c>
      <c r="L452" s="159"/>
      <c r="M452" s="163"/>
      <c r="N452" s="164"/>
      <c r="O452" s="164"/>
      <c r="P452" s="164"/>
      <c r="Q452" s="164"/>
      <c r="R452" s="164"/>
      <c r="S452" s="164"/>
      <c r="T452" s="165"/>
      <c r="AT452" s="160" t="s">
        <v>149</v>
      </c>
      <c r="AU452" s="160" t="s">
        <v>85</v>
      </c>
      <c r="AV452" s="13" t="s">
        <v>85</v>
      </c>
      <c r="AW452" s="13" t="s">
        <v>30</v>
      </c>
      <c r="AX452" s="13" t="s">
        <v>76</v>
      </c>
      <c r="AY452" s="160" t="s">
        <v>139</v>
      </c>
    </row>
    <row r="453" spans="2:51" s="15" customFormat="1" ht="12">
      <c r="B453" s="182"/>
      <c r="D453" s="153" t="s">
        <v>149</v>
      </c>
      <c r="E453" s="183" t="s">
        <v>1</v>
      </c>
      <c r="F453" s="184" t="s">
        <v>185</v>
      </c>
      <c r="H453" s="185">
        <v>198.104</v>
      </c>
      <c r="L453" s="182"/>
      <c r="M453" s="186"/>
      <c r="N453" s="187"/>
      <c r="O453" s="187"/>
      <c r="P453" s="187"/>
      <c r="Q453" s="187"/>
      <c r="R453" s="187"/>
      <c r="S453" s="187"/>
      <c r="T453" s="188"/>
      <c r="AT453" s="183" t="s">
        <v>149</v>
      </c>
      <c r="AU453" s="183" t="s">
        <v>85</v>
      </c>
      <c r="AV453" s="15" t="s">
        <v>168</v>
      </c>
      <c r="AW453" s="15" t="s">
        <v>30</v>
      </c>
      <c r="AX453" s="15" t="s">
        <v>76</v>
      </c>
      <c r="AY453" s="183" t="s">
        <v>139</v>
      </c>
    </row>
    <row r="454" spans="2:51" s="12" customFormat="1" ht="12">
      <c r="B454" s="152"/>
      <c r="D454" s="153" t="s">
        <v>149</v>
      </c>
      <c r="E454" s="154" t="s">
        <v>1</v>
      </c>
      <c r="F454" s="155" t="s">
        <v>165</v>
      </c>
      <c r="H454" s="154" t="s">
        <v>1</v>
      </c>
      <c r="L454" s="152"/>
      <c r="M454" s="156"/>
      <c r="N454" s="157"/>
      <c r="O454" s="157"/>
      <c r="P454" s="157"/>
      <c r="Q454" s="157"/>
      <c r="R454" s="157"/>
      <c r="S454" s="157"/>
      <c r="T454" s="158"/>
      <c r="AT454" s="154" t="s">
        <v>149</v>
      </c>
      <c r="AU454" s="154" t="s">
        <v>85</v>
      </c>
      <c r="AV454" s="12" t="s">
        <v>19</v>
      </c>
      <c r="AW454" s="12" t="s">
        <v>30</v>
      </c>
      <c r="AX454" s="12" t="s">
        <v>76</v>
      </c>
      <c r="AY454" s="154" t="s">
        <v>139</v>
      </c>
    </row>
    <row r="455" spans="2:51" s="13" customFormat="1" ht="12">
      <c r="B455" s="159"/>
      <c r="D455" s="153" t="s">
        <v>149</v>
      </c>
      <c r="E455" s="160" t="s">
        <v>1</v>
      </c>
      <c r="F455" s="161" t="s">
        <v>230</v>
      </c>
      <c r="H455" s="162">
        <v>173.069</v>
      </c>
      <c r="L455" s="159"/>
      <c r="M455" s="163"/>
      <c r="N455" s="164"/>
      <c r="O455" s="164"/>
      <c r="P455" s="164"/>
      <c r="Q455" s="164"/>
      <c r="R455" s="164"/>
      <c r="S455" s="164"/>
      <c r="T455" s="165"/>
      <c r="AT455" s="160" t="s">
        <v>149</v>
      </c>
      <c r="AU455" s="160" t="s">
        <v>85</v>
      </c>
      <c r="AV455" s="13" t="s">
        <v>85</v>
      </c>
      <c r="AW455" s="13" t="s">
        <v>30</v>
      </c>
      <c r="AX455" s="13" t="s">
        <v>76</v>
      </c>
      <c r="AY455" s="160" t="s">
        <v>139</v>
      </c>
    </row>
    <row r="456" spans="2:51" s="13" customFormat="1" ht="12">
      <c r="B456" s="159"/>
      <c r="D456" s="153" t="s">
        <v>149</v>
      </c>
      <c r="E456" s="160" t="s">
        <v>1</v>
      </c>
      <c r="F456" s="161" t="s">
        <v>231</v>
      </c>
      <c r="H456" s="162">
        <v>72.025</v>
      </c>
      <c r="L456" s="159"/>
      <c r="M456" s="163"/>
      <c r="N456" s="164"/>
      <c r="O456" s="164"/>
      <c r="P456" s="164"/>
      <c r="Q456" s="164"/>
      <c r="R456" s="164"/>
      <c r="S456" s="164"/>
      <c r="T456" s="165"/>
      <c r="AT456" s="160" t="s">
        <v>149</v>
      </c>
      <c r="AU456" s="160" t="s">
        <v>85</v>
      </c>
      <c r="AV456" s="13" t="s">
        <v>85</v>
      </c>
      <c r="AW456" s="13" t="s">
        <v>30</v>
      </c>
      <c r="AX456" s="13" t="s">
        <v>76</v>
      </c>
      <c r="AY456" s="160" t="s">
        <v>139</v>
      </c>
    </row>
    <row r="457" spans="2:51" s="13" customFormat="1" ht="12">
      <c r="B457" s="159"/>
      <c r="D457" s="153" t="s">
        <v>149</v>
      </c>
      <c r="E457" s="160" t="s">
        <v>1</v>
      </c>
      <c r="F457" s="161" t="s">
        <v>232</v>
      </c>
      <c r="H457" s="162">
        <v>16.002</v>
      </c>
      <c r="L457" s="159"/>
      <c r="M457" s="163"/>
      <c r="N457" s="164"/>
      <c r="O457" s="164"/>
      <c r="P457" s="164"/>
      <c r="Q457" s="164"/>
      <c r="R457" s="164"/>
      <c r="S457" s="164"/>
      <c r="T457" s="165"/>
      <c r="AT457" s="160" t="s">
        <v>149</v>
      </c>
      <c r="AU457" s="160" t="s">
        <v>85</v>
      </c>
      <c r="AV457" s="13" t="s">
        <v>85</v>
      </c>
      <c r="AW457" s="13" t="s">
        <v>30</v>
      </c>
      <c r="AX457" s="13" t="s">
        <v>76</v>
      </c>
      <c r="AY457" s="160" t="s">
        <v>139</v>
      </c>
    </row>
    <row r="458" spans="2:51" s="15" customFormat="1" ht="12">
      <c r="B458" s="182"/>
      <c r="D458" s="153" t="s">
        <v>149</v>
      </c>
      <c r="E458" s="183" t="s">
        <v>1</v>
      </c>
      <c r="F458" s="184" t="s">
        <v>185</v>
      </c>
      <c r="H458" s="185">
        <v>261.096</v>
      </c>
      <c r="L458" s="182"/>
      <c r="M458" s="186"/>
      <c r="N458" s="187"/>
      <c r="O458" s="187"/>
      <c r="P458" s="187"/>
      <c r="Q458" s="187"/>
      <c r="R458" s="187"/>
      <c r="S458" s="187"/>
      <c r="T458" s="188"/>
      <c r="AT458" s="183" t="s">
        <v>149</v>
      </c>
      <c r="AU458" s="183" t="s">
        <v>85</v>
      </c>
      <c r="AV458" s="15" t="s">
        <v>168</v>
      </c>
      <c r="AW458" s="15" t="s">
        <v>30</v>
      </c>
      <c r="AX458" s="15" t="s">
        <v>76</v>
      </c>
      <c r="AY458" s="183" t="s">
        <v>139</v>
      </c>
    </row>
    <row r="459" spans="2:51" s="12" customFormat="1" ht="12">
      <c r="B459" s="152"/>
      <c r="D459" s="153" t="s">
        <v>149</v>
      </c>
      <c r="E459" s="154" t="s">
        <v>1</v>
      </c>
      <c r="F459" s="155" t="s">
        <v>233</v>
      </c>
      <c r="H459" s="154" t="s">
        <v>1</v>
      </c>
      <c r="L459" s="152"/>
      <c r="M459" s="156"/>
      <c r="N459" s="157"/>
      <c r="O459" s="157"/>
      <c r="P459" s="157"/>
      <c r="Q459" s="157"/>
      <c r="R459" s="157"/>
      <c r="S459" s="157"/>
      <c r="T459" s="158"/>
      <c r="AT459" s="154" t="s">
        <v>149</v>
      </c>
      <c r="AU459" s="154" t="s">
        <v>85</v>
      </c>
      <c r="AV459" s="12" t="s">
        <v>19</v>
      </c>
      <c r="AW459" s="12" t="s">
        <v>30</v>
      </c>
      <c r="AX459" s="12" t="s">
        <v>76</v>
      </c>
      <c r="AY459" s="154" t="s">
        <v>139</v>
      </c>
    </row>
    <row r="460" spans="2:51" s="13" customFormat="1" ht="12">
      <c r="B460" s="159"/>
      <c r="D460" s="153" t="s">
        <v>149</v>
      </c>
      <c r="E460" s="160" t="s">
        <v>1</v>
      </c>
      <c r="F460" s="161" t="s">
        <v>234</v>
      </c>
      <c r="H460" s="162">
        <v>87.36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T460" s="160" t="s">
        <v>149</v>
      </c>
      <c r="AU460" s="160" t="s">
        <v>85</v>
      </c>
      <c r="AV460" s="13" t="s">
        <v>85</v>
      </c>
      <c r="AW460" s="13" t="s">
        <v>30</v>
      </c>
      <c r="AX460" s="13" t="s">
        <v>76</v>
      </c>
      <c r="AY460" s="160" t="s">
        <v>139</v>
      </c>
    </row>
    <row r="461" spans="2:51" s="15" customFormat="1" ht="12">
      <c r="B461" s="182"/>
      <c r="D461" s="153" t="s">
        <v>149</v>
      </c>
      <c r="E461" s="183" t="s">
        <v>1</v>
      </c>
      <c r="F461" s="184" t="s">
        <v>185</v>
      </c>
      <c r="H461" s="185">
        <v>87.36</v>
      </c>
      <c r="L461" s="182"/>
      <c r="M461" s="186"/>
      <c r="N461" s="187"/>
      <c r="O461" s="187"/>
      <c r="P461" s="187"/>
      <c r="Q461" s="187"/>
      <c r="R461" s="187"/>
      <c r="S461" s="187"/>
      <c r="T461" s="188"/>
      <c r="AT461" s="183" t="s">
        <v>149</v>
      </c>
      <c r="AU461" s="183" t="s">
        <v>85</v>
      </c>
      <c r="AV461" s="15" t="s">
        <v>168</v>
      </c>
      <c r="AW461" s="15" t="s">
        <v>30</v>
      </c>
      <c r="AX461" s="15" t="s">
        <v>76</v>
      </c>
      <c r="AY461" s="183" t="s">
        <v>139</v>
      </c>
    </row>
    <row r="462" spans="2:51" s="14" customFormat="1" ht="12">
      <c r="B462" s="166"/>
      <c r="D462" s="153" t="s">
        <v>149</v>
      </c>
      <c r="E462" s="167" t="s">
        <v>1</v>
      </c>
      <c r="F462" s="168" t="s">
        <v>152</v>
      </c>
      <c r="H462" s="169">
        <v>925.663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149</v>
      </c>
      <c r="AU462" s="167" t="s">
        <v>85</v>
      </c>
      <c r="AV462" s="14" t="s">
        <v>147</v>
      </c>
      <c r="AW462" s="14" t="s">
        <v>30</v>
      </c>
      <c r="AX462" s="14" t="s">
        <v>19</v>
      </c>
      <c r="AY462" s="167" t="s">
        <v>139</v>
      </c>
    </row>
    <row r="463" spans="2:65" s="1" customFormat="1" ht="24" customHeight="1">
      <c r="B463" s="139"/>
      <c r="C463" s="140" t="s">
        <v>525</v>
      </c>
      <c r="D463" s="140" t="s">
        <v>142</v>
      </c>
      <c r="E463" s="141" t="s">
        <v>526</v>
      </c>
      <c r="F463" s="142" t="s">
        <v>527</v>
      </c>
      <c r="G463" s="143" t="s">
        <v>155</v>
      </c>
      <c r="H463" s="144">
        <v>925.663</v>
      </c>
      <c r="I463" s="145"/>
      <c r="J463" s="145">
        <f>ROUND(I463*H463,2)</f>
        <v>0</v>
      </c>
      <c r="K463" s="142" t="s">
        <v>146</v>
      </c>
      <c r="L463" s="31"/>
      <c r="M463" s="146" t="s">
        <v>1</v>
      </c>
      <c r="N463" s="147" t="s">
        <v>41</v>
      </c>
      <c r="O463" s="148">
        <v>0.189</v>
      </c>
      <c r="P463" s="148">
        <f>O463*H463</f>
        <v>174.950307</v>
      </c>
      <c r="Q463" s="148">
        <v>0.00072</v>
      </c>
      <c r="R463" s="148">
        <f>Q463*H463</f>
        <v>0.66647736</v>
      </c>
      <c r="S463" s="148">
        <v>0</v>
      </c>
      <c r="T463" s="149">
        <f>S463*H463</f>
        <v>0</v>
      </c>
      <c r="AR463" s="150" t="s">
        <v>265</v>
      </c>
      <c r="AT463" s="150" t="s">
        <v>142</v>
      </c>
      <c r="AU463" s="150" t="s">
        <v>85</v>
      </c>
      <c r="AY463" s="17" t="s">
        <v>139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7" t="s">
        <v>19</v>
      </c>
      <c r="BK463" s="151">
        <f>ROUND(I463*H463,2)</f>
        <v>0</v>
      </c>
      <c r="BL463" s="17" t="s">
        <v>265</v>
      </c>
      <c r="BM463" s="150" t="s">
        <v>528</v>
      </c>
    </row>
    <row r="464" spans="2:51" s="12" customFormat="1" ht="12">
      <c r="B464" s="152"/>
      <c r="D464" s="153" t="s">
        <v>149</v>
      </c>
      <c r="E464" s="154" t="s">
        <v>1</v>
      </c>
      <c r="F464" s="155" t="s">
        <v>159</v>
      </c>
      <c r="H464" s="154" t="s">
        <v>1</v>
      </c>
      <c r="L464" s="152"/>
      <c r="M464" s="156"/>
      <c r="N464" s="157"/>
      <c r="O464" s="157"/>
      <c r="P464" s="157"/>
      <c r="Q464" s="157"/>
      <c r="R464" s="157"/>
      <c r="S464" s="157"/>
      <c r="T464" s="158"/>
      <c r="AT464" s="154" t="s">
        <v>149</v>
      </c>
      <c r="AU464" s="154" t="s">
        <v>85</v>
      </c>
      <c r="AV464" s="12" t="s">
        <v>19</v>
      </c>
      <c r="AW464" s="12" t="s">
        <v>30</v>
      </c>
      <c r="AX464" s="12" t="s">
        <v>76</v>
      </c>
      <c r="AY464" s="154" t="s">
        <v>139</v>
      </c>
    </row>
    <row r="465" spans="2:51" s="13" customFormat="1" ht="12">
      <c r="B465" s="159"/>
      <c r="D465" s="153" t="s">
        <v>149</v>
      </c>
      <c r="E465" s="160" t="s">
        <v>1</v>
      </c>
      <c r="F465" s="161" t="s">
        <v>225</v>
      </c>
      <c r="H465" s="162">
        <v>421.09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T465" s="160" t="s">
        <v>149</v>
      </c>
      <c r="AU465" s="160" t="s">
        <v>85</v>
      </c>
      <c r="AV465" s="13" t="s">
        <v>85</v>
      </c>
      <c r="AW465" s="13" t="s">
        <v>30</v>
      </c>
      <c r="AX465" s="13" t="s">
        <v>76</v>
      </c>
      <c r="AY465" s="160" t="s">
        <v>139</v>
      </c>
    </row>
    <row r="466" spans="2:51" s="13" customFormat="1" ht="12">
      <c r="B466" s="159"/>
      <c r="D466" s="153" t="s">
        <v>149</v>
      </c>
      <c r="E466" s="160" t="s">
        <v>1</v>
      </c>
      <c r="F466" s="161" t="s">
        <v>226</v>
      </c>
      <c r="H466" s="162">
        <v>22.813</v>
      </c>
      <c r="L466" s="159"/>
      <c r="M466" s="163"/>
      <c r="N466" s="164"/>
      <c r="O466" s="164"/>
      <c r="P466" s="164"/>
      <c r="Q466" s="164"/>
      <c r="R466" s="164"/>
      <c r="S466" s="164"/>
      <c r="T466" s="165"/>
      <c r="AT466" s="160" t="s">
        <v>149</v>
      </c>
      <c r="AU466" s="160" t="s">
        <v>85</v>
      </c>
      <c r="AV466" s="13" t="s">
        <v>85</v>
      </c>
      <c r="AW466" s="13" t="s">
        <v>30</v>
      </c>
      <c r="AX466" s="13" t="s">
        <v>76</v>
      </c>
      <c r="AY466" s="160" t="s">
        <v>139</v>
      </c>
    </row>
    <row r="467" spans="2:51" s="13" customFormat="1" ht="12">
      <c r="B467" s="159"/>
      <c r="D467" s="153" t="s">
        <v>149</v>
      </c>
      <c r="E467" s="160" t="s">
        <v>1</v>
      </c>
      <c r="F467" s="161" t="s">
        <v>227</v>
      </c>
      <c r="H467" s="162">
        <v>-64.8</v>
      </c>
      <c r="L467" s="159"/>
      <c r="M467" s="163"/>
      <c r="N467" s="164"/>
      <c r="O467" s="164"/>
      <c r="P467" s="164"/>
      <c r="Q467" s="164"/>
      <c r="R467" s="164"/>
      <c r="S467" s="164"/>
      <c r="T467" s="165"/>
      <c r="AT467" s="160" t="s">
        <v>149</v>
      </c>
      <c r="AU467" s="160" t="s">
        <v>85</v>
      </c>
      <c r="AV467" s="13" t="s">
        <v>85</v>
      </c>
      <c r="AW467" s="13" t="s">
        <v>30</v>
      </c>
      <c r="AX467" s="13" t="s">
        <v>76</v>
      </c>
      <c r="AY467" s="160" t="s">
        <v>139</v>
      </c>
    </row>
    <row r="468" spans="2:51" s="15" customFormat="1" ht="12">
      <c r="B468" s="182"/>
      <c r="D468" s="153" t="s">
        <v>149</v>
      </c>
      <c r="E468" s="183" t="s">
        <v>1</v>
      </c>
      <c r="F468" s="184" t="s">
        <v>185</v>
      </c>
      <c r="H468" s="185">
        <v>379.103</v>
      </c>
      <c r="L468" s="182"/>
      <c r="M468" s="186"/>
      <c r="N468" s="187"/>
      <c r="O468" s="187"/>
      <c r="P468" s="187"/>
      <c r="Q468" s="187"/>
      <c r="R468" s="187"/>
      <c r="S468" s="187"/>
      <c r="T468" s="188"/>
      <c r="AT468" s="183" t="s">
        <v>149</v>
      </c>
      <c r="AU468" s="183" t="s">
        <v>85</v>
      </c>
      <c r="AV468" s="15" t="s">
        <v>168</v>
      </c>
      <c r="AW468" s="15" t="s">
        <v>30</v>
      </c>
      <c r="AX468" s="15" t="s">
        <v>76</v>
      </c>
      <c r="AY468" s="183" t="s">
        <v>139</v>
      </c>
    </row>
    <row r="469" spans="2:51" s="12" customFormat="1" ht="12">
      <c r="B469" s="152"/>
      <c r="D469" s="153" t="s">
        <v>149</v>
      </c>
      <c r="E469" s="154" t="s">
        <v>1</v>
      </c>
      <c r="F469" s="155" t="s">
        <v>161</v>
      </c>
      <c r="H469" s="154" t="s">
        <v>1</v>
      </c>
      <c r="L469" s="152"/>
      <c r="M469" s="156"/>
      <c r="N469" s="157"/>
      <c r="O469" s="157"/>
      <c r="P469" s="157"/>
      <c r="Q469" s="157"/>
      <c r="R469" s="157"/>
      <c r="S469" s="157"/>
      <c r="T469" s="158"/>
      <c r="AT469" s="154" t="s">
        <v>149</v>
      </c>
      <c r="AU469" s="154" t="s">
        <v>85</v>
      </c>
      <c r="AV469" s="12" t="s">
        <v>19</v>
      </c>
      <c r="AW469" s="12" t="s">
        <v>30</v>
      </c>
      <c r="AX469" s="12" t="s">
        <v>76</v>
      </c>
      <c r="AY469" s="154" t="s">
        <v>139</v>
      </c>
    </row>
    <row r="470" spans="2:51" s="13" customFormat="1" ht="12">
      <c r="B470" s="159"/>
      <c r="D470" s="153" t="s">
        <v>149</v>
      </c>
      <c r="E470" s="160" t="s">
        <v>1</v>
      </c>
      <c r="F470" s="161" t="s">
        <v>228</v>
      </c>
      <c r="H470" s="162">
        <v>171.434</v>
      </c>
      <c r="L470" s="159"/>
      <c r="M470" s="163"/>
      <c r="N470" s="164"/>
      <c r="O470" s="164"/>
      <c r="P470" s="164"/>
      <c r="Q470" s="164"/>
      <c r="R470" s="164"/>
      <c r="S470" s="164"/>
      <c r="T470" s="165"/>
      <c r="AT470" s="160" t="s">
        <v>149</v>
      </c>
      <c r="AU470" s="160" t="s">
        <v>85</v>
      </c>
      <c r="AV470" s="13" t="s">
        <v>85</v>
      </c>
      <c r="AW470" s="13" t="s">
        <v>30</v>
      </c>
      <c r="AX470" s="13" t="s">
        <v>76</v>
      </c>
      <c r="AY470" s="160" t="s">
        <v>139</v>
      </c>
    </row>
    <row r="471" spans="2:51" s="13" customFormat="1" ht="12">
      <c r="B471" s="159"/>
      <c r="D471" s="153" t="s">
        <v>149</v>
      </c>
      <c r="E471" s="160" t="s">
        <v>1</v>
      </c>
      <c r="F471" s="161" t="s">
        <v>229</v>
      </c>
      <c r="H471" s="162">
        <v>26.67</v>
      </c>
      <c r="L471" s="159"/>
      <c r="M471" s="163"/>
      <c r="N471" s="164"/>
      <c r="O471" s="164"/>
      <c r="P471" s="164"/>
      <c r="Q471" s="164"/>
      <c r="R471" s="164"/>
      <c r="S471" s="164"/>
      <c r="T471" s="165"/>
      <c r="AT471" s="160" t="s">
        <v>149</v>
      </c>
      <c r="AU471" s="160" t="s">
        <v>85</v>
      </c>
      <c r="AV471" s="13" t="s">
        <v>85</v>
      </c>
      <c r="AW471" s="13" t="s">
        <v>30</v>
      </c>
      <c r="AX471" s="13" t="s">
        <v>76</v>
      </c>
      <c r="AY471" s="160" t="s">
        <v>139</v>
      </c>
    </row>
    <row r="472" spans="2:51" s="15" customFormat="1" ht="12">
      <c r="B472" s="182"/>
      <c r="D472" s="153" t="s">
        <v>149</v>
      </c>
      <c r="E472" s="183" t="s">
        <v>1</v>
      </c>
      <c r="F472" s="184" t="s">
        <v>185</v>
      </c>
      <c r="H472" s="185">
        <v>198.104</v>
      </c>
      <c r="L472" s="182"/>
      <c r="M472" s="186"/>
      <c r="N472" s="187"/>
      <c r="O472" s="187"/>
      <c r="P472" s="187"/>
      <c r="Q472" s="187"/>
      <c r="R472" s="187"/>
      <c r="S472" s="187"/>
      <c r="T472" s="188"/>
      <c r="AT472" s="183" t="s">
        <v>149</v>
      </c>
      <c r="AU472" s="183" t="s">
        <v>85</v>
      </c>
      <c r="AV472" s="15" t="s">
        <v>168</v>
      </c>
      <c r="AW472" s="15" t="s">
        <v>30</v>
      </c>
      <c r="AX472" s="15" t="s">
        <v>76</v>
      </c>
      <c r="AY472" s="183" t="s">
        <v>139</v>
      </c>
    </row>
    <row r="473" spans="2:51" s="12" customFormat="1" ht="12">
      <c r="B473" s="152"/>
      <c r="D473" s="153" t="s">
        <v>149</v>
      </c>
      <c r="E473" s="154" t="s">
        <v>1</v>
      </c>
      <c r="F473" s="155" t="s">
        <v>165</v>
      </c>
      <c r="H473" s="154" t="s">
        <v>1</v>
      </c>
      <c r="L473" s="152"/>
      <c r="M473" s="156"/>
      <c r="N473" s="157"/>
      <c r="O473" s="157"/>
      <c r="P473" s="157"/>
      <c r="Q473" s="157"/>
      <c r="R473" s="157"/>
      <c r="S473" s="157"/>
      <c r="T473" s="158"/>
      <c r="AT473" s="154" t="s">
        <v>149</v>
      </c>
      <c r="AU473" s="154" t="s">
        <v>85</v>
      </c>
      <c r="AV473" s="12" t="s">
        <v>19</v>
      </c>
      <c r="AW473" s="12" t="s">
        <v>30</v>
      </c>
      <c r="AX473" s="12" t="s">
        <v>76</v>
      </c>
      <c r="AY473" s="154" t="s">
        <v>139</v>
      </c>
    </row>
    <row r="474" spans="2:51" s="13" customFormat="1" ht="12">
      <c r="B474" s="159"/>
      <c r="D474" s="153" t="s">
        <v>149</v>
      </c>
      <c r="E474" s="160" t="s">
        <v>1</v>
      </c>
      <c r="F474" s="161" t="s">
        <v>230</v>
      </c>
      <c r="H474" s="162">
        <v>173.069</v>
      </c>
      <c r="L474" s="159"/>
      <c r="M474" s="163"/>
      <c r="N474" s="164"/>
      <c r="O474" s="164"/>
      <c r="P474" s="164"/>
      <c r="Q474" s="164"/>
      <c r="R474" s="164"/>
      <c r="S474" s="164"/>
      <c r="T474" s="165"/>
      <c r="AT474" s="160" t="s">
        <v>149</v>
      </c>
      <c r="AU474" s="160" t="s">
        <v>85</v>
      </c>
      <c r="AV474" s="13" t="s">
        <v>85</v>
      </c>
      <c r="AW474" s="13" t="s">
        <v>30</v>
      </c>
      <c r="AX474" s="13" t="s">
        <v>76</v>
      </c>
      <c r="AY474" s="160" t="s">
        <v>139</v>
      </c>
    </row>
    <row r="475" spans="2:51" s="13" customFormat="1" ht="12">
      <c r="B475" s="159"/>
      <c r="D475" s="153" t="s">
        <v>149</v>
      </c>
      <c r="E475" s="160" t="s">
        <v>1</v>
      </c>
      <c r="F475" s="161" t="s">
        <v>231</v>
      </c>
      <c r="H475" s="162">
        <v>72.025</v>
      </c>
      <c r="L475" s="159"/>
      <c r="M475" s="163"/>
      <c r="N475" s="164"/>
      <c r="O475" s="164"/>
      <c r="P475" s="164"/>
      <c r="Q475" s="164"/>
      <c r="R475" s="164"/>
      <c r="S475" s="164"/>
      <c r="T475" s="165"/>
      <c r="AT475" s="160" t="s">
        <v>149</v>
      </c>
      <c r="AU475" s="160" t="s">
        <v>85</v>
      </c>
      <c r="AV475" s="13" t="s">
        <v>85</v>
      </c>
      <c r="AW475" s="13" t="s">
        <v>30</v>
      </c>
      <c r="AX475" s="13" t="s">
        <v>76</v>
      </c>
      <c r="AY475" s="160" t="s">
        <v>139</v>
      </c>
    </row>
    <row r="476" spans="2:51" s="13" customFormat="1" ht="12">
      <c r="B476" s="159"/>
      <c r="D476" s="153" t="s">
        <v>149</v>
      </c>
      <c r="E476" s="160" t="s">
        <v>1</v>
      </c>
      <c r="F476" s="161" t="s">
        <v>232</v>
      </c>
      <c r="H476" s="162">
        <v>16.002</v>
      </c>
      <c r="L476" s="159"/>
      <c r="M476" s="163"/>
      <c r="N476" s="164"/>
      <c r="O476" s="164"/>
      <c r="P476" s="164"/>
      <c r="Q476" s="164"/>
      <c r="R476" s="164"/>
      <c r="S476" s="164"/>
      <c r="T476" s="165"/>
      <c r="AT476" s="160" t="s">
        <v>149</v>
      </c>
      <c r="AU476" s="160" t="s">
        <v>85</v>
      </c>
      <c r="AV476" s="13" t="s">
        <v>85</v>
      </c>
      <c r="AW476" s="13" t="s">
        <v>30</v>
      </c>
      <c r="AX476" s="13" t="s">
        <v>76</v>
      </c>
      <c r="AY476" s="160" t="s">
        <v>139</v>
      </c>
    </row>
    <row r="477" spans="2:51" s="15" customFormat="1" ht="12">
      <c r="B477" s="182"/>
      <c r="D477" s="153" t="s">
        <v>149</v>
      </c>
      <c r="E477" s="183" t="s">
        <v>1</v>
      </c>
      <c r="F477" s="184" t="s">
        <v>185</v>
      </c>
      <c r="H477" s="185">
        <v>261.096</v>
      </c>
      <c r="L477" s="182"/>
      <c r="M477" s="186"/>
      <c r="N477" s="187"/>
      <c r="O477" s="187"/>
      <c r="P477" s="187"/>
      <c r="Q477" s="187"/>
      <c r="R477" s="187"/>
      <c r="S477" s="187"/>
      <c r="T477" s="188"/>
      <c r="AT477" s="183" t="s">
        <v>149</v>
      </c>
      <c r="AU477" s="183" t="s">
        <v>85</v>
      </c>
      <c r="AV477" s="15" t="s">
        <v>168</v>
      </c>
      <c r="AW477" s="15" t="s">
        <v>30</v>
      </c>
      <c r="AX477" s="15" t="s">
        <v>76</v>
      </c>
      <c r="AY477" s="183" t="s">
        <v>139</v>
      </c>
    </row>
    <row r="478" spans="2:51" s="12" customFormat="1" ht="12">
      <c r="B478" s="152"/>
      <c r="D478" s="153" t="s">
        <v>149</v>
      </c>
      <c r="E478" s="154" t="s">
        <v>1</v>
      </c>
      <c r="F478" s="155" t="s">
        <v>233</v>
      </c>
      <c r="H478" s="154" t="s">
        <v>1</v>
      </c>
      <c r="L478" s="152"/>
      <c r="M478" s="156"/>
      <c r="N478" s="157"/>
      <c r="O478" s="157"/>
      <c r="P478" s="157"/>
      <c r="Q478" s="157"/>
      <c r="R478" s="157"/>
      <c r="S478" s="157"/>
      <c r="T478" s="158"/>
      <c r="AT478" s="154" t="s">
        <v>149</v>
      </c>
      <c r="AU478" s="154" t="s">
        <v>85</v>
      </c>
      <c r="AV478" s="12" t="s">
        <v>19</v>
      </c>
      <c r="AW478" s="12" t="s">
        <v>30</v>
      </c>
      <c r="AX478" s="12" t="s">
        <v>76</v>
      </c>
      <c r="AY478" s="154" t="s">
        <v>139</v>
      </c>
    </row>
    <row r="479" spans="2:51" s="13" customFormat="1" ht="12">
      <c r="B479" s="159"/>
      <c r="D479" s="153" t="s">
        <v>149</v>
      </c>
      <c r="E479" s="160" t="s">
        <v>1</v>
      </c>
      <c r="F479" s="161" t="s">
        <v>234</v>
      </c>
      <c r="H479" s="162">
        <v>87.36</v>
      </c>
      <c r="L479" s="159"/>
      <c r="M479" s="163"/>
      <c r="N479" s="164"/>
      <c r="O479" s="164"/>
      <c r="P479" s="164"/>
      <c r="Q479" s="164"/>
      <c r="R479" s="164"/>
      <c r="S479" s="164"/>
      <c r="T479" s="165"/>
      <c r="AT479" s="160" t="s">
        <v>149</v>
      </c>
      <c r="AU479" s="160" t="s">
        <v>85</v>
      </c>
      <c r="AV479" s="13" t="s">
        <v>85</v>
      </c>
      <c r="AW479" s="13" t="s">
        <v>30</v>
      </c>
      <c r="AX479" s="13" t="s">
        <v>76</v>
      </c>
      <c r="AY479" s="160" t="s">
        <v>139</v>
      </c>
    </row>
    <row r="480" spans="2:51" s="15" customFormat="1" ht="12">
      <c r="B480" s="182"/>
      <c r="D480" s="153" t="s">
        <v>149</v>
      </c>
      <c r="E480" s="183" t="s">
        <v>1</v>
      </c>
      <c r="F480" s="184" t="s">
        <v>185</v>
      </c>
      <c r="H480" s="185">
        <v>87.36</v>
      </c>
      <c r="L480" s="182"/>
      <c r="M480" s="186"/>
      <c r="N480" s="187"/>
      <c r="O480" s="187"/>
      <c r="P480" s="187"/>
      <c r="Q480" s="187"/>
      <c r="R480" s="187"/>
      <c r="S480" s="187"/>
      <c r="T480" s="188"/>
      <c r="AT480" s="183" t="s">
        <v>149</v>
      </c>
      <c r="AU480" s="183" t="s">
        <v>85</v>
      </c>
      <c r="AV480" s="15" t="s">
        <v>168</v>
      </c>
      <c r="AW480" s="15" t="s">
        <v>30</v>
      </c>
      <c r="AX480" s="15" t="s">
        <v>76</v>
      </c>
      <c r="AY480" s="183" t="s">
        <v>139</v>
      </c>
    </row>
    <row r="481" spans="2:51" s="14" customFormat="1" ht="12">
      <c r="B481" s="166"/>
      <c r="D481" s="153" t="s">
        <v>149</v>
      </c>
      <c r="E481" s="167" t="s">
        <v>1</v>
      </c>
      <c r="F481" s="168" t="s">
        <v>152</v>
      </c>
      <c r="H481" s="169">
        <v>925.663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7" t="s">
        <v>149</v>
      </c>
      <c r="AU481" s="167" t="s">
        <v>85</v>
      </c>
      <c r="AV481" s="14" t="s">
        <v>147</v>
      </c>
      <c r="AW481" s="14" t="s">
        <v>30</v>
      </c>
      <c r="AX481" s="14" t="s">
        <v>19</v>
      </c>
      <c r="AY481" s="167" t="s">
        <v>139</v>
      </c>
    </row>
    <row r="482" spans="2:65" s="1" customFormat="1" ht="24" customHeight="1">
      <c r="B482" s="139"/>
      <c r="C482" s="140" t="s">
        <v>529</v>
      </c>
      <c r="D482" s="140" t="s">
        <v>142</v>
      </c>
      <c r="E482" s="141" t="s">
        <v>530</v>
      </c>
      <c r="F482" s="142" t="s">
        <v>531</v>
      </c>
      <c r="G482" s="143" t="s">
        <v>155</v>
      </c>
      <c r="H482" s="144">
        <v>309.123</v>
      </c>
      <c r="I482" s="145"/>
      <c r="J482" s="145">
        <f>ROUND(I482*H482,2)</f>
        <v>0</v>
      </c>
      <c r="K482" s="142" t="s">
        <v>146</v>
      </c>
      <c r="L482" s="31"/>
      <c r="M482" s="146" t="s">
        <v>1</v>
      </c>
      <c r="N482" s="147" t="s">
        <v>41</v>
      </c>
      <c r="O482" s="148">
        <v>0.18</v>
      </c>
      <c r="P482" s="148">
        <f>O482*H482</f>
        <v>55.64214</v>
      </c>
      <c r="Q482" s="148">
        <v>0.00018</v>
      </c>
      <c r="R482" s="148">
        <f>Q482*H482</f>
        <v>0.05564214</v>
      </c>
      <c r="S482" s="148">
        <v>0</v>
      </c>
      <c r="T482" s="149">
        <f>S482*H482</f>
        <v>0</v>
      </c>
      <c r="AR482" s="150" t="s">
        <v>265</v>
      </c>
      <c r="AT482" s="150" t="s">
        <v>142</v>
      </c>
      <c r="AU482" s="150" t="s">
        <v>85</v>
      </c>
      <c r="AY482" s="17" t="s">
        <v>139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7" t="s">
        <v>19</v>
      </c>
      <c r="BK482" s="151">
        <f>ROUND(I482*H482,2)</f>
        <v>0</v>
      </c>
      <c r="BL482" s="17" t="s">
        <v>265</v>
      </c>
      <c r="BM482" s="150" t="s">
        <v>532</v>
      </c>
    </row>
    <row r="483" spans="2:51" s="12" customFormat="1" ht="12">
      <c r="B483" s="152"/>
      <c r="D483" s="153" t="s">
        <v>149</v>
      </c>
      <c r="E483" s="154" t="s">
        <v>1</v>
      </c>
      <c r="F483" s="155" t="s">
        <v>157</v>
      </c>
      <c r="H483" s="154" t="s">
        <v>1</v>
      </c>
      <c r="L483" s="152"/>
      <c r="M483" s="156"/>
      <c r="N483" s="157"/>
      <c r="O483" s="157"/>
      <c r="P483" s="157"/>
      <c r="Q483" s="157"/>
      <c r="R483" s="157"/>
      <c r="S483" s="157"/>
      <c r="T483" s="158"/>
      <c r="AT483" s="154" t="s">
        <v>149</v>
      </c>
      <c r="AU483" s="154" t="s">
        <v>85</v>
      </c>
      <c r="AV483" s="12" t="s">
        <v>19</v>
      </c>
      <c r="AW483" s="12" t="s">
        <v>30</v>
      </c>
      <c r="AX483" s="12" t="s">
        <v>76</v>
      </c>
      <c r="AY483" s="154" t="s">
        <v>139</v>
      </c>
    </row>
    <row r="484" spans="2:51" s="13" customFormat="1" ht="12">
      <c r="B484" s="159"/>
      <c r="D484" s="153" t="s">
        <v>149</v>
      </c>
      <c r="E484" s="160" t="s">
        <v>1</v>
      </c>
      <c r="F484" s="161" t="s">
        <v>158</v>
      </c>
      <c r="H484" s="162">
        <v>24.72</v>
      </c>
      <c r="L484" s="159"/>
      <c r="M484" s="163"/>
      <c r="N484" s="164"/>
      <c r="O484" s="164"/>
      <c r="P484" s="164"/>
      <c r="Q484" s="164"/>
      <c r="R484" s="164"/>
      <c r="S484" s="164"/>
      <c r="T484" s="165"/>
      <c r="AT484" s="160" t="s">
        <v>149</v>
      </c>
      <c r="AU484" s="160" t="s">
        <v>85</v>
      </c>
      <c r="AV484" s="13" t="s">
        <v>85</v>
      </c>
      <c r="AW484" s="13" t="s">
        <v>30</v>
      </c>
      <c r="AX484" s="13" t="s">
        <v>76</v>
      </c>
      <c r="AY484" s="160" t="s">
        <v>139</v>
      </c>
    </row>
    <row r="485" spans="2:51" s="12" customFormat="1" ht="12">
      <c r="B485" s="152"/>
      <c r="D485" s="153" t="s">
        <v>149</v>
      </c>
      <c r="E485" s="154" t="s">
        <v>1</v>
      </c>
      <c r="F485" s="155" t="s">
        <v>159</v>
      </c>
      <c r="H485" s="154" t="s">
        <v>1</v>
      </c>
      <c r="L485" s="152"/>
      <c r="M485" s="156"/>
      <c r="N485" s="157"/>
      <c r="O485" s="157"/>
      <c r="P485" s="157"/>
      <c r="Q485" s="157"/>
      <c r="R485" s="157"/>
      <c r="S485" s="157"/>
      <c r="T485" s="158"/>
      <c r="AT485" s="154" t="s">
        <v>149</v>
      </c>
      <c r="AU485" s="154" t="s">
        <v>85</v>
      </c>
      <c r="AV485" s="12" t="s">
        <v>19</v>
      </c>
      <c r="AW485" s="12" t="s">
        <v>30</v>
      </c>
      <c r="AX485" s="12" t="s">
        <v>76</v>
      </c>
      <c r="AY485" s="154" t="s">
        <v>139</v>
      </c>
    </row>
    <row r="486" spans="2:51" s="13" customFormat="1" ht="12">
      <c r="B486" s="159"/>
      <c r="D486" s="153" t="s">
        <v>149</v>
      </c>
      <c r="E486" s="160" t="s">
        <v>1</v>
      </c>
      <c r="F486" s="161" t="s">
        <v>160</v>
      </c>
      <c r="H486" s="162">
        <v>21.63</v>
      </c>
      <c r="L486" s="159"/>
      <c r="M486" s="163"/>
      <c r="N486" s="164"/>
      <c r="O486" s="164"/>
      <c r="P486" s="164"/>
      <c r="Q486" s="164"/>
      <c r="R486" s="164"/>
      <c r="S486" s="164"/>
      <c r="T486" s="165"/>
      <c r="AT486" s="160" t="s">
        <v>149</v>
      </c>
      <c r="AU486" s="160" t="s">
        <v>85</v>
      </c>
      <c r="AV486" s="13" t="s">
        <v>85</v>
      </c>
      <c r="AW486" s="13" t="s">
        <v>30</v>
      </c>
      <c r="AX486" s="13" t="s">
        <v>76</v>
      </c>
      <c r="AY486" s="160" t="s">
        <v>139</v>
      </c>
    </row>
    <row r="487" spans="2:51" s="12" customFormat="1" ht="12">
      <c r="B487" s="152"/>
      <c r="D487" s="153" t="s">
        <v>149</v>
      </c>
      <c r="E487" s="154" t="s">
        <v>1</v>
      </c>
      <c r="F487" s="155" t="s">
        <v>161</v>
      </c>
      <c r="H487" s="154" t="s">
        <v>1</v>
      </c>
      <c r="L487" s="152"/>
      <c r="M487" s="156"/>
      <c r="N487" s="157"/>
      <c r="O487" s="157"/>
      <c r="P487" s="157"/>
      <c r="Q487" s="157"/>
      <c r="R487" s="157"/>
      <c r="S487" s="157"/>
      <c r="T487" s="158"/>
      <c r="AT487" s="154" t="s">
        <v>149</v>
      </c>
      <c r="AU487" s="154" t="s">
        <v>85</v>
      </c>
      <c r="AV487" s="12" t="s">
        <v>19</v>
      </c>
      <c r="AW487" s="12" t="s">
        <v>30</v>
      </c>
      <c r="AX487" s="12" t="s">
        <v>76</v>
      </c>
      <c r="AY487" s="154" t="s">
        <v>139</v>
      </c>
    </row>
    <row r="488" spans="2:51" s="13" customFormat="1" ht="12">
      <c r="B488" s="159"/>
      <c r="D488" s="153" t="s">
        <v>149</v>
      </c>
      <c r="E488" s="160" t="s">
        <v>1</v>
      </c>
      <c r="F488" s="161" t="s">
        <v>162</v>
      </c>
      <c r="H488" s="162">
        <v>68.32</v>
      </c>
      <c r="L488" s="159"/>
      <c r="M488" s="163"/>
      <c r="N488" s="164"/>
      <c r="O488" s="164"/>
      <c r="P488" s="164"/>
      <c r="Q488" s="164"/>
      <c r="R488" s="164"/>
      <c r="S488" s="164"/>
      <c r="T488" s="165"/>
      <c r="AT488" s="160" t="s">
        <v>149</v>
      </c>
      <c r="AU488" s="160" t="s">
        <v>85</v>
      </c>
      <c r="AV488" s="13" t="s">
        <v>85</v>
      </c>
      <c r="AW488" s="13" t="s">
        <v>30</v>
      </c>
      <c r="AX488" s="13" t="s">
        <v>76</v>
      </c>
      <c r="AY488" s="160" t="s">
        <v>139</v>
      </c>
    </row>
    <row r="489" spans="2:51" s="13" customFormat="1" ht="12">
      <c r="B489" s="159"/>
      <c r="D489" s="153" t="s">
        <v>149</v>
      </c>
      <c r="E489" s="160" t="s">
        <v>1</v>
      </c>
      <c r="F489" s="161" t="s">
        <v>163</v>
      </c>
      <c r="H489" s="162">
        <v>98.1</v>
      </c>
      <c r="L489" s="159"/>
      <c r="M489" s="163"/>
      <c r="N489" s="164"/>
      <c r="O489" s="164"/>
      <c r="P489" s="164"/>
      <c r="Q489" s="164"/>
      <c r="R489" s="164"/>
      <c r="S489" s="164"/>
      <c r="T489" s="165"/>
      <c r="AT489" s="160" t="s">
        <v>149</v>
      </c>
      <c r="AU489" s="160" t="s">
        <v>85</v>
      </c>
      <c r="AV489" s="13" t="s">
        <v>85</v>
      </c>
      <c r="AW489" s="13" t="s">
        <v>30</v>
      </c>
      <c r="AX489" s="13" t="s">
        <v>76</v>
      </c>
      <c r="AY489" s="160" t="s">
        <v>139</v>
      </c>
    </row>
    <row r="490" spans="2:51" s="13" customFormat="1" ht="12">
      <c r="B490" s="159"/>
      <c r="D490" s="153" t="s">
        <v>149</v>
      </c>
      <c r="E490" s="160" t="s">
        <v>1</v>
      </c>
      <c r="F490" s="161" t="s">
        <v>164</v>
      </c>
      <c r="H490" s="162">
        <v>-14.197</v>
      </c>
      <c r="L490" s="159"/>
      <c r="M490" s="163"/>
      <c r="N490" s="164"/>
      <c r="O490" s="164"/>
      <c r="P490" s="164"/>
      <c r="Q490" s="164"/>
      <c r="R490" s="164"/>
      <c r="S490" s="164"/>
      <c r="T490" s="165"/>
      <c r="AT490" s="160" t="s">
        <v>149</v>
      </c>
      <c r="AU490" s="160" t="s">
        <v>85</v>
      </c>
      <c r="AV490" s="13" t="s">
        <v>85</v>
      </c>
      <c r="AW490" s="13" t="s">
        <v>30</v>
      </c>
      <c r="AX490" s="13" t="s">
        <v>76</v>
      </c>
      <c r="AY490" s="160" t="s">
        <v>139</v>
      </c>
    </row>
    <row r="491" spans="2:51" s="12" customFormat="1" ht="12">
      <c r="B491" s="152"/>
      <c r="D491" s="153" t="s">
        <v>149</v>
      </c>
      <c r="E491" s="154" t="s">
        <v>1</v>
      </c>
      <c r="F491" s="155" t="s">
        <v>165</v>
      </c>
      <c r="H491" s="154" t="s">
        <v>1</v>
      </c>
      <c r="L491" s="152"/>
      <c r="M491" s="156"/>
      <c r="N491" s="157"/>
      <c r="O491" s="157"/>
      <c r="P491" s="157"/>
      <c r="Q491" s="157"/>
      <c r="R491" s="157"/>
      <c r="S491" s="157"/>
      <c r="T491" s="158"/>
      <c r="AT491" s="154" t="s">
        <v>149</v>
      </c>
      <c r="AU491" s="154" t="s">
        <v>85</v>
      </c>
      <c r="AV491" s="12" t="s">
        <v>19</v>
      </c>
      <c r="AW491" s="12" t="s">
        <v>30</v>
      </c>
      <c r="AX491" s="12" t="s">
        <v>76</v>
      </c>
      <c r="AY491" s="154" t="s">
        <v>139</v>
      </c>
    </row>
    <row r="492" spans="2:51" s="13" customFormat="1" ht="12">
      <c r="B492" s="159"/>
      <c r="D492" s="153" t="s">
        <v>149</v>
      </c>
      <c r="E492" s="160" t="s">
        <v>1</v>
      </c>
      <c r="F492" s="161" t="s">
        <v>166</v>
      </c>
      <c r="H492" s="162">
        <v>94.05</v>
      </c>
      <c r="L492" s="159"/>
      <c r="M492" s="163"/>
      <c r="N492" s="164"/>
      <c r="O492" s="164"/>
      <c r="P492" s="164"/>
      <c r="Q492" s="164"/>
      <c r="R492" s="164"/>
      <c r="S492" s="164"/>
      <c r="T492" s="165"/>
      <c r="AT492" s="160" t="s">
        <v>149</v>
      </c>
      <c r="AU492" s="160" t="s">
        <v>85</v>
      </c>
      <c r="AV492" s="13" t="s">
        <v>85</v>
      </c>
      <c r="AW492" s="13" t="s">
        <v>30</v>
      </c>
      <c r="AX492" s="13" t="s">
        <v>76</v>
      </c>
      <c r="AY492" s="160" t="s">
        <v>139</v>
      </c>
    </row>
    <row r="493" spans="2:51" s="13" customFormat="1" ht="12">
      <c r="B493" s="159"/>
      <c r="D493" s="153" t="s">
        <v>149</v>
      </c>
      <c r="E493" s="160" t="s">
        <v>1</v>
      </c>
      <c r="F493" s="161" t="s">
        <v>167</v>
      </c>
      <c r="H493" s="162">
        <v>16.5</v>
      </c>
      <c r="L493" s="159"/>
      <c r="M493" s="163"/>
      <c r="N493" s="164"/>
      <c r="O493" s="164"/>
      <c r="P493" s="164"/>
      <c r="Q493" s="164"/>
      <c r="R493" s="164"/>
      <c r="S493" s="164"/>
      <c r="T493" s="165"/>
      <c r="AT493" s="160" t="s">
        <v>149</v>
      </c>
      <c r="AU493" s="160" t="s">
        <v>85</v>
      </c>
      <c r="AV493" s="13" t="s">
        <v>85</v>
      </c>
      <c r="AW493" s="13" t="s">
        <v>30</v>
      </c>
      <c r="AX493" s="13" t="s">
        <v>76</v>
      </c>
      <c r="AY493" s="160" t="s">
        <v>139</v>
      </c>
    </row>
    <row r="494" spans="2:51" s="14" customFormat="1" ht="12">
      <c r="B494" s="166"/>
      <c r="D494" s="153" t="s">
        <v>149</v>
      </c>
      <c r="E494" s="167" t="s">
        <v>1</v>
      </c>
      <c r="F494" s="168" t="s">
        <v>152</v>
      </c>
      <c r="H494" s="169">
        <v>309.123</v>
      </c>
      <c r="L494" s="166"/>
      <c r="M494" s="170"/>
      <c r="N494" s="171"/>
      <c r="O494" s="171"/>
      <c r="P494" s="171"/>
      <c r="Q494" s="171"/>
      <c r="R494" s="171"/>
      <c r="S494" s="171"/>
      <c r="T494" s="172"/>
      <c r="AT494" s="167" t="s">
        <v>149</v>
      </c>
      <c r="AU494" s="167" t="s">
        <v>85</v>
      </c>
      <c r="AV494" s="14" t="s">
        <v>147</v>
      </c>
      <c r="AW494" s="14" t="s">
        <v>30</v>
      </c>
      <c r="AX494" s="14" t="s">
        <v>19</v>
      </c>
      <c r="AY494" s="167" t="s">
        <v>139</v>
      </c>
    </row>
    <row r="495" spans="2:63" s="11" customFormat="1" ht="22.9" customHeight="1">
      <c r="B495" s="127"/>
      <c r="D495" s="128" t="s">
        <v>75</v>
      </c>
      <c r="E495" s="137" t="s">
        <v>533</v>
      </c>
      <c r="F495" s="137" t="s">
        <v>534</v>
      </c>
      <c r="J495" s="138">
        <f>BK495</f>
        <v>0</v>
      </c>
      <c r="L495" s="127"/>
      <c r="M495" s="131"/>
      <c r="N495" s="132"/>
      <c r="O495" s="132"/>
      <c r="P495" s="133">
        <f>SUM(P496:P499)</f>
        <v>44.72832</v>
      </c>
      <c r="Q495" s="132"/>
      <c r="R495" s="133">
        <f>SUM(R496:R499)</f>
        <v>0.11182079999999998</v>
      </c>
      <c r="S495" s="132"/>
      <c r="T495" s="134">
        <f>SUM(T496:T499)</f>
        <v>0</v>
      </c>
      <c r="AR495" s="128" t="s">
        <v>85</v>
      </c>
      <c r="AT495" s="135" t="s">
        <v>75</v>
      </c>
      <c r="AU495" s="135" t="s">
        <v>19</v>
      </c>
      <c r="AY495" s="128" t="s">
        <v>139</v>
      </c>
      <c r="BK495" s="136">
        <f>SUM(BK496:BK499)</f>
        <v>0</v>
      </c>
    </row>
    <row r="496" spans="2:65" s="1" customFormat="1" ht="24" customHeight="1">
      <c r="B496" s="139"/>
      <c r="C496" s="140" t="s">
        <v>535</v>
      </c>
      <c r="D496" s="140" t="s">
        <v>142</v>
      </c>
      <c r="E496" s="141" t="s">
        <v>536</v>
      </c>
      <c r="F496" s="142" t="s">
        <v>537</v>
      </c>
      <c r="G496" s="143" t="s">
        <v>155</v>
      </c>
      <c r="H496" s="144">
        <v>430.08</v>
      </c>
      <c r="I496" s="145"/>
      <c r="J496" s="145">
        <f>ROUND(I496*H496,2)</f>
        <v>0</v>
      </c>
      <c r="K496" s="142" t="s">
        <v>146</v>
      </c>
      <c r="L496" s="31"/>
      <c r="M496" s="146" t="s">
        <v>1</v>
      </c>
      <c r="N496" s="147" t="s">
        <v>41</v>
      </c>
      <c r="O496" s="148">
        <v>0.104</v>
      </c>
      <c r="P496" s="148">
        <f>O496*H496</f>
        <v>44.72832</v>
      </c>
      <c r="Q496" s="148">
        <v>0.00026</v>
      </c>
      <c r="R496" s="148">
        <f>Q496*H496</f>
        <v>0.11182079999999998</v>
      </c>
      <c r="S496" s="148">
        <v>0</v>
      </c>
      <c r="T496" s="149">
        <f>S496*H496</f>
        <v>0</v>
      </c>
      <c r="AR496" s="150" t="s">
        <v>265</v>
      </c>
      <c r="AT496" s="150" t="s">
        <v>142</v>
      </c>
      <c r="AU496" s="150" t="s">
        <v>85</v>
      </c>
      <c r="AY496" s="17" t="s">
        <v>139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7" t="s">
        <v>19</v>
      </c>
      <c r="BK496" s="151">
        <f>ROUND(I496*H496,2)</f>
        <v>0</v>
      </c>
      <c r="BL496" s="17" t="s">
        <v>265</v>
      </c>
      <c r="BM496" s="150" t="s">
        <v>538</v>
      </c>
    </row>
    <row r="497" spans="2:51" s="12" customFormat="1" ht="12">
      <c r="B497" s="152"/>
      <c r="D497" s="153" t="s">
        <v>149</v>
      </c>
      <c r="E497" s="154" t="s">
        <v>1</v>
      </c>
      <c r="F497" s="155" t="s">
        <v>150</v>
      </c>
      <c r="H497" s="154" t="s">
        <v>1</v>
      </c>
      <c r="L497" s="152"/>
      <c r="M497" s="156"/>
      <c r="N497" s="157"/>
      <c r="O497" s="157"/>
      <c r="P497" s="157"/>
      <c r="Q497" s="157"/>
      <c r="R497" s="157"/>
      <c r="S497" s="157"/>
      <c r="T497" s="158"/>
      <c r="AT497" s="154" t="s">
        <v>149</v>
      </c>
      <c r="AU497" s="154" t="s">
        <v>85</v>
      </c>
      <c r="AV497" s="12" t="s">
        <v>19</v>
      </c>
      <c r="AW497" s="12" t="s">
        <v>30</v>
      </c>
      <c r="AX497" s="12" t="s">
        <v>76</v>
      </c>
      <c r="AY497" s="154" t="s">
        <v>139</v>
      </c>
    </row>
    <row r="498" spans="2:51" s="13" customFormat="1" ht="12">
      <c r="B498" s="159"/>
      <c r="D498" s="153" t="s">
        <v>149</v>
      </c>
      <c r="E498" s="160" t="s">
        <v>1</v>
      </c>
      <c r="F498" s="161" t="s">
        <v>539</v>
      </c>
      <c r="H498" s="162">
        <v>430.08</v>
      </c>
      <c r="L498" s="159"/>
      <c r="M498" s="163"/>
      <c r="N498" s="164"/>
      <c r="O498" s="164"/>
      <c r="P498" s="164"/>
      <c r="Q498" s="164"/>
      <c r="R498" s="164"/>
      <c r="S498" s="164"/>
      <c r="T498" s="165"/>
      <c r="AT498" s="160" t="s">
        <v>149</v>
      </c>
      <c r="AU498" s="160" t="s">
        <v>85</v>
      </c>
      <c r="AV498" s="13" t="s">
        <v>85</v>
      </c>
      <c r="AW498" s="13" t="s">
        <v>30</v>
      </c>
      <c r="AX498" s="13" t="s">
        <v>76</v>
      </c>
      <c r="AY498" s="160" t="s">
        <v>139</v>
      </c>
    </row>
    <row r="499" spans="2:51" s="14" customFormat="1" ht="12">
      <c r="B499" s="166"/>
      <c r="D499" s="153" t="s">
        <v>149</v>
      </c>
      <c r="E499" s="167" t="s">
        <v>1</v>
      </c>
      <c r="F499" s="168" t="s">
        <v>152</v>
      </c>
      <c r="H499" s="169">
        <v>430.08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7" t="s">
        <v>149</v>
      </c>
      <c r="AU499" s="167" t="s">
        <v>85</v>
      </c>
      <c r="AV499" s="14" t="s">
        <v>147</v>
      </c>
      <c r="AW499" s="14" t="s">
        <v>30</v>
      </c>
      <c r="AX499" s="14" t="s">
        <v>19</v>
      </c>
      <c r="AY499" s="167" t="s">
        <v>139</v>
      </c>
    </row>
    <row r="500" spans="2:63" s="11" customFormat="1" ht="22.9" customHeight="1">
      <c r="B500" s="127"/>
      <c r="D500" s="128" t="s">
        <v>75</v>
      </c>
      <c r="E500" s="137" t="s">
        <v>540</v>
      </c>
      <c r="F500" s="137" t="s">
        <v>541</v>
      </c>
      <c r="J500" s="138">
        <f>BK500</f>
        <v>0</v>
      </c>
      <c r="L500" s="127"/>
      <c r="M500" s="131"/>
      <c r="N500" s="132"/>
      <c r="O500" s="132"/>
      <c r="P500" s="133">
        <f>SUM(P501:P508)</f>
        <v>316.51586</v>
      </c>
      <c r="Q500" s="132"/>
      <c r="R500" s="133">
        <f>SUM(R501:R508)</f>
        <v>0</v>
      </c>
      <c r="S500" s="132"/>
      <c r="T500" s="134">
        <f>SUM(T501:T508)</f>
        <v>13.033006</v>
      </c>
      <c r="AR500" s="128" t="s">
        <v>85</v>
      </c>
      <c r="AT500" s="135" t="s">
        <v>75</v>
      </c>
      <c r="AU500" s="135" t="s">
        <v>19</v>
      </c>
      <c r="AY500" s="128" t="s">
        <v>139</v>
      </c>
      <c r="BK500" s="136">
        <f>SUM(BK501:BK508)</f>
        <v>0</v>
      </c>
    </row>
    <row r="501" spans="2:65" s="1" customFormat="1" ht="24" customHeight="1">
      <c r="B501" s="139"/>
      <c r="C501" s="140" t="s">
        <v>542</v>
      </c>
      <c r="D501" s="140" t="s">
        <v>142</v>
      </c>
      <c r="E501" s="141" t="s">
        <v>543</v>
      </c>
      <c r="F501" s="142" t="s">
        <v>544</v>
      </c>
      <c r="G501" s="143" t="s">
        <v>155</v>
      </c>
      <c r="H501" s="144">
        <v>930.929</v>
      </c>
      <c r="I501" s="145"/>
      <c r="J501" s="145">
        <f>ROUND(I501*H501,2)</f>
        <v>0</v>
      </c>
      <c r="K501" s="142" t="s">
        <v>146</v>
      </c>
      <c r="L501" s="31"/>
      <c r="M501" s="146" t="s">
        <v>1</v>
      </c>
      <c r="N501" s="147" t="s">
        <v>41</v>
      </c>
      <c r="O501" s="148">
        <v>0.3</v>
      </c>
      <c r="P501" s="148">
        <f>O501*H501</f>
        <v>279.27869999999996</v>
      </c>
      <c r="Q501" s="148">
        <v>0</v>
      </c>
      <c r="R501" s="148">
        <f>Q501*H501</f>
        <v>0</v>
      </c>
      <c r="S501" s="148">
        <v>0.014</v>
      </c>
      <c r="T501" s="149">
        <f>S501*H501</f>
        <v>13.033006</v>
      </c>
      <c r="AR501" s="150" t="s">
        <v>265</v>
      </c>
      <c r="AT501" s="150" t="s">
        <v>142</v>
      </c>
      <c r="AU501" s="150" t="s">
        <v>85</v>
      </c>
      <c r="AY501" s="17" t="s">
        <v>139</v>
      </c>
      <c r="BE501" s="151">
        <f>IF(N501="základní",J501,0)</f>
        <v>0</v>
      </c>
      <c r="BF501" s="151">
        <f>IF(N501="snížená",J501,0)</f>
        <v>0</v>
      </c>
      <c r="BG501" s="151">
        <f>IF(N501="zákl. přenesená",J501,0)</f>
        <v>0</v>
      </c>
      <c r="BH501" s="151">
        <f>IF(N501="sníž. přenesená",J501,0)</f>
        <v>0</v>
      </c>
      <c r="BI501" s="151">
        <f>IF(N501="nulová",J501,0)</f>
        <v>0</v>
      </c>
      <c r="BJ501" s="17" t="s">
        <v>19</v>
      </c>
      <c r="BK501" s="151">
        <f>ROUND(I501*H501,2)</f>
        <v>0</v>
      </c>
      <c r="BL501" s="17" t="s">
        <v>265</v>
      </c>
      <c r="BM501" s="150" t="s">
        <v>545</v>
      </c>
    </row>
    <row r="502" spans="2:51" s="12" customFormat="1" ht="12">
      <c r="B502" s="152"/>
      <c r="D502" s="153" t="s">
        <v>149</v>
      </c>
      <c r="E502" s="154" t="s">
        <v>1</v>
      </c>
      <c r="F502" s="155" t="s">
        <v>161</v>
      </c>
      <c r="H502" s="154" t="s">
        <v>1</v>
      </c>
      <c r="L502" s="152"/>
      <c r="M502" s="156"/>
      <c r="N502" s="157"/>
      <c r="O502" s="157"/>
      <c r="P502" s="157"/>
      <c r="Q502" s="157"/>
      <c r="R502" s="157"/>
      <c r="S502" s="157"/>
      <c r="T502" s="158"/>
      <c r="AT502" s="154" t="s">
        <v>149</v>
      </c>
      <c r="AU502" s="154" t="s">
        <v>85</v>
      </c>
      <c r="AV502" s="12" t="s">
        <v>19</v>
      </c>
      <c r="AW502" s="12" t="s">
        <v>30</v>
      </c>
      <c r="AX502" s="12" t="s">
        <v>76</v>
      </c>
      <c r="AY502" s="154" t="s">
        <v>139</v>
      </c>
    </row>
    <row r="503" spans="2:51" s="13" customFormat="1" ht="12">
      <c r="B503" s="159"/>
      <c r="D503" s="153" t="s">
        <v>149</v>
      </c>
      <c r="E503" s="160" t="s">
        <v>1</v>
      </c>
      <c r="F503" s="161" t="s">
        <v>370</v>
      </c>
      <c r="H503" s="162">
        <v>461.188</v>
      </c>
      <c r="L503" s="159"/>
      <c r="M503" s="163"/>
      <c r="N503" s="164"/>
      <c r="O503" s="164"/>
      <c r="P503" s="164"/>
      <c r="Q503" s="164"/>
      <c r="R503" s="164"/>
      <c r="S503" s="164"/>
      <c r="T503" s="165"/>
      <c r="AT503" s="160" t="s">
        <v>149</v>
      </c>
      <c r="AU503" s="160" t="s">
        <v>85</v>
      </c>
      <c r="AV503" s="13" t="s">
        <v>85</v>
      </c>
      <c r="AW503" s="13" t="s">
        <v>30</v>
      </c>
      <c r="AX503" s="13" t="s">
        <v>76</v>
      </c>
      <c r="AY503" s="160" t="s">
        <v>139</v>
      </c>
    </row>
    <row r="504" spans="2:51" s="12" customFormat="1" ht="12">
      <c r="B504" s="152"/>
      <c r="D504" s="153" t="s">
        <v>149</v>
      </c>
      <c r="E504" s="154" t="s">
        <v>1</v>
      </c>
      <c r="F504" s="155" t="s">
        <v>165</v>
      </c>
      <c r="H504" s="154" t="s">
        <v>1</v>
      </c>
      <c r="L504" s="152"/>
      <c r="M504" s="156"/>
      <c r="N504" s="157"/>
      <c r="O504" s="157"/>
      <c r="P504" s="157"/>
      <c r="Q504" s="157"/>
      <c r="R504" s="157"/>
      <c r="S504" s="157"/>
      <c r="T504" s="158"/>
      <c r="AT504" s="154" t="s">
        <v>149</v>
      </c>
      <c r="AU504" s="154" t="s">
        <v>85</v>
      </c>
      <c r="AV504" s="12" t="s">
        <v>19</v>
      </c>
      <c r="AW504" s="12" t="s">
        <v>30</v>
      </c>
      <c r="AX504" s="12" t="s">
        <v>76</v>
      </c>
      <c r="AY504" s="154" t="s">
        <v>139</v>
      </c>
    </row>
    <row r="505" spans="2:51" s="13" customFormat="1" ht="12">
      <c r="B505" s="159"/>
      <c r="D505" s="153" t="s">
        <v>149</v>
      </c>
      <c r="E505" s="160" t="s">
        <v>1</v>
      </c>
      <c r="F505" s="161" t="s">
        <v>371</v>
      </c>
      <c r="H505" s="162">
        <v>469.741</v>
      </c>
      <c r="L505" s="159"/>
      <c r="M505" s="163"/>
      <c r="N505" s="164"/>
      <c r="O505" s="164"/>
      <c r="P505" s="164"/>
      <c r="Q505" s="164"/>
      <c r="R505" s="164"/>
      <c r="S505" s="164"/>
      <c r="T505" s="165"/>
      <c r="AT505" s="160" t="s">
        <v>149</v>
      </c>
      <c r="AU505" s="160" t="s">
        <v>85</v>
      </c>
      <c r="AV505" s="13" t="s">
        <v>85</v>
      </c>
      <c r="AW505" s="13" t="s">
        <v>30</v>
      </c>
      <c r="AX505" s="13" t="s">
        <v>76</v>
      </c>
      <c r="AY505" s="160" t="s">
        <v>139</v>
      </c>
    </row>
    <row r="506" spans="2:51" s="14" customFormat="1" ht="12">
      <c r="B506" s="166"/>
      <c r="D506" s="153" t="s">
        <v>149</v>
      </c>
      <c r="E506" s="167" t="s">
        <v>1</v>
      </c>
      <c r="F506" s="168" t="s">
        <v>152</v>
      </c>
      <c r="H506" s="169">
        <v>930.929</v>
      </c>
      <c r="L506" s="166"/>
      <c r="M506" s="170"/>
      <c r="N506" s="171"/>
      <c r="O506" s="171"/>
      <c r="P506" s="171"/>
      <c r="Q506" s="171"/>
      <c r="R506" s="171"/>
      <c r="S506" s="171"/>
      <c r="T506" s="172"/>
      <c r="AT506" s="167" t="s">
        <v>149</v>
      </c>
      <c r="AU506" s="167" t="s">
        <v>85</v>
      </c>
      <c r="AV506" s="14" t="s">
        <v>147</v>
      </c>
      <c r="AW506" s="14" t="s">
        <v>30</v>
      </c>
      <c r="AX506" s="14" t="s">
        <v>19</v>
      </c>
      <c r="AY506" s="167" t="s">
        <v>139</v>
      </c>
    </row>
    <row r="507" spans="2:65" s="1" customFormat="1" ht="24" customHeight="1">
      <c r="B507" s="139"/>
      <c r="C507" s="140" t="s">
        <v>546</v>
      </c>
      <c r="D507" s="140" t="s">
        <v>142</v>
      </c>
      <c r="E507" s="141" t="s">
        <v>547</v>
      </c>
      <c r="F507" s="142" t="s">
        <v>548</v>
      </c>
      <c r="G507" s="143" t="s">
        <v>155</v>
      </c>
      <c r="H507" s="144">
        <v>930.929</v>
      </c>
      <c r="I507" s="145"/>
      <c r="J507" s="145">
        <f>ROUND(I507*H507,2)</f>
        <v>0</v>
      </c>
      <c r="K507" s="142" t="s">
        <v>146</v>
      </c>
      <c r="L507" s="31"/>
      <c r="M507" s="146" t="s">
        <v>1</v>
      </c>
      <c r="N507" s="147" t="s">
        <v>41</v>
      </c>
      <c r="O507" s="148">
        <v>0.04</v>
      </c>
      <c r="P507" s="148">
        <f>O507*H507</f>
        <v>37.23716</v>
      </c>
      <c r="Q507" s="148">
        <v>0</v>
      </c>
      <c r="R507" s="148">
        <f>Q507*H507</f>
        <v>0</v>
      </c>
      <c r="S507" s="148">
        <v>0</v>
      </c>
      <c r="T507" s="149">
        <f>S507*H507</f>
        <v>0</v>
      </c>
      <c r="AR507" s="150" t="s">
        <v>265</v>
      </c>
      <c r="AT507" s="150" t="s">
        <v>142</v>
      </c>
      <c r="AU507" s="150" t="s">
        <v>85</v>
      </c>
      <c r="AY507" s="17" t="s">
        <v>139</v>
      </c>
      <c r="BE507" s="151">
        <f>IF(N507="základní",J507,0)</f>
        <v>0</v>
      </c>
      <c r="BF507" s="151">
        <f>IF(N507="snížená",J507,0)</f>
        <v>0</v>
      </c>
      <c r="BG507" s="151">
        <f>IF(N507="zákl. přenesená",J507,0)</f>
        <v>0</v>
      </c>
      <c r="BH507" s="151">
        <f>IF(N507="sníž. přenesená",J507,0)</f>
        <v>0</v>
      </c>
      <c r="BI507" s="151">
        <f>IF(N507="nulová",J507,0)</f>
        <v>0</v>
      </c>
      <c r="BJ507" s="17" t="s">
        <v>19</v>
      </c>
      <c r="BK507" s="151">
        <f>ROUND(I507*H507,2)</f>
        <v>0</v>
      </c>
      <c r="BL507" s="17" t="s">
        <v>265</v>
      </c>
      <c r="BM507" s="150" t="s">
        <v>549</v>
      </c>
    </row>
    <row r="508" spans="2:65" s="1" customFormat="1" ht="24" customHeight="1">
      <c r="B508" s="139"/>
      <c r="C508" s="140" t="s">
        <v>550</v>
      </c>
      <c r="D508" s="140" t="s">
        <v>142</v>
      </c>
      <c r="E508" s="141" t="s">
        <v>551</v>
      </c>
      <c r="F508" s="142" t="s">
        <v>552</v>
      </c>
      <c r="G508" s="143" t="s">
        <v>363</v>
      </c>
      <c r="H508" s="144">
        <v>1097.565</v>
      </c>
      <c r="I508" s="145"/>
      <c r="J508" s="145">
        <f>ROUND(I508*H508,2)</f>
        <v>0</v>
      </c>
      <c r="K508" s="142" t="s">
        <v>146</v>
      </c>
      <c r="L508" s="31"/>
      <c r="M508" s="146" t="s">
        <v>1</v>
      </c>
      <c r="N508" s="147" t="s">
        <v>41</v>
      </c>
      <c r="O508" s="148">
        <v>0</v>
      </c>
      <c r="P508" s="148">
        <f>O508*H508</f>
        <v>0</v>
      </c>
      <c r="Q508" s="148">
        <v>0</v>
      </c>
      <c r="R508" s="148">
        <f>Q508*H508</f>
        <v>0</v>
      </c>
      <c r="S508" s="148">
        <v>0</v>
      </c>
      <c r="T508" s="149">
        <f>S508*H508</f>
        <v>0</v>
      </c>
      <c r="AR508" s="150" t="s">
        <v>265</v>
      </c>
      <c r="AT508" s="150" t="s">
        <v>142</v>
      </c>
      <c r="AU508" s="150" t="s">
        <v>85</v>
      </c>
      <c r="AY508" s="17" t="s">
        <v>139</v>
      </c>
      <c r="BE508" s="151">
        <f>IF(N508="základní",J508,0)</f>
        <v>0</v>
      </c>
      <c r="BF508" s="151">
        <f>IF(N508="snížená",J508,0)</f>
        <v>0</v>
      </c>
      <c r="BG508" s="151">
        <f>IF(N508="zákl. přenesená",J508,0)</f>
        <v>0</v>
      </c>
      <c r="BH508" s="151">
        <f>IF(N508="sníž. přenesená",J508,0)</f>
        <v>0</v>
      </c>
      <c r="BI508" s="151">
        <f>IF(N508="nulová",J508,0)</f>
        <v>0</v>
      </c>
      <c r="BJ508" s="17" t="s">
        <v>19</v>
      </c>
      <c r="BK508" s="151">
        <f>ROUND(I508*H508,2)</f>
        <v>0</v>
      </c>
      <c r="BL508" s="17" t="s">
        <v>265</v>
      </c>
      <c r="BM508" s="150" t="s">
        <v>553</v>
      </c>
    </row>
    <row r="509" spans="2:63" s="11" customFormat="1" ht="25.9" customHeight="1">
      <c r="B509" s="127"/>
      <c r="D509" s="128" t="s">
        <v>75</v>
      </c>
      <c r="E509" s="129" t="s">
        <v>173</v>
      </c>
      <c r="F509" s="129" t="s">
        <v>554</v>
      </c>
      <c r="J509" s="130">
        <f>BK509</f>
        <v>0</v>
      </c>
      <c r="L509" s="127"/>
      <c r="M509" s="131"/>
      <c r="N509" s="132"/>
      <c r="O509" s="132"/>
      <c r="P509" s="133">
        <f>P510</f>
        <v>0</v>
      </c>
      <c r="Q509" s="132"/>
      <c r="R509" s="133">
        <f>R510</f>
        <v>0</v>
      </c>
      <c r="S509" s="132"/>
      <c r="T509" s="134">
        <f>T510</f>
        <v>0</v>
      </c>
      <c r="AR509" s="128" t="s">
        <v>168</v>
      </c>
      <c r="AT509" s="135" t="s">
        <v>75</v>
      </c>
      <c r="AU509" s="135" t="s">
        <v>76</v>
      </c>
      <c r="AY509" s="128" t="s">
        <v>139</v>
      </c>
      <c r="BK509" s="136">
        <f>BK510</f>
        <v>0</v>
      </c>
    </row>
    <row r="510" spans="2:63" s="11" customFormat="1" ht="22.9" customHeight="1">
      <c r="B510" s="127"/>
      <c r="D510" s="128" t="s">
        <v>75</v>
      </c>
      <c r="E510" s="137" t="s">
        <v>555</v>
      </c>
      <c r="F510" s="137" t="s">
        <v>556</v>
      </c>
      <c r="J510" s="138">
        <f>BK510</f>
        <v>0</v>
      </c>
      <c r="L510" s="127"/>
      <c r="M510" s="131"/>
      <c r="N510" s="132"/>
      <c r="O510" s="132"/>
      <c r="P510" s="133">
        <f>SUM(P511:P512)</f>
        <v>0</v>
      </c>
      <c r="Q510" s="132"/>
      <c r="R510" s="133">
        <f>SUM(R511:R512)</f>
        <v>0</v>
      </c>
      <c r="S510" s="132"/>
      <c r="T510" s="134">
        <f>SUM(T511:T512)</f>
        <v>0</v>
      </c>
      <c r="AR510" s="128" t="s">
        <v>168</v>
      </c>
      <c r="AT510" s="135" t="s">
        <v>75</v>
      </c>
      <c r="AU510" s="135" t="s">
        <v>19</v>
      </c>
      <c r="AY510" s="128" t="s">
        <v>139</v>
      </c>
      <c r="BK510" s="136">
        <f>SUM(BK511:BK512)</f>
        <v>0</v>
      </c>
    </row>
    <row r="511" spans="2:65" s="1" customFormat="1" ht="48" customHeight="1">
      <c r="B511" s="139"/>
      <c r="C511" s="140" t="s">
        <v>557</v>
      </c>
      <c r="D511" s="140" t="s">
        <v>142</v>
      </c>
      <c r="E511" s="141" t="s">
        <v>558</v>
      </c>
      <c r="F511" s="142" t="s">
        <v>559</v>
      </c>
      <c r="G511" s="143" t="s">
        <v>427</v>
      </c>
      <c r="H511" s="144">
        <v>1</v>
      </c>
      <c r="I511" s="145"/>
      <c r="J511" s="145">
        <f>ROUND(I511*H511,2)</f>
        <v>0</v>
      </c>
      <c r="K511" s="142" t="s">
        <v>1</v>
      </c>
      <c r="L511" s="31"/>
      <c r="M511" s="146" t="s">
        <v>1</v>
      </c>
      <c r="N511" s="147" t="s">
        <v>41</v>
      </c>
      <c r="O511" s="148">
        <v>0</v>
      </c>
      <c r="P511" s="148">
        <f>O511*H511</f>
        <v>0</v>
      </c>
      <c r="Q511" s="148">
        <v>0</v>
      </c>
      <c r="R511" s="148">
        <f>Q511*H511</f>
        <v>0</v>
      </c>
      <c r="S511" s="148">
        <v>0</v>
      </c>
      <c r="T511" s="149">
        <f>S511*H511</f>
        <v>0</v>
      </c>
      <c r="AR511" s="150" t="s">
        <v>496</v>
      </c>
      <c r="AT511" s="150" t="s">
        <v>142</v>
      </c>
      <c r="AU511" s="150" t="s">
        <v>85</v>
      </c>
      <c r="AY511" s="17" t="s">
        <v>139</v>
      </c>
      <c r="BE511" s="151">
        <f>IF(N511="základní",J511,0)</f>
        <v>0</v>
      </c>
      <c r="BF511" s="151">
        <f>IF(N511="snížená",J511,0)</f>
        <v>0</v>
      </c>
      <c r="BG511" s="151">
        <f>IF(N511="zákl. přenesená",J511,0)</f>
        <v>0</v>
      </c>
      <c r="BH511" s="151">
        <f>IF(N511="sníž. přenesená",J511,0)</f>
        <v>0</v>
      </c>
      <c r="BI511" s="151">
        <f>IF(N511="nulová",J511,0)</f>
        <v>0</v>
      </c>
      <c r="BJ511" s="17" t="s">
        <v>19</v>
      </c>
      <c r="BK511" s="151">
        <f>ROUND(I511*H511,2)</f>
        <v>0</v>
      </c>
      <c r="BL511" s="17" t="s">
        <v>496</v>
      </c>
      <c r="BM511" s="150" t="s">
        <v>560</v>
      </c>
    </row>
    <row r="512" spans="2:65" s="1" customFormat="1" ht="24" customHeight="1">
      <c r="B512" s="139"/>
      <c r="C512" s="140" t="s">
        <v>561</v>
      </c>
      <c r="D512" s="140" t="s">
        <v>142</v>
      </c>
      <c r="E512" s="141" t="s">
        <v>562</v>
      </c>
      <c r="F512" s="142" t="s">
        <v>563</v>
      </c>
      <c r="G512" s="143" t="s">
        <v>427</v>
      </c>
      <c r="H512" s="144">
        <v>1</v>
      </c>
      <c r="I512" s="145"/>
      <c r="J512" s="145">
        <f>ROUND(I512*H512,2)</f>
        <v>0</v>
      </c>
      <c r="K512" s="142" t="s">
        <v>1</v>
      </c>
      <c r="L512" s="31"/>
      <c r="M512" s="146" t="s">
        <v>1</v>
      </c>
      <c r="N512" s="147" t="s">
        <v>41</v>
      </c>
      <c r="O512" s="148">
        <v>0</v>
      </c>
      <c r="P512" s="148">
        <f>O512*H512</f>
        <v>0</v>
      </c>
      <c r="Q512" s="148">
        <v>0</v>
      </c>
      <c r="R512" s="148">
        <f>Q512*H512</f>
        <v>0</v>
      </c>
      <c r="S512" s="148">
        <v>0</v>
      </c>
      <c r="T512" s="149">
        <f>S512*H512</f>
        <v>0</v>
      </c>
      <c r="AR512" s="150" t="s">
        <v>496</v>
      </c>
      <c r="AT512" s="150" t="s">
        <v>142</v>
      </c>
      <c r="AU512" s="150" t="s">
        <v>85</v>
      </c>
      <c r="AY512" s="17" t="s">
        <v>139</v>
      </c>
      <c r="BE512" s="151">
        <f>IF(N512="základní",J512,0)</f>
        <v>0</v>
      </c>
      <c r="BF512" s="151">
        <f>IF(N512="snížená",J512,0)</f>
        <v>0</v>
      </c>
      <c r="BG512" s="151">
        <f>IF(N512="zákl. přenesená",J512,0)</f>
        <v>0</v>
      </c>
      <c r="BH512" s="151">
        <f>IF(N512="sníž. přenesená",J512,0)</f>
        <v>0</v>
      </c>
      <c r="BI512" s="151">
        <f>IF(N512="nulová",J512,0)</f>
        <v>0</v>
      </c>
      <c r="BJ512" s="17" t="s">
        <v>19</v>
      </c>
      <c r="BK512" s="151">
        <f>ROUND(I512*H512,2)</f>
        <v>0</v>
      </c>
      <c r="BL512" s="17" t="s">
        <v>496</v>
      </c>
      <c r="BM512" s="150" t="s">
        <v>564</v>
      </c>
    </row>
    <row r="513" spans="2:63" s="11" customFormat="1" ht="25.9" customHeight="1">
      <c r="B513" s="127"/>
      <c r="D513" s="128" t="s">
        <v>75</v>
      </c>
      <c r="E513" s="129" t="s">
        <v>565</v>
      </c>
      <c r="F513" s="129" t="s">
        <v>566</v>
      </c>
      <c r="J513" s="130">
        <f>BK513</f>
        <v>0</v>
      </c>
      <c r="L513" s="127"/>
      <c r="M513" s="131"/>
      <c r="N513" s="132"/>
      <c r="O513" s="132"/>
      <c r="P513" s="133">
        <f>P514+P516+P519</f>
        <v>0</v>
      </c>
      <c r="Q513" s="132"/>
      <c r="R513" s="133">
        <f>R514+R516+R519</f>
        <v>0</v>
      </c>
      <c r="S513" s="132"/>
      <c r="T513" s="134">
        <f>T514+T516+T519</f>
        <v>0</v>
      </c>
      <c r="AR513" s="128" t="s">
        <v>179</v>
      </c>
      <c r="AT513" s="135" t="s">
        <v>75</v>
      </c>
      <c r="AU513" s="135" t="s">
        <v>76</v>
      </c>
      <c r="AY513" s="128" t="s">
        <v>139</v>
      </c>
      <c r="BK513" s="136">
        <f>BK514+BK516+BK519</f>
        <v>0</v>
      </c>
    </row>
    <row r="514" spans="2:63" s="11" customFormat="1" ht="22.9" customHeight="1">
      <c r="B514" s="127"/>
      <c r="D514" s="128" t="s">
        <v>75</v>
      </c>
      <c r="E514" s="137" t="s">
        <v>567</v>
      </c>
      <c r="F514" s="137" t="s">
        <v>568</v>
      </c>
      <c r="J514" s="138">
        <f>BK514</f>
        <v>0</v>
      </c>
      <c r="L514" s="127"/>
      <c r="M514" s="131"/>
      <c r="N514" s="132"/>
      <c r="O514" s="132"/>
      <c r="P514" s="133">
        <f>P515</f>
        <v>0</v>
      </c>
      <c r="Q514" s="132"/>
      <c r="R514" s="133">
        <f>R515</f>
        <v>0</v>
      </c>
      <c r="S514" s="132"/>
      <c r="T514" s="134">
        <f>T515</f>
        <v>0</v>
      </c>
      <c r="AR514" s="128" t="s">
        <v>179</v>
      </c>
      <c r="AT514" s="135" t="s">
        <v>75</v>
      </c>
      <c r="AU514" s="135" t="s">
        <v>19</v>
      </c>
      <c r="AY514" s="128" t="s">
        <v>139</v>
      </c>
      <c r="BK514" s="136">
        <f>BK515</f>
        <v>0</v>
      </c>
    </row>
    <row r="515" spans="2:65" s="1" customFormat="1" ht="16.5" customHeight="1">
      <c r="B515" s="139"/>
      <c r="C515" s="140" t="s">
        <v>569</v>
      </c>
      <c r="D515" s="140" t="s">
        <v>142</v>
      </c>
      <c r="E515" s="141" t="s">
        <v>570</v>
      </c>
      <c r="F515" s="142" t="s">
        <v>568</v>
      </c>
      <c r="G515" s="143" t="s">
        <v>427</v>
      </c>
      <c r="H515" s="144">
        <v>1</v>
      </c>
      <c r="I515" s="145"/>
      <c r="J515" s="145">
        <f>ROUND(I515*H515,2)</f>
        <v>0</v>
      </c>
      <c r="K515" s="142" t="s">
        <v>146</v>
      </c>
      <c r="L515" s="31"/>
      <c r="M515" s="146" t="s">
        <v>1</v>
      </c>
      <c r="N515" s="147" t="s">
        <v>41</v>
      </c>
      <c r="O515" s="148">
        <v>0</v>
      </c>
      <c r="P515" s="148">
        <f>O515*H515</f>
        <v>0</v>
      </c>
      <c r="Q515" s="148">
        <v>0</v>
      </c>
      <c r="R515" s="148">
        <f>Q515*H515</f>
        <v>0</v>
      </c>
      <c r="S515" s="148">
        <v>0</v>
      </c>
      <c r="T515" s="149">
        <f>S515*H515</f>
        <v>0</v>
      </c>
      <c r="AR515" s="150" t="s">
        <v>571</v>
      </c>
      <c r="AT515" s="150" t="s">
        <v>142</v>
      </c>
      <c r="AU515" s="150" t="s">
        <v>85</v>
      </c>
      <c r="AY515" s="17" t="s">
        <v>139</v>
      </c>
      <c r="BE515" s="151">
        <f>IF(N515="základní",J515,0)</f>
        <v>0</v>
      </c>
      <c r="BF515" s="151">
        <f>IF(N515="snížená",J515,0)</f>
        <v>0</v>
      </c>
      <c r="BG515" s="151">
        <f>IF(N515="zákl. přenesená",J515,0)</f>
        <v>0</v>
      </c>
      <c r="BH515" s="151">
        <f>IF(N515="sníž. přenesená",J515,0)</f>
        <v>0</v>
      </c>
      <c r="BI515" s="151">
        <f>IF(N515="nulová",J515,0)</f>
        <v>0</v>
      </c>
      <c r="BJ515" s="17" t="s">
        <v>19</v>
      </c>
      <c r="BK515" s="151">
        <f>ROUND(I515*H515,2)</f>
        <v>0</v>
      </c>
      <c r="BL515" s="17" t="s">
        <v>571</v>
      </c>
      <c r="BM515" s="150" t="s">
        <v>572</v>
      </c>
    </row>
    <row r="516" spans="2:63" s="11" customFormat="1" ht="22.9" customHeight="1">
      <c r="B516" s="127"/>
      <c r="D516" s="128" t="s">
        <v>75</v>
      </c>
      <c r="E516" s="137" t="s">
        <v>573</v>
      </c>
      <c r="F516" s="137" t="s">
        <v>574</v>
      </c>
      <c r="J516" s="138">
        <f>BK516</f>
        <v>0</v>
      </c>
      <c r="L516" s="127"/>
      <c r="M516" s="131"/>
      <c r="N516" s="132"/>
      <c r="O516" s="132"/>
      <c r="P516" s="133">
        <f>SUM(P517:P518)</f>
        <v>0</v>
      </c>
      <c r="Q516" s="132"/>
      <c r="R516" s="133">
        <f>SUM(R517:R518)</f>
        <v>0</v>
      </c>
      <c r="S516" s="132"/>
      <c r="T516" s="134">
        <f>SUM(T517:T518)</f>
        <v>0</v>
      </c>
      <c r="AR516" s="128" t="s">
        <v>179</v>
      </c>
      <c r="AT516" s="135" t="s">
        <v>75</v>
      </c>
      <c r="AU516" s="135" t="s">
        <v>19</v>
      </c>
      <c r="AY516" s="128" t="s">
        <v>139</v>
      </c>
      <c r="BK516" s="136">
        <f>SUM(BK517:BK518)</f>
        <v>0</v>
      </c>
    </row>
    <row r="517" spans="2:65" s="1" customFormat="1" ht="24" customHeight="1">
      <c r="B517" s="139"/>
      <c r="C517" s="140" t="s">
        <v>575</v>
      </c>
      <c r="D517" s="140" t="s">
        <v>142</v>
      </c>
      <c r="E517" s="141" t="s">
        <v>576</v>
      </c>
      <c r="F517" s="142" t="s">
        <v>909</v>
      </c>
      <c r="G517" s="143" t="s">
        <v>427</v>
      </c>
      <c r="H517" s="144">
        <v>1</v>
      </c>
      <c r="I517" s="145"/>
      <c r="J517" s="145">
        <f>ROUND(I517*H517,2)</f>
        <v>0</v>
      </c>
      <c r="K517" s="142" t="s">
        <v>146</v>
      </c>
      <c r="L517" s="31"/>
      <c r="M517" s="146" t="s">
        <v>1</v>
      </c>
      <c r="N517" s="147" t="s">
        <v>41</v>
      </c>
      <c r="O517" s="148">
        <v>0</v>
      </c>
      <c r="P517" s="148">
        <f>O517*H517</f>
        <v>0</v>
      </c>
      <c r="Q517" s="148">
        <v>0</v>
      </c>
      <c r="R517" s="148">
        <f>Q517*H517</f>
        <v>0</v>
      </c>
      <c r="S517" s="148">
        <v>0</v>
      </c>
      <c r="T517" s="149">
        <f>S517*H517</f>
        <v>0</v>
      </c>
      <c r="AR517" s="150" t="s">
        <v>571</v>
      </c>
      <c r="AT517" s="150" t="s">
        <v>142</v>
      </c>
      <c r="AU517" s="150" t="s">
        <v>85</v>
      </c>
      <c r="AY517" s="17" t="s">
        <v>139</v>
      </c>
      <c r="BE517" s="151">
        <f>IF(N517="základní",J517,0)</f>
        <v>0</v>
      </c>
      <c r="BF517" s="151">
        <f>IF(N517="snížená",J517,0)</f>
        <v>0</v>
      </c>
      <c r="BG517" s="151">
        <f>IF(N517="zákl. přenesená",J517,0)</f>
        <v>0</v>
      </c>
      <c r="BH517" s="151">
        <f>IF(N517="sníž. přenesená",J517,0)</f>
        <v>0</v>
      </c>
      <c r="BI517" s="151">
        <f>IF(N517="nulová",J517,0)</f>
        <v>0</v>
      </c>
      <c r="BJ517" s="17" t="s">
        <v>19</v>
      </c>
      <c r="BK517" s="151">
        <f>ROUND(I517*H517,2)</f>
        <v>0</v>
      </c>
      <c r="BL517" s="17" t="s">
        <v>571</v>
      </c>
      <c r="BM517" s="150" t="s">
        <v>577</v>
      </c>
    </row>
    <row r="518" spans="2:65" s="1" customFormat="1" ht="16.5" customHeight="1">
      <c r="B518" s="139"/>
      <c r="C518" s="140" t="s">
        <v>578</v>
      </c>
      <c r="D518" s="140" t="s">
        <v>142</v>
      </c>
      <c r="E518" s="141" t="s">
        <v>579</v>
      </c>
      <c r="F518" s="142" t="s">
        <v>580</v>
      </c>
      <c r="G518" s="143" t="s">
        <v>427</v>
      </c>
      <c r="H518" s="144">
        <v>1</v>
      </c>
      <c r="I518" s="145"/>
      <c r="J518" s="145">
        <f>ROUND(I518*H518,2)</f>
        <v>0</v>
      </c>
      <c r="K518" s="142" t="s">
        <v>146</v>
      </c>
      <c r="L518" s="31"/>
      <c r="M518" s="146" t="s">
        <v>1</v>
      </c>
      <c r="N518" s="147" t="s">
        <v>41</v>
      </c>
      <c r="O518" s="148">
        <v>0</v>
      </c>
      <c r="P518" s="148">
        <f>O518*H518</f>
        <v>0</v>
      </c>
      <c r="Q518" s="148">
        <v>0</v>
      </c>
      <c r="R518" s="148">
        <f>Q518*H518</f>
        <v>0</v>
      </c>
      <c r="S518" s="148">
        <v>0</v>
      </c>
      <c r="T518" s="149">
        <f>S518*H518</f>
        <v>0</v>
      </c>
      <c r="AR518" s="150" t="s">
        <v>571</v>
      </c>
      <c r="AT518" s="150" t="s">
        <v>142</v>
      </c>
      <c r="AU518" s="150" t="s">
        <v>85</v>
      </c>
      <c r="AY518" s="17" t="s">
        <v>139</v>
      </c>
      <c r="BE518" s="151">
        <f>IF(N518="základní",J518,0)</f>
        <v>0</v>
      </c>
      <c r="BF518" s="151">
        <f>IF(N518="snížená",J518,0)</f>
        <v>0</v>
      </c>
      <c r="BG518" s="151">
        <f>IF(N518="zákl. přenesená",J518,0)</f>
        <v>0</v>
      </c>
      <c r="BH518" s="151">
        <f>IF(N518="sníž. přenesená",J518,0)</f>
        <v>0</v>
      </c>
      <c r="BI518" s="151">
        <f>IF(N518="nulová",J518,0)</f>
        <v>0</v>
      </c>
      <c r="BJ518" s="17" t="s">
        <v>19</v>
      </c>
      <c r="BK518" s="151">
        <f>ROUND(I518*H518,2)</f>
        <v>0</v>
      </c>
      <c r="BL518" s="17" t="s">
        <v>571</v>
      </c>
      <c r="BM518" s="150" t="s">
        <v>581</v>
      </c>
    </row>
    <row r="519" spans="2:63" s="11" customFormat="1" ht="22.9" customHeight="1">
      <c r="B519" s="127"/>
      <c r="D519" s="128" t="s">
        <v>75</v>
      </c>
      <c r="E519" s="137" t="s">
        <v>582</v>
      </c>
      <c r="F519" s="137" t="s">
        <v>583</v>
      </c>
      <c r="J519" s="138">
        <f>BK519</f>
        <v>0</v>
      </c>
      <c r="L519" s="127"/>
      <c r="M519" s="131"/>
      <c r="N519" s="132"/>
      <c r="O519" s="132"/>
      <c r="P519" s="133">
        <f>P520</f>
        <v>0</v>
      </c>
      <c r="Q519" s="132"/>
      <c r="R519" s="133">
        <f>R520</f>
        <v>0</v>
      </c>
      <c r="S519" s="132"/>
      <c r="T519" s="134">
        <f>T520</f>
        <v>0</v>
      </c>
      <c r="AR519" s="128" t="s">
        <v>179</v>
      </c>
      <c r="AT519" s="135" t="s">
        <v>75</v>
      </c>
      <c r="AU519" s="135" t="s">
        <v>19</v>
      </c>
      <c r="AY519" s="128" t="s">
        <v>139</v>
      </c>
      <c r="BK519" s="136">
        <f>BK520</f>
        <v>0</v>
      </c>
    </row>
    <row r="520" spans="2:65" s="1" customFormat="1" ht="16.5" customHeight="1">
      <c r="B520" s="139"/>
      <c r="C520" s="140" t="s">
        <v>584</v>
      </c>
      <c r="D520" s="140" t="s">
        <v>142</v>
      </c>
      <c r="E520" s="141" t="s">
        <v>585</v>
      </c>
      <c r="F520" s="142" t="s">
        <v>586</v>
      </c>
      <c r="G520" s="143" t="s">
        <v>427</v>
      </c>
      <c r="H520" s="144">
        <v>1</v>
      </c>
      <c r="I520" s="145"/>
      <c r="J520" s="145">
        <f>ROUND(I520*H520,2)</f>
        <v>0</v>
      </c>
      <c r="K520" s="142" t="s">
        <v>587</v>
      </c>
      <c r="L520" s="31"/>
      <c r="M520" s="189" t="s">
        <v>1</v>
      </c>
      <c r="N520" s="190" t="s">
        <v>41</v>
      </c>
      <c r="O520" s="191">
        <v>0</v>
      </c>
      <c r="P520" s="191">
        <f>O520*H520</f>
        <v>0</v>
      </c>
      <c r="Q520" s="191">
        <v>0</v>
      </c>
      <c r="R520" s="191">
        <f>Q520*H520</f>
        <v>0</v>
      </c>
      <c r="S520" s="191">
        <v>0</v>
      </c>
      <c r="T520" s="192">
        <f>S520*H520</f>
        <v>0</v>
      </c>
      <c r="AR520" s="150" t="s">
        <v>571</v>
      </c>
      <c r="AT520" s="150" t="s">
        <v>142</v>
      </c>
      <c r="AU520" s="150" t="s">
        <v>85</v>
      </c>
      <c r="AY520" s="17" t="s">
        <v>139</v>
      </c>
      <c r="BE520" s="151">
        <f>IF(N520="základní",J520,0)</f>
        <v>0</v>
      </c>
      <c r="BF520" s="151">
        <f>IF(N520="snížená",J520,0)</f>
        <v>0</v>
      </c>
      <c r="BG520" s="151">
        <f>IF(N520="zákl. přenesená",J520,0)</f>
        <v>0</v>
      </c>
      <c r="BH520" s="151">
        <f>IF(N520="sníž. přenesená",J520,0)</f>
        <v>0</v>
      </c>
      <c r="BI520" s="151">
        <f>IF(N520="nulová",J520,0)</f>
        <v>0</v>
      </c>
      <c r="BJ520" s="17" t="s">
        <v>19</v>
      </c>
      <c r="BK520" s="151">
        <f>ROUND(I520*H520,2)</f>
        <v>0</v>
      </c>
      <c r="BL520" s="17" t="s">
        <v>571</v>
      </c>
      <c r="BM520" s="150" t="s">
        <v>588</v>
      </c>
    </row>
    <row r="521" spans="2:12" s="1" customFormat="1" ht="6.95" customHeight="1">
      <c r="B521" s="43"/>
      <c r="C521" s="44"/>
      <c r="D521" s="44"/>
      <c r="E521" s="44"/>
      <c r="F521" s="44"/>
      <c r="G521" s="44"/>
      <c r="H521" s="44"/>
      <c r="I521" s="44"/>
      <c r="J521" s="44"/>
      <c r="K521" s="44"/>
      <c r="L521" s="31"/>
    </row>
  </sheetData>
  <autoFilter ref="C139:K520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402"/>
  <sheetViews>
    <sheetView showGridLines="0" workbookViewId="0" topLeftCell="A1">
      <selection activeCell="I143" sqref="I143:I40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1"/>
    </row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4.95" customHeight="1">
      <c r="B4" s="20"/>
      <c r="D4" s="21" t="s">
        <v>93</v>
      </c>
      <c r="L4" s="20"/>
      <c r="M4" s="92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5" t="str">
        <f>'Rekapitulace stavby'!K6</f>
        <v>Zateplení budovy Ministerstva zemědělství, Ústí nad Orlicí</v>
      </c>
      <c r="F7" s="236"/>
      <c r="G7" s="236"/>
      <c r="H7" s="236"/>
      <c r="L7" s="20"/>
    </row>
    <row r="8" spans="2:12" s="1" customFormat="1" ht="12" customHeight="1">
      <c r="B8" s="31"/>
      <c r="D8" s="26" t="s">
        <v>94</v>
      </c>
      <c r="L8" s="31"/>
    </row>
    <row r="9" spans="2:12" s="1" customFormat="1" ht="36.95" customHeight="1">
      <c r="B9" s="31"/>
      <c r="E9" s="224" t="s">
        <v>589</v>
      </c>
      <c r="F9" s="234"/>
      <c r="G9" s="234"/>
      <c r="H9" s="234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44858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">
        <v>1</v>
      </c>
      <c r="L14" s="31"/>
    </row>
    <row r="15" spans="2:12" s="1" customFormat="1" ht="18" customHeight="1">
      <c r="B15" s="31"/>
      <c r="E15" s="24" t="s">
        <v>25</v>
      </c>
      <c r="I15" s="26" t="s">
        <v>26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24</v>
      </c>
      <c r="J17" s="24" t="str">
        <f>'Rekapitulace stavby'!AN13</f>
        <v/>
      </c>
      <c r="L17" s="31"/>
    </row>
    <row r="18" spans="2:12" s="1" customFormat="1" ht="18" customHeight="1">
      <c r="B18" s="31"/>
      <c r="E18" s="213" t="str">
        <f>'Rekapitulace stavby'!E14</f>
        <v xml:space="preserve"> </v>
      </c>
      <c r="F18" s="213"/>
      <c r="G18" s="213"/>
      <c r="H18" s="213"/>
      <c r="I18" s="26" t="s">
        <v>26</v>
      </c>
      <c r="J18" s="24" t="str">
        <f>'Rekapitulace stavby'!AN14</f>
        <v/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24</v>
      </c>
      <c r="J20" s="24" t="s">
        <v>1</v>
      </c>
      <c r="L20" s="31"/>
    </row>
    <row r="21" spans="2:12" s="1" customFormat="1" ht="18" customHeight="1">
      <c r="B21" s="31"/>
      <c r="E21" s="194" t="s">
        <v>875</v>
      </c>
      <c r="I21" s="26" t="s">
        <v>26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24</v>
      </c>
      <c r="J23" s="24" t="s">
        <v>1</v>
      </c>
      <c r="L23" s="31"/>
    </row>
    <row r="24" spans="2:12" s="1" customFormat="1" ht="18" customHeight="1">
      <c r="B24" s="31"/>
      <c r="E24" s="24" t="s">
        <v>32</v>
      </c>
      <c r="I24" s="26" t="s">
        <v>26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93"/>
      <c r="E27" s="216" t="s">
        <v>1</v>
      </c>
      <c r="F27" s="216"/>
      <c r="G27" s="216"/>
      <c r="H27" s="216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>
      <c r="B30" s="31"/>
      <c r="D30" s="24" t="s">
        <v>96</v>
      </c>
      <c r="J30" s="30">
        <f>J96</f>
        <v>0</v>
      </c>
      <c r="L30" s="31"/>
    </row>
    <row r="31" spans="2:12" s="1" customFormat="1" ht="14.45" customHeight="1">
      <c r="B31" s="31"/>
      <c r="D31" s="29" t="s">
        <v>97</v>
      </c>
      <c r="J31" s="30">
        <f>J119</f>
        <v>0</v>
      </c>
      <c r="L31" s="31"/>
    </row>
    <row r="32" spans="2:12" s="1" customFormat="1" ht="25.35" customHeight="1">
      <c r="B32" s="31"/>
      <c r="D32" s="94" t="s">
        <v>36</v>
      </c>
      <c r="J32" s="65">
        <f>ROUND(J30+J31,2)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95" t="s">
        <v>40</v>
      </c>
      <c r="E35" s="26" t="s">
        <v>41</v>
      </c>
      <c r="F35" s="96">
        <f>ROUND((SUM(BE119:BE120)+SUM(BE140:BE401)),2)</f>
        <v>0</v>
      </c>
      <c r="I35" s="97">
        <v>0.21</v>
      </c>
      <c r="J35" s="96">
        <f>ROUND(((SUM(BE119:BE120)+SUM(BE140:BE401))*I35),2)</f>
        <v>0</v>
      </c>
      <c r="L35" s="31"/>
    </row>
    <row r="36" spans="2:12" s="1" customFormat="1" ht="14.45" customHeight="1">
      <c r="B36" s="31"/>
      <c r="E36" s="26" t="s">
        <v>42</v>
      </c>
      <c r="F36" s="96">
        <f>ROUND((SUM(BF119:BF120)+SUM(BF140:BF401)),2)</f>
        <v>0</v>
      </c>
      <c r="I36" s="97">
        <v>0.15</v>
      </c>
      <c r="J36" s="96">
        <f>ROUND(((SUM(BF119:BF120)+SUM(BF140:BF401))*I36),2)</f>
        <v>0</v>
      </c>
      <c r="L36" s="31"/>
    </row>
    <row r="37" spans="2:12" s="1" customFormat="1" ht="14.45" customHeight="1" hidden="1">
      <c r="B37" s="31"/>
      <c r="E37" s="26" t="s">
        <v>43</v>
      </c>
      <c r="F37" s="96">
        <f>ROUND((SUM(BG119:BG120)+SUM(BG140:BG401)),2)</f>
        <v>0</v>
      </c>
      <c r="I37" s="97">
        <v>0.21</v>
      </c>
      <c r="J37" s="96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96">
        <f>ROUND((SUM(BH119:BH120)+SUM(BH140:BH401)),2)</f>
        <v>0</v>
      </c>
      <c r="I38" s="97">
        <v>0.15</v>
      </c>
      <c r="J38" s="96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96">
        <f>ROUND((SUM(BI119:BI120)+SUM(BI140:BI401)),2)</f>
        <v>0</v>
      </c>
      <c r="I39" s="97">
        <v>0</v>
      </c>
      <c r="J39" s="96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89"/>
      <c r="D41" s="98" t="s">
        <v>46</v>
      </c>
      <c r="E41" s="56"/>
      <c r="F41" s="56"/>
      <c r="G41" s="99" t="s">
        <v>47</v>
      </c>
      <c r="H41" s="100" t="s">
        <v>48</v>
      </c>
      <c r="I41" s="56"/>
      <c r="J41" s="101">
        <f>SUM(J32:J39)</f>
        <v>0</v>
      </c>
      <c r="K41" s="102"/>
      <c r="L41" s="31"/>
    </row>
    <row r="42" spans="2:12" s="1" customFormat="1" ht="14.45" customHeight="1">
      <c r="B42" s="31"/>
      <c r="L42" s="31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1"/>
      <c r="D61" s="42" t="s">
        <v>51</v>
      </c>
      <c r="E61" s="33"/>
      <c r="F61" s="103" t="s">
        <v>52</v>
      </c>
      <c r="G61" s="42" t="s">
        <v>51</v>
      </c>
      <c r="H61" s="33"/>
      <c r="I61" s="33"/>
      <c r="J61" s="104" t="s">
        <v>52</v>
      </c>
      <c r="K61" s="33"/>
      <c r="L61" s="31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1"/>
      <c r="D76" s="42" t="s">
        <v>51</v>
      </c>
      <c r="E76" s="33"/>
      <c r="F76" s="103" t="s">
        <v>52</v>
      </c>
      <c r="G76" s="42" t="s">
        <v>51</v>
      </c>
      <c r="H76" s="33"/>
      <c r="I76" s="33"/>
      <c r="J76" s="104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1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14</v>
      </c>
      <c r="L84" s="31"/>
    </row>
    <row r="85" spans="2:12" s="1" customFormat="1" ht="16.5" customHeight="1">
      <c r="B85" s="31"/>
      <c r="E85" s="235" t="str">
        <f>E7</f>
        <v>Zateplení budovy Ministerstva zemědělství, Ústí nad Orlicí</v>
      </c>
      <c r="F85" s="236"/>
      <c r="G85" s="236"/>
      <c r="H85" s="236"/>
      <c r="L85" s="31"/>
    </row>
    <row r="86" spans="2:12" s="1" customFormat="1" ht="12" customHeight="1">
      <c r="B86" s="31"/>
      <c r="C86" s="26" t="s">
        <v>94</v>
      </c>
      <c r="L86" s="31"/>
    </row>
    <row r="87" spans="2:12" s="1" customFormat="1" ht="16.5" customHeight="1">
      <c r="B87" s="31"/>
      <c r="E87" s="224" t="str">
        <f>E9</f>
        <v>02 - Zateplení střechy</v>
      </c>
      <c r="F87" s="234"/>
      <c r="G87" s="234"/>
      <c r="H87" s="23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Tvardkova  ul. čp.1191</v>
      </c>
      <c r="I89" s="26" t="s">
        <v>22</v>
      </c>
      <c r="J89" s="51">
        <f>IF(J12="","",J12)</f>
        <v>44858</v>
      </c>
      <c r="L89" s="31"/>
    </row>
    <row r="90" spans="2:12" s="1" customFormat="1" ht="6.95" customHeight="1">
      <c r="B90" s="31"/>
      <c r="L90" s="31"/>
    </row>
    <row r="91" spans="2:12" s="1" customFormat="1" ht="27.95" customHeight="1">
      <c r="B91" s="31"/>
      <c r="C91" s="26" t="s">
        <v>23</v>
      </c>
      <c r="F91" s="24" t="str">
        <f>E15</f>
        <v>CR Ministerstvo zemedělství</v>
      </c>
      <c r="I91" s="26" t="s">
        <v>29</v>
      </c>
      <c r="J91" s="27" t="str">
        <f>E21</f>
        <v>LLC technology s.r.o.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 xml:space="preserve"> </v>
      </c>
      <c r="I92" s="26" t="s">
        <v>31</v>
      </c>
      <c r="J92" s="27" t="str">
        <f>E24</f>
        <v>Ing. Hloucal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5" t="s">
        <v>99</v>
      </c>
      <c r="D94" s="89"/>
      <c r="E94" s="89"/>
      <c r="F94" s="89"/>
      <c r="G94" s="89"/>
      <c r="H94" s="89"/>
      <c r="I94" s="89"/>
      <c r="J94" s="106" t="s">
        <v>100</v>
      </c>
      <c r="K94" s="89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7" t="s">
        <v>101</v>
      </c>
      <c r="J96" s="65">
        <f>J140</f>
        <v>0</v>
      </c>
      <c r="L96" s="31"/>
      <c r="AU96" s="17" t="s">
        <v>102</v>
      </c>
    </row>
    <row r="97" spans="2:12" s="8" customFormat="1" ht="24.95" customHeight="1">
      <c r="B97" s="108"/>
      <c r="D97" s="109" t="s">
        <v>103</v>
      </c>
      <c r="E97" s="110"/>
      <c r="F97" s="110"/>
      <c r="G97" s="110"/>
      <c r="H97" s="110"/>
      <c r="I97" s="110"/>
      <c r="J97" s="111">
        <f>J141</f>
        <v>0</v>
      </c>
      <c r="L97" s="108"/>
    </row>
    <row r="98" spans="2:12" s="9" customFormat="1" ht="19.9" customHeight="1">
      <c r="B98" s="112"/>
      <c r="D98" s="113" t="s">
        <v>590</v>
      </c>
      <c r="E98" s="114"/>
      <c r="F98" s="114"/>
      <c r="G98" s="114"/>
      <c r="H98" s="114"/>
      <c r="I98" s="114"/>
      <c r="J98" s="115">
        <f>J142</f>
        <v>0</v>
      </c>
      <c r="L98" s="112"/>
    </row>
    <row r="99" spans="2:12" s="9" customFormat="1" ht="19.9" customHeight="1">
      <c r="B99" s="112"/>
      <c r="D99" s="113" t="s">
        <v>591</v>
      </c>
      <c r="E99" s="114"/>
      <c r="F99" s="114"/>
      <c r="G99" s="114"/>
      <c r="H99" s="114"/>
      <c r="I99" s="114"/>
      <c r="J99" s="115">
        <f>J177</f>
        <v>0</v>
      </c>
      <c r="L99" s="112"/>
    </row>
    <row r="100" spans="2:12" s="9" customFormat="1" ht="19.9" customHeight="1">
      <c r="B100" s="112"/>
      <c r="D100" s="113" t="s">
        <v>592</v>
      </c>
      <c r="E100" s="114"/>
      <c r="F100" s="114"/>
      <c r="G100" s="114"/>
      <c r="H100" s="114"/>
      <c r="I100" s="114"/>
      <c r="J100" s="115">
        <f>J185</f>
        <v>0</v>
      </c>
      <c r="L100" s="112"/>
    </row>
    <row r="101" spans="2:12" s="9" customFormat="1" ht="19.9" customHeight="1">
      <c r="B101" s="112"/>
      <c r="D101" s="113" t="s">
        <v>593</v>
      </c>
      <c r="E101" s="114"/>
      <c r="F101" s="114"/>
      <c r="G101" s="114"/>
      <c r="H101" s="114"/>
      <c r="I101" s="114"/>
      <c r="J101" s="115">
        <f>J199</f>
        <v>0</v>
      </c>
      <c r="L101" s="112"/>
    </row>
    <row r="102" spans="2:12" s="9" customFormat="1" ht="19.9" customHeight="1">
      <c r="B102" s="112"/>
      <c r="D102" s="113" t="s">
        <v>104</v>
      </c>
      <c r="E102" s="114"/>
      <c r="F102" s="114"/>
      <c r="G102" s="114"/>
      <c r="H102" s="114"/>
      <c r="I102" s="114"/>
      <c r="J102" s="115">
        <f>J206</f>
        <v>0</v>
      </c>
      <c r="L102" s="112"/>
    </row>
    <row r="103" spans="2:12" s="9" customFormat="1" ht="19.9" customHeight="1">
      <c r="B103" s="112"/>
      <c r="D103" s="113" t="s">
        <v>105</v>
      </c>
      <c r="E103" s="114"/>
      <c r="F103" s="114"/>
      <c r="G103" s="114"/>
      <c r="H103" s="114"/>
      <c r="I103" s="114"/>
      <c r="J103" s="115">
        <f>J219</f>
        <v>0</v>
      </c>
      <c r="L103" s="112"/>
    </row>
    <row r="104" spans="2:12" s="9" customFormat="1" ht="19.9" customHeight="1">
      <c r="B104" s="112"/>
      <c r="D104" s="113" t="s">
        <v>106</v>
      </c>
      <c r="E104" s="114"/>
      <c r="F104" s="114"/>
      <c r="G104" s="114"/>
      <c r="H104" s="114"/>
      <c r="I104" s="114"/>
      <c r="J104" s="115">
        <f>J235</f>
        <v>0</v>
      </c>
      <c r="L104" s="112"/>
    </row>
    <row r="105" spans="2:12" s="9" customFormat="1" ht="19.9" customHeight="1">
      <c r="B105" s="112"/>
      <c r="D105" s="113" t="s">
        <v>107</v>
      </c>
      <c r="E105" s="114"/>
      <c r="F105" s="114"/>
      <c r="G105" s="114"/>
      <c r="H105" s="114"/>
      <c r="I105" s="114"/>
      <c r="J105" s="115">
        <f>J241</f>
        <v>0</v>
      </c>
      <c r="L105" s="112"/>
    </row>
    <row r="106" spans="2:12" s="8" customFormat="1" ht="24.95" customHeight="1">
      <c r="B106" s="108"/>
      <c r="D106" s="109" t="s">
        <v>108</v>
      </c>
      <c r="E106" s="110"/>
      <c r="F106" s="110"/>
      <c r="G106" s="110"/>
      <c r="H106" s="110"/>
      <c r="I106" s="110"/>
      <c r="J106" s="111">
        <f>J243</f>
        <v>0</v>
      </c>
      <c r="L106" s="108"/>
    </row>
    <row r="107" spans="2:12" s="9" customFormat="1" ht="19.9" customHeight="1">
      <c r="B107" s="112"/>
      <c r="D107" s="113" t="s">
        <v>109</v>
      </c>
      <c r="E107" s="114"/>
      <c r="F107" s="114"/>
      <c r="G107" s="114"/>
      <c r="H107" s="114"/>
      <c r="I107" s="114"/>
      <c r="J107" s="115">
        <f>J244</f>
        <v>0</v>
      </c>
      <c r="L107" s="112"/>
    </row>
    <row r="108" spans="2:12" s="9" customFormat="1" ht="19.9" customHeight="1">
      <c r="B108" s="112"/>
      <c r="D108" s="113" t="s">
        <v>110</v>
      </c>
      <c r="E108" s="114"/>
      <c r="F108" s="114"/>
      <c r="G108" s="114"/>
      <c r="H108" s="114"/>
      <c r="I108" s="114"/>
      <c r="J108" s="115">
        <f>J289</f>
        <v>0</v>
      </c>
      <c r="L108" s="112"/>
    </row>
    <row r="109" spans="2:12" s="9" customFormat="1" ht="19.9" customHeight="1">
      <c r="B109" s="112"/>
      <c r="D109" s="113" t="s">
        <v>594</v>
      </c>
      <c r="E109" s="114"/>
      <c r="F109" s="114"/>
      <c r="G109" s="114"/>
      <c r="H109" s="114"/>
      <c r="I109" s="114"/>
      <c r="J109" s="115">
        <f>J310</f>
        <v>0</v>
      </c>
      <c r="L109" s="112"/>
    </row>
    <row r="110" spans="2:12" s="9" customFormat="1" ht="19.9" customHeight="1">
      <c r="B110" s="112"/>
      <c r="D110" s="113" t="s">
        <v>111</v>
      </c>
      <c r="E110" s="114"/>
      <c r="F110" s="114"/>
      <c r="G110" s="114"/>
      <c r="H110" s="114"/>
      <c r="I110" s="114"/>
      <c r="J110" s="115">
        <f>J322</f>
        <v>0</v>
      </c>
      <c r="L110" s="112"/>
    </row>
    <row r="111" spans="2:12" s="9" customFormat="1" ht="19.9" customHeight="1">
      <c r="B111" s="112"/>
      <c r="D111" s="113" t="s">
        <v>113</v>
      </c>
      <c r="E111" s="114"/>
      <c r="F111" s="114"/>
      <c r="G111" s="114"/>
      <c r="H111" s="114"/>
      <c r="I111" s="114"/>
      <c r="J111" s="115">
        <f>J364</f>
        <v>0</v>
      </c>
      <c r="L111" s="112"/>
    </row>
    <row r="112" spans="2:12" s="8" customFormat="1" ht="24.95" customHeight="1">
      <c r="B112" s="108"/>
      <c r="D112" s="109" t="s">
        <v>117</v>
      </c>
      <c r="E112" s="110"/>
      <c r="F112" s="110"/>
      <c r="G112" s="110"/>
      <c r="H112" s="110"/>
      <c r="I112" s="110"/>
      <c r="J112" s="111">
        <f>J394</f>
        <v>0</v>
      </c>
      <c r="L112" s="108"/>
    </row>
    <row r="113" spans="2:12" s="9" customFormat="1" ht="19.9" customHeight="1">
      <c r="B113" s="112"/>
      <c r="D113" s="113" t="s">
        <v>118</v>
      </c>
      <c r="E113" s="114"/>
      <c r="F113" s="114"/>
      <c r="G113" s="114"/>
      <c r="H113" s="114"/>
      <c r="I113" s="114"/>
      <c r="J113" s="115">
        <f>J395</f>
        <v>0</v>
      </c>
      <c r="L113" s="112"/>
    </row>
    <row r="114" spans="2:12" s="8" customFormat="1" ht="24.95" customHeight="1">
      <c r="B114" s="108"/>
      <c r="D114" s="109" t="s">
        <v>119</v>
      </c>
      <c r="E114" s="110"/>
      <c r="F114" s="110"/>
      <c r="G114" s="110"/>
      <c r="H114" s="110"/>
      <c r="I114" s="110"/>
      <c r="J114" s="111">
        <f>J397</f>
        <v>0</v>
      </c>
      <c r="L114" s="108"/>
    </row>
    <row r="115" spans="2:12" s="9" customFormat="1" ht="19.9" customHeight="1">
      <c r="B115" s="112"/>
      <c r="D115" s="113" t="s">
        <v>120</v>
      </c>
      <c r="E115" s="114"/>
      <c r="F115" s="114"/>
      <c r="G115" s="114"/>
      <c r="H115" s="114"/>
      <c r="I115" s="114"/>
      <c r="J115" s="115">
        <f>J398</f>
        <v>0</v>
      </c>
      <c r="L115" s="112"/>
    </row>
    <row r="116" spans="2:12" s="9" customFormat="1" ht="19.9" customHeight="1">
      <c r="B116" s="112"/>
      <c r="D116" s="113" t="s">
        <v>122</v>
      </c>
      <c r="E116" s="114"/>
      <c r="F116" s="114"/>
      <c r="G116" s="114"/>
      <c r="H116" s="114"/>
      <c r="I116" s="114"/>
      <c r="J116" s="115">
        <f>J400</f>
        <v>0</v>
      </c>
      <c r="L116" s="112"/>
    </row>
    <row r="117" spans="2:12" s="1" customFormat="1" ht="21.75" customHeight="1">
      <c r="B117" s="31"/>
      <c r="L117" s="31"/>
    </row>
    <row r="118" spans="2:12" s="1" customFormat="1" ht="6.95" customHeight="1">
      <c r="B118" s="31"/>
      <c r="L118" s="31"/>
    </row>
    <row r="119" spans="2:14" s="1" customFormat="1" ht="29.25" customHeight="1">
      <c r="B119" s="31"/>
      <c r="C119" s="107" t="s">
        <v>123</v>
      </c>
      <c r="J119" s="116">
        <v>0</v>
      </c>
      <c r="L119" s="31"/>
      <c r="N119" s="117" t="s">
        <v>40</v>
      </c>
    </row>
    <row r="120" spans="2:12" s="1" customFormat="1" ht="18" customHeight="1">
      <c r="B120" s="31"/>
      <c r="L120" s="31"/>
    </row>
    <row r="121" spans="2:12" s="1" customFormat="1" ht="29.25" customHeight="1">
      <c r="B121" s="31"/>
      <c r="C121" s="88" t="s">
        <v>92</v>
      </c>
      <c r="D121" s="89"/>
      <c r="E121" s="89"/>
      <c r="F121" s="89"/>
      <c r="G121" s="89"/>
      <c r="H121" s="89"/>
      <c r="I121" s="89"/>
      <c r="J121" s="90">
        <f>ROUND(J96+J119,2)</f>
        <v>0</v>
      </c>
      <c r="K121" s="89"/>
      <c r="L121" s="31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  <row r="126" spans="2:12" s="1" customFormat="1" ht="6.9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1"/>
    </row>
    <row r="127" spans="2:12" s="1" customFormat="1" ht="24.95" customHeight="1">
      <c r="B127" s="31"/>
      <c r="C127" s="21" t="s">
        <v>124</v>
      </c>
      <c r="L127" s="31"/>
    </row>
    <row r="128" spans="2:12" s="1" customFormat="1" ht="6.95" customHeight="1">
      <c r="B128" s="31"/>
      <c r="L128" s="31"/>
    </row>
    <row r="129" spans="2:12" s="1" customFormat="1" ht="12" customHeight="1">
      <c r="B129" s="31"/>
      <c r="C129" s="26" t="s">
        <v>14</v>
      </c>
      <c r="L129" s="31"/>
    </row>
    <row r="130" spans="2:12" s="1" customFormat="1" ht="16.5" customHeight="1">
      <c r="B130" s="31"/>
      <c r="E130" s="235" t="str">
        <f>E7</f>
        <v>Zateplení budovy Ministerstva zemědělství, Ústí nad Orlicí</v>
      </c>
      <c r="F130" s="236"/>
      <c r="G130" s="236"/>
      <c r="H130" s="236"/>
      <c r="L130" s="31"/>
    </row>
    <row r="131" spans="2:12" s="1" customFormat="1" ht="12" customHeight="1">
      <c r="B131" s="31"/>
      <c r="C131" s="26" t="s">
        <v>94</v>
      </c>
      <c r="L131" s="31"/>
    </row>
    <row r="132" spans="2:12" s="1" customFormat="1" ht="16.5" customHeight="1">
      <c r="B132" s="31"/>
      <c r="E132" s="224" t="str">
        <f>E9</f>
        <v>02 - Zateplení střechy</v>
      </c>
      <c r="F132" s="234"/>
      <c r="G132" s="234"/>
      <c r="H132" s="234"/>
      <c r="L132" s="31"/>
    </row>
    <row r="133" spans="2:12" s="1" customFormat="1" ht="6.95" customHeight="1">
      <c r="B133" s="31"/>
      <c r="L133" s="31"/>
    </row>
    <row r="134" spans="2:12" s="1" customFormat="1" ht="12" customHeight="1">
      <c r="B134" s="31"/>
      <c r="C134" s="26" t="s">
        <v>20</v>
      </c>
      <c r="F134" s="24" t="str">
        <f>F12</f>
        <v>Tvardkova  ul. čp.1191</v>
      </c>
      <c r="I134" s="26" t="s">
        <v>22</v>
      </c>
      <c r="J134" s="51">
        <f>IF(J12="","",J12)</f>
        <v>44858</v>
      </c>
      <c r="L134" s="31"/>
    </row>
    <row r="135" spans="2:12" s="1" customFormat="1" ht="6.95" customHeight="1">
      <c r="B135" s="31"/>
      <c r="L135" s="31"/>
    </row>
    <row r="136" spans="2:12" s="1" customFormat="1" ht="27.95" customHeight="1">
      <c r="B136" s="31"/>
      <c r="C136" s="26" t="s">
        <v>23</v>
      </c>
      <c r="F136" s="24" t="str">
        <f>E15</f>
        <v>CR Ministerstvo zemedělství</v>
      </c>
      <c r="I136" s="26" t="s">
        <v>29</v>
      </c>
      <c r="J136" s="27" t="str">
        <f>E21</f>
        <v>LLC technology s.r.o.</v>
      </c>
      <c r="L136" s="31"/>
    </row>
    <row r="137" spans="2:12" s="1" customFormat="1" ht="15.2" customHeight="1">
      <c r="B137" s="31"/>
      <c r="C137" s="26" t="s">
        <v>27</v>
      </c>
      <c r="F137" s="24" t="str">
        <f>IF(E18="","",E18)</f>
        <v xml:space="preserve"> </v>
      </c>
      <c r="I137" s="26" t="s">
        <v>31</v>
      </c>
      <c r="J137" s="27" t="str">
        <f>E24</f>
        <v>Ing. Hloucal</v>
      </c>
      <c r="L137" s="31"/>
    </row>
    <row r="138" spans="2:12" s="1" customFormat="1" ht="10.35" customHeight="1">
      <c r="B138" s="31"/>
      <c r="L138" s="31"/>
    </row>
    <row r="139" spans="2:20" s="10" customFormat="1" ht="29.25" customHeight="1">
      <c r="B139" s="118"/>
      <c r="C139" s="119" t="s">
        <v>125</v>
      </c>
      <c r="D139" s="120" t="s">
        <v>61</v>
      </c>
      <c r="E139" s="120" t="s">
        <v>57</v>
      </c>
      <c r="F139" s="120" t="s">
        <v>58</v>
      </c>
      <c r="G139" s="120" t="s">
        <v>126</v>
      </c>
      <c r="H139" s="120" t="s">
        <v>127</v>
      </c>
      <c r="I139" s="120" t="s">
        <v>128</v>
      </c>
      <c r="J139" s="121" t="s">
        <v>100</v>
      </c>
      <c r="K139" s="122" t="s">
        <v>129</v>
      </c>
      <c r="L139" s="118"/>
      <c r="M139" s="58" t="s">
        <v>1</v>
      </c>
      <c r="N139" s="59" t="s">
        <v>40</v>
      </c>
      <c r="O139" s="59" t="s">
        <v>130</v>
      </c>
      <c r="P139" s="59" t="s">
        <v>131</v>
      </c>
      <c r="Q139" s="59" t="s">
        <v>132</v>
      </c>
      <c r="R139" s="59" t="s">
        <v>133</v>
      </c>
      <c r="S139" s="59" t="s">
        <v>134</v>
      </c>
      <c r="T139" s="60" t="s">
        <v>135</v>
      </c>
    </row>
    <row r="140" spans="2:63" s="1" customFormat="1" ht="22.9" customHeight="1">
      <c r="B140" s="31"/>
      <c r="C140" s="63" t="s">
        <v>136</v>
      </c>
      <c r="J140" s="123">
        <f>BK140</f>
        <v>0</v>
      </c>
      <c r="L140" s="31"/>
      <c r="M140" s="61"/>
      <c r="N140" s="52"/>
      <c r="O140" s="52"/>
      <c r="P140" s="124">
        <f>P141+P243+P394+P397</f>
        <v>1737.1543560000002</v>
      </c>
      <c r="Q140" s="52"/>
      <c r="R140" s="124">
        <f>R141+R243+R394+R397</f>
        <v>83.21376504000001</v>
      </c>
      <c r="S140" s="52"/>
      <c r="T140" s="125">
        <f>T141+T243+T394+T397</f>
        <v>0.221369</v>
      </c>
      <c r="AT140" s="17" t="s">
        <v>75</v>
      </c>
      <c r="AU140" s="17" t="s">
        <v>102</v>
      </c>
      <c r="BK140" s="126">
        <f>BK141+BK243+BK394+BK397</f>
        <v>0</v>
      </c>
    </row>
    <row r="141" spans="2:63" s="11" customFormat="1" ht="25.9" customHeight="1">
      <c r="B141" s="127"/>
      <c r="D141" s="128" t="s">
        <v>75</v>
      </c>
      <c r="E141" s="129" t="s">
        <v>137</v>
      </c>
      <c r="F141" s="129" t="s">
        <v>138</v>
      </c>
      <c r="J141" s="130">
        <f>BK141</f>
        <v>0</v>
      </c>
      <c r="L141" s="127"/>
      <c r="M141" s="131"/>
      <c r="N141" s="132"/>
      <c r="O141" s="132"/>
      <c r="P141" s="133">
        <f>P142+P177+P185+P199+P206+P219+P235+P241</f>
        <v>936.7933290000001</v>
      </c>
      <c r="Q141" s="132"/>
      <c r="R141" s="133">
        <f>R142+R177+R185+R199+R206+R219+R235+R241</f>
        <v>60.834106190000014</v>
      </c>
      <c r="S141" s="132"/>
      <c r="T141" s="134">
        <f>T142+T177+T185+T199+T206+T219+T235+T241</f>
        <v>0</v>
      </c>
      <c r="AR141" s="128" t="s">
        <v>19</v>
      </c>
      <c r="AT141" s="135" t="s">
        <v>75</v>
      </c>
      <c r="AU141" s="135" t="s">
        <v>76</v>
      </c>
      <c r="AY141" s="128" t="s">
        <v>139</v>
      </c>
      <c r="BK141" s="136">
        <f>BK142+BK177+BK185+BK199+BK206+BK219+BK235+BK241</f>
        <v>0</v>
      </c>
    </row>
    <row r="142" spans="2:63" s="11" customFormat="1" ht="22.9" customHeight="1">
      <c r="B142" s="127"/>
      <c r="D142" s="128" t="s">
        <v>75</v>
      </c>
      <c r="E142" s="137" t="s">
        <v>19</v>
      </c>
      <c r="F142" s="137" t="s">
        <v>595</v>
      </c>
      <c r="J142" s="138">
        <f>BK142</f>
        <v>0</v>
      </c>
      <c r="L142" s="127"/>
      <c r="M142" s="131"/>
      <c r="N142" s="132"/>
      <c r="O142" s="132"/>
      <c r="P142" s="133">
        <f>SUM(P143:P176)</f>
        <v>541.71264</v>
      </c>
      <c r="Q142" s="132"/>
      <c r="R142" s="133">
        <f>SUM(R143:R176)</f>
        <v>0.000612</v>
      </c>
      <c r="S142" s="132"/>
      <c r="T142" s="134">
        <f>SUM(T143:T176)</f>
        <v>0</v>
      </c>
      <c r="AR142" s="128" t="s">
        <v>19</v>
      </c>
      <c r="AT142" s="135" t="s">
        <v>75</v>
      </c>
      <c r="AU142" s="135" t="s">
        <v>19</v>
      </c>
      <c r="AY142" s="128" t="s">
        <v>139</v>
      </c>
      <c r="BK142" s="136">
        <f>SUM(BK143:BK176)</f>
        <v>0</v>
      </c>
    </row>
    <row r="143" spans="2:65" s="1" customFormat="1" ht="16.5" customHeight="1">
      <c r="B143" s="139"/>
      <c r="C143" s="140" t="s">
        <v>19</v>
      </c>
      <c r="D143" s="140" t="s">
        <v>142</v>
      </c>
      <c r="E143" s="141" t="s">
        <v>596</v>
      </c>
      <c r="F143" s="142" t="s">
        <v>597</v>
      </c>
      <c r="G143" s="143" t="s">
        <v>598</v>
      </c>
      <c r="H143" s="144">
        <v>9.84</v>
      </c>
      <c r="I143" s="145"/>
      <c r="J143" s="145">
        <f>ROUND(I143*H143,2)</f>
        <v>0</v>
      </c>
      <c r="K143" s="142" t="s">
        <v>146</v>
      </c>
      <c r="L143" s="31"/>
      <c r="M143" s="146" t="s">
        <v>1</v>
      </c>
      <c r="N143" s="147" t="s">
        <v>41</v>
      </c>
      <c r="O143" s="148">
        <v>16.002</v>
      </c>
      <c r="P143" s="148">
        <f>O143*H143</f>
        <v>157.45968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AR143" s="150" t="s">
        <v>147</v>
      </c>
      <c r="AT143" s="150" t="s">
        <v>142</v>
      </c>
      <c r="AU143" s="150" t="s">
        <v>85</v>
      </c>
      <c r="AY143" s="17" t="s">
        <v>139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7" t="s">
        <v>19</v>
      </c>
      <c r="BK143" s="151">
        <f>ROUND(I143*H143,2)</f>
        <v>0</v>
      </c>
      <c r="BL143" s="17" t="s">
        <v>147</v>
      </c>
      <c r="BM143" s="150" t="s">
        <v>599</v>
      </c>
    </row>
    <row r="144" spans="2:51" s="12" customFormat="1" ht="12">
      <c r="B144" s="152"/>
      <c r="D144" s="153" t="s">
        <v>149</v>
      </c>
      <c r="E144" s="154" t="s">
        <v>1</v>
      </c>
      <c r="F144" s="155" t="s">
        <v>600</v>
      </c>
      <c r="H144" s="154" t="s">
        <v>1</v>
      </c>
      <c r="L144" s="152"/>
      <c r="M144" s="156"/>
      <c r="N144" s="157"/>
      <c r="O144" s="157"/>
      <c r="P144" s="157"/>
      <c r="Q144" s="157"/>
      <c r="R144" s="157"/>
      <c r="S144" s="157"/>
      <c r="T144" s="158"/>
      <c r="AT144" s="154" t="s">
        <v>149</v>
      </c>
      <c r="AU144" s="154" t="s">
        <v>85</v>
      </c>
      <c r="AV144" s="12" t="s">
        <v>19</v>
      </c>
      <c r="AW144" s="12" t="s">
        <v>30</v>
      </c>
      <c r="AX144" s="12" t="s">
        <v>76</v>
      </c>
      <c r="AY144" s="154" t="s">
        <v>139</v>
      </c>
    </row>
    <row r="145" spans="2:51" s="13" customFormat="1" ht="12">
      <c r="B145" s="159"/>
      <c r="D145" s="153" t="s">
        <v>149</v>
      </c>
      <c r="E145" s="160" t="s">
        <v>1</v>
      </c>
      <c r="F145" s="161" t="s">
        <v>601</v>
      </c>
      <c r="H145" s="162">
        <v>9.84</v>
      </c>
      <c r="L145" s="159"/>
      <c r="M145" s="163"/>
      <c r="N145" s="164"/>
      <c r="O145" s="164"/>
      <c r="P145" s="164"/>
      <c r="Q145" s="164"/>
      <c r="R145" s="164"/>
      <c r="S145" s="164"/>
      <c r="T145" s="165"/>
      <c r="AT145" s="160" t="s">
        <v>149</v>
      </c>
      <c r="AU145" s="160" t="s">
        <v>85</v>
      </c>
      <c r="AV145" s="13" t="s">
        <v>85</v>
      </c>
      <c r="AW145" s="13" t="s">
        <v>30</v>
      </c>
      <c r="AX145" s="13" t="s">
        <v>76</v>
      </c>
      <c r="AY145" s="160" t="s">
        <v>139</v>
      </c>
    </row>
    <row r="146" spans="2:51" s="14" customFormat="1" ht="12">
      <c r="B146" s="166"/>
      <c r="D146" s="153" t="s">
        <v>149</v>
      </c>
      <c r="E146" s="167" t="s">
        <v>1</v>
      </c>
      <c r="F146" s="168" t="s">
        <v>152</v>
      </c>
      <c r="H146" s="169">
        <v>9.84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7" t="s">
        <v>149</v>
      </c>
      <c r="AU146" s="167" t="s">
        <v>85</v>
      </c>
      <c r="AV146" s="14" t="s">
        <v>147</v>
      </c>
      <c r="AW146" s="14" t="s">
        <v>30</v>
      </c>
      <c r="AX146" s="14" t="s">
        <v>19</v>
      </c>
      <c r="AY146" s="167" t="s">
        <v>139</v>
      </c>
    </row>
    <row r="147" spans="2:65" s="1" customFormat="1" ht="16.5" customHeight="1">
      <c r="B147" s="139"/>
      <c r="C147" s="140" t="s">
        <v>85</v>
      </c>
      <c r="D147" s="140" t="s">
        <v>142</v>
      </c>
      <c r="E147" s="141" t="s">
        <v>602</v>
      </c>
      <c r="F147" s="142" t="s">
        <v>603</v>
      </c>
      <c r="G147" s="143" t="s">
        <v>598</v>
      </c>
      <c r="H147" s="144">
        <v>62.16</v>
      </c>
      <c r="I147" s="145"/>
      <c r="J147" s="145">
        <f>ROUND(I147*H147,2)</f>
        <v>0</v>
      </c>
      <c r="K147" s="142" t="s">
        <v>146</v>
      </c>
      <c r="L147" s="31"/>
      <c r="M147" s="146" t="s">
        <v>1</v>
      </c>
      <c r="N147" s="147" t="s">
        <v>41</v>
      </c>
      <c r="O147" s="148">
        <v>2.94</v>
      </c>
      <c r="P147" s="148">
        <f>O147*H147</f>
        <v>182.75039999999998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147</v>
      </c>
      <c r="AT147" s="150" t="s">
        <v>142</v>
      </c>
      <c r="AU147" s="150" t="s">
        <v>85</v>
      </c>
      <c r="AY147" s="17" t="s">
        <v>139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7" t="s">
        <v>19</v>
      </c>
      <c r="BK147" s="151">
        <f>ROUND(I147*H147,2)</f>
        <v>0</v>
      </c>
      <c r="BL147" s="17" t="s">
        <v>147</v>
      </c>
      <c r="BM147" s="150" t="s">
        <v>604</v>
      </c>
    </row>
    <row r="148" spans="2:51" s="13" customFormat="1" ht="12">
      <c r="B148" s="159"/>
      <c r="D148" s="153" t="s">
        <v>149</v>
      </c>
      <c r="E148" s="160" t="s">
        <v>1</v>
      </c>
      <c r="F148" s="161" t="s">
        <v>605</v>
      </c>
      <c r="H148" s="162">
        <v>32.64</v>
      </c>
      <c r="L148" s="159"/>
      <c r="M148" s="163"/>
      <c r="N148" s="164"/>
      <c r="O148" s="164"/>
      <c r="P148" s="164"/>
      <c r="Q148" s="164"/>
      <c r="R148" s="164"/>
      <c r="S148" s="164"/>
      <c r="T148" s="165"/>
      <c r="AT148" s="160" t="s">
        <v>149</v>
      </c>
      <c r="AU148" s="160" t="s">
        <v>85</v>
      </c>
      <c r="AV148" s="13" t="s">
        <v>85</v>
      </c>
      <c r="AW148" s="13" t="s">
        <v>30</v>
      </c>
      <c r="AX148" s="13" t="s">
        <v>76</v>
      </c>
      <c r="AY148" s="160" t="s">
        <v>139</v>
      </c>
    </row>
    <row r="149" spans="2:51" s="13" customFormat="1" ht="12">
      <c r="B149" s="159"/>
      <c r="D149" s="153" t="s">
        <v>149</v>
      </c>
      <c r="E149" s="160" t="s">
        <v>1</v>
      </c>
      <c r="F149" s="161" t="s">
        <v>606</v>
      </c>
      <c r="H149" s="162">
        <v>29.52</v>
      </c>
      <c r="L149" s="159"/>
      <c r="M149" s="163"/>
      <c r="N149" s="164"/>
      <c r="O149" s="164"/>
      <c r="P149" s="164"/>
      <c r="Q149" s="164"/>
      <c r="R149" s="164"/>
      <c r="S149" s="164"/>
      <c r="T149" s="165"/>
      <c r="AT149" s="160" t="s">
        <v>149</v>
      </c>
      <c r="AU149" s="160" t="s">
        <v>85</v>
      </c>
      <c r="AV149" s="13" t="s">
        <v>85</v>
      </c>
      <c r="AW149" s="13" t="s">
        <v>30</v>
      </c>
      <c r="AX149" s="13" t="s">
        <v>76</v>
      </c>
      <c r="AY149" s="160" t="s">
        <v>139</v>
      </c>
    </row>
    <row r="150" spans="2:51" s="14" customFormat="1" ht="12">
      <c r="B150" s="166"/>
      <c r="D150" s="153" t="s">
        <v>149</v>
      </c>
      <c r="E150" s="167" t="s">
        <v>1</v>
      </c>
      <c r="F150" s="168" t="s">
        <v>152</v>
      </c>
      <c r="H150" s="169">
        <v>62.16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149</v>
      </c>
      <c r="AU150" s="167" t="s">
        <v>85</v>
      </c>
      <c r="AV150" s="14" t="s">
        <v>147</v>
      </c>
      <c r="AW150" s="14" t="s">
        <v>30</v>
      </c>
      <c r="AX150" s="14" t="s">
        <v>19</v>
      </c>
      <c r="AY150" s="167" t="s">
        <v>139</v>
      </c>
    </row>
    <row r="151" spans="2:65" s="1" customFormat="1" ht="24" customHeight="1">
      <c r="B151" s="139"/>
      <c r="C151" s="140" t="s">
        <v>168</v>
      </c>
      <c r="D151" s="140" t="s">
        <v>142</v>
      </c>
      <c r="E151" s="141" t="s">
        <v>607</v>
      </c>
      <c r="F151" s="142" t="s">
        <v>608</v>
      </c>
      <c r="G151" s="143" t="s">
        <v>598</v>
      </c>
      <c r="H151" s="144">
        <v>62.16</v>
      </c>
      <c r="I151" s="145"/>
      <c r="J151" s="145">
        <f>ROUND(I151*H151,2)</f>
        <v>0</v>
      </c>
      <c r="K151" s="142" t="s">
        <v>146</v>
      </c>
      <c r="L151" s="31"/>
      <c r="M151" s="146" t="s">
        <v>1</v>
      </c>
      <c r="N151" s="147" t="s">
        <v>41</v>
      </c>
      <c r="O151" s="148">
        <v>0.8</v>
      </c>
      <c r="P151" s="148">
        <f>O151*H151</f>
        <v>49.728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AR151" s="150" t="s">
        <v>147</v>
      </c>
      <c r="AT151" s="150" t="s">
        <v>142</v>
      </c>
      <c r="AU151" s="150" t="s">
        <v>85</v>
      </c>
      <c r="AY151" s="17" t="s">
        <v>139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7" t="s">
        <v>19</v>
      </c>
      <c r="BK151" s="151">
        <f>ROUND(I151*H151,2)</f>
        <v>0</v>
      </c>
      <c r="BL151" s="17" t="s">
        <v>147</v>
      </c>
      <c r="BM151" s="150" t="s">
        <v>609</v>
      </c>
    </row>
    <row r="152" spans="2:65" s="1" customFormat="1" ht="24" customHeight="1">
      <c r="B152" s="139"/>
      <c r="C152" s="140" t="s">
        <v>147</v>
      </c>
      <c r="D152" s="140" t="s">
        <v>142</v>
      </c>
      <c r="E152" s="141" t="s">
        <v>610</v>
      </c>
      <c r="F152" s="142" t="s">
        <v>611</v>
      </c>
      <c r="G152" s="143" t="s">
        <v>598</v>
      </c>
      <c r="H152" s="144">
        <v>18.84</v>
      </c>
      <c r="I152" s="145"/>
      <c r="J152" s="145">
        <f>ROUND(I152*H152,2)</f>
        <v>0</v>
      </c>
      <c r="K152" s="142" t="s">
        <v>146</v>
      </c>
      <c r="L152" s="31"/>
      <c r="M152" s="146" t="s">
        <v>1</v>
      </c>
      <c r="N152" s="147" t="s">
        <v>41</v>
      </c>
      <c r="O152" s="148">
        <v>0.083</v>
      </c>
      <c r="P152" s="148">
        <f>O152*H152</f>
        <v>1.56372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AR152" s="150" t="s">
        <v>147</v>
      </c>
      <c r="AT152" s="150" t="s">
        <v>142</v>
      </c>
      <c r="AU152" s="150" t="s">
        <v>85</v>
      </c>
      <c r="AY152" s="17" t="s">
        <v>139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19</v>
      </c>
      <c r="BK152" s="151">
        <f>ROUND(I152*H152,2)</f>
        <v>0</v>
      </c>
      <c r="BL152" s="17" t="s">
        <v>147</v>
      </c>
      <c r="BM152" s="150" t="s">
        <v>612</v>
      </c>
    </row>
    <row r="153" spans="2:65" s="1" customFormat="1" ht="24" customHeight="1">
      <c r="B153" s="139"/>
      <c r="C153" s="140" t="s">
        <v>179</v>
      </c>
      <c r="D153" s="140" t="s">
        <v>142</v>
      </c>
      <c r="E153" s="141" t="s">
        <v>613</v>
      </c>
      <c r="F153" s="142" t="s">
        <v>614</v>
      </c>
      <c r="G153" s="143" t="s">
        <v>598</v>
      </c>
      <c r="H153" s="144">
        <v>94.2</v>
      </c>
      <c r="I153" s="145"/>
      <c r="J153" s="145">
        <f>ROUND(I153*H153,2)</f>
        <v>0</v>
      </c>
      <c r="K153" s="142" t="s">
        <v>146</v>
      </c>
      <c r="L153" s="31"/>
      <c r="M153" s="146" t="s">
        <v>1</v>
      </c>
      <c r="N153" s="147" t="s">
        <v>41</v>
      </c>
      <c r="O153" s="148">
        <v>0.004</v>
      </c>
      <c r="P153" s="148">
        <f>O153*H153</f>
        <v>0.3768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147</v>
      </c>
      <c r="AT153" s="150" t="s">
        <v>142</v>
      </c>
      <c r="AU153" s="150" t="s">
        <v>85</v>
      </c>
      <c r="AY153" s="17" t="s">
        <v>139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7" t="s">
        <v>19</v>
      </c>
      <c r="BK153" s="151">
        <f>ROUND(I153*H153,2)</f>
        <v>0</v>
      </c>
      <c r="BL153" s="17" t="s">
        <v>147</v>
      </c>
      <c r="BM153" s="150" t="s">
        <v>615</v>
      </c>
    </row>
    <row r="154" spans="2:51" s="13" customFormat="1" ht="12">
      <c r="B154" s="159"/>
      <c r="D154" s="153" t="s">
        <v>149</v>
      </c>
      <c r="F154" s="161" t="s">
        <v>616</v>
      </c>
      <c r="H154" s="162">
        <v>94.2</v>
      </c>
      <c r="L154" s="159"/>
      <c r="M154" s="163"/>
      <c r="N154" s="164"/>
      <c r="O154" s="164"/>
      <c r="P154" s="164"/>
      <c r="Q154" s="164"/>
      <c r="R154" s="164"/>
      <c r="S154" s="164"/>
      <c r="T154" s="165"/>
      <c r="AT154" s="160" t="s">
        <v>149</v>
      </c>
      <c r="AU154" s="160" t="s">
        <v>85</v>
      </c>
      <c r="AV154" s="13" t="s">
        <v>85</v>
      </c>
      <c r="AW154" s="13" t="s">
        <v>3</v>
      </c>
      <c r="AX154" s="13" t="s">
        <v>19</v>
      </c>
      <c r="AY154" s="160" t="s">
        <v>139</v>
      </c>
    </row>
    <row r="155" spans="2:65" s="1" customFormat="1" ht="16.5" customHeight="1">
      <c r="B155" s="139"/>
      <c r="C155" s="140" t="s">
        <v>140</v>
      </c>
      <c r="D155" s="140" t="s">
        <v>142</v>
      </c>
      <c r="E155" s="141" t="s">
        <v>617</v>
      </c>
      <c r="F155" s="142" t="s">
        <v>618</v>
      </c>
      <c r="G155" s="143" t="s">
        <v>598</v>
      </c>
      <c r="H155" s="144">
        <v>18.84</v>
      </c>
      <c r="I155" s="145"/>
      <c r="J155" s="145">
        <f>ROUND(I155*H155,2)</f>
        <v>0</v>
      </c>
      <c r="K155" s="142" t="s">
        <v>146</v>
      </c>
      <c r="L155" s="31"/>
      <c r="M155" s="146" t="s">
        <v>1</v>
      </c>
      <c r="N155" s="147" t="s">
        <v>41</v>
      </c>
      <c r="O155" s="148">
        <v>0.652</v>
      </c>
      <c r="P155" s="148">
        <f>O155*H155</f>
        <v>12.28368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AR155" s="150" t="s">
        <v>147</v>
      </c>
      <c r="AT155" s="150" t="s">
        <v>142</v>
      </c>
      <c r="AU155" s="150" t="s">
        <v>85</v>
      </c>
      <c r="AY155" s="17" t="s">
        <v>139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7" t="s">
        <v>19</v>
      </c>
      <c r="BK155" s="151">
        <f>ROUND(I155*H155,2)</f>
        <v>0</v>
      </c>
      <c r="BL155" s="17" t="s">
        <v>147</v>
      </c>
      <c r="BM155" s="150" t="s">
        <v>619</v>
      </c>
    </row>
    <row r="156" spans="2:51" s="12" customFormat="1" ht="12">
      <c r="B156" s="152"/>
      <c r="D156" s="153" t="s">
        <v>149</v>
      </c>
      <c r="E156" s="154" t="s">
        <v>1</v>
      </c>
      <c r="F156" s="155" t="s">
        <v>620</v>
      </c>
      <c r="H156" s="154" t="s">
        <v>1</v>
      </c>
      <c r="L156" s="152"/>
      <c r="M156" s="156"/>
      <c r="N156" s="157"/>
      <c r="O156" s="157"/>
      <c r="P156" s="157"/>
      <c r="Q156" s="157"/>
      <c r="R156" s="157"/>
      <c r="S156" s="157"/>
      <c r="T156" s="158"/>
      <c r="AT156" s="154" t="s">
        <v>149</v>
      </c>
      <c r="AU156" s="154" t="s">
        <v>85</v>
      </c>
      <c r="AV156" s="12" t="s">
        <v>19</v>
      </c>
      <c r="AW156" s="12" t="s">
        <v>30</v>
      </c>
      <c r="AX156" s="12" t="s">
        <v>76</v>
      </c>
      <c r="AY156" s="154" t="s">
        <v>139</v>
      </c>
    </row>
    <row r="157" spans="2:51" s="13" customFormat="1" ht="12">
      <c r="B157" s="159"/>
      <c r="D157" s="153" t="s">
        <v>149</v>
      </c>
      <c r="E157" s="160" t="s">
        <v>1</v>
      </c>
      <c r="F157" s="161" t="s">
        <v>601</v>
      </c>
      <c r="H157" s="162">
        <v>9.84</v>
      </c>
      <c r="L157" s="159"/>
      <c r="M157" s="163"/>
      <c r="N157" s="164"/>
      <c r="O157" s="164"/>
      <c r="P157" s="164"/>
      <c r="Q157" s="164"/>
      <c r="R157" s="164"/>
      <c r="S157" s="164"/>
      <c r="T157" s="165"/>
      <c r="AT157" s="160" t="s">
        <v>149</v>
      </c>
      <c r="AU157" s="160" t="s">
        <v>85</v>
      </c>
      <c r="AV157" s="13" t="s">
        <v>85</v>
      </c>
      <c r="AW157" s="13" t="s">
        <v>30</v>
      </c>
      <c r="AX157" s="13" t="s">
        <v>76</v>
      </c>
      <c r="AY157" s="160" t="s">
        <v>139</v>
      </c>
    </row>
    <row r="158" spans="2:51" s="12" customFormat="1" ht="12">
      <c r="B158" s="152"/>
      <c r="D158" s="153" t="s">
        <v>149</v>
      </c>
      <c r="E158" s="154" t="s">
        <v>1</v>
      </c>
      <c r="F158" s="155" t="s">
        <v>621</v>
      </c>
      <c r="H158" s="154" t="s">
        <v>1</v>
      </c>
      <c r="L158" s="152"/>
      <c r="M158" s="156"/>
      <c r="N158" s="157"/>
      <c r="O158" s="157"/>
      <c r="P158" s="157"/>
      <c r="Q158" s="157"/>
      <c r="R158" s="157"/>
      <c r="S158" s="157"/>
      <c r="T158" s="158"/>
      <c r="AT158" s="154" t="s">
        <v>149</v>
      </c>
      <c r="AU158" s="154" t="s">
        <v>85</v>
      </c>
      <c r="AV158" s="12" t="s">
        <v>19</v>
      </c>
      <c r="AW158" s="12" t="s">
        <v>30</v>
      </c>
      <c r="AX158" s="12" t="s">
        <v>76</v>
      </c>
      <c r="AY158" s="154" t="s">
        <v>139</v>
      </c>
    </row>
    <row r="159" spans="2:51" s="13" customFormat="1" ht="12">
      <c r="B159" s="159"/>
      <c r="D159" s="153" t="s">
        <v>149</v>
      </c>
      <c r="E159" s="160" t="s">
        <v>1</v>
      </c>
      <c r="F159" s="161" t="s">
        <v>622</v>
      </c>
      <c r="H159" s="162">
        <v>9</v>
      </c>
      <c r="L159" s="159"/>
      <c r="M159" s="163"/>
      <c r="N159" s="164"/>
      <c r="O159" s="164"/>
      <c r="P159" s="164"/>
      <c r="Q159" s="164"/>
      <c r="R159" s="164"/>
      <c r="S159" s="164"/>
      <c r="T159" s="165"/>
      <c r="AT159" s="160" t="s">
        <v>149</v>
      </c>
      <c r="AU159" s="160" t="s">
        <v>85</v>
      </c>
      <c r="AV159" s="13" t="s">
        <v>85</v>
      </c>
      <c r="AW159" s="13" t="s">
        <v>30</v>
      </c>
      <c r="AX159" s="13" t="s">
        <v>76</v>
      </c>
      <c r="AY159" s="160" t="s">
        <v>139</v>
      </c>
    </row>
    <row r="160" spans="2:51" s="14" customFormat="1" ht="12">
      <c r="B160" s="166"/>
      <c r="D160" s="153" t="s">
        <v>149</v>
      </c>
      <c r="E160" s="167" t="s">
        <v>1</v>
      </c>
      <c r="F160" s="168" t="s">
        <v>152</v>
      </c>
      <c r="H160" s="169">
        <v>18.84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7" t="s">
        <v>149</v>
      </c>
      <c r="AU160" s="167" t="s">
        <v>85</v>
      </c>
      <c r="AV160" s="14" t="s">
        <v>147</v>
      </c>
      <c r="AW160" s="14" t="s">
        <v>30</v>
      </c>
      <c r="AX160" s="14" t="s">
        <v>19</v>
      </c>
      <c r="AY160" s="167" t="s">
        <v>139</v>
      </c>
    </row>
    <row r="161" spans="2:65" s="1" customFormat="1" ht="16.5" customHeight="1">
      <c r="B161" s="139"/>
      <c r="C161" s="140" t="s">
        <v>194</v>
      </c>
      <c r="D161" s="140" t="s">
        <v>142</v>
      </c>
      <c r="E161" s="141" t="s">
        <v>623</v>
      </c>
      <c r="F161" s="142" t="s">
        <v>624</v>
      </c>
      <c r="G161" s="143" t="s">
        <v>598</v>
      </c>
      <c r="H161" s="144">
        <v>18.84</v>
      </c>
      <c r="I161" s="145"/>
      <c r="J161" s="145">
        <f>ROUND(I161*H161,2)</f>
        <v>0</v>
      </c>
      <c r="K161" s="142" t="s">
        <v>146</v>
      </c>
      <c r="L161" s="31"/>
      <c r="M161" s="146" t="s">
        <v>1</v>
      </c>
      <c r="N161" s="147" t="s">
        <v>41</v>
      </c>
      <c r="O161" s="148">
        <v>0.009</v>
      </c>
      <c r="P161" s="148">
        <f>O161*H161</f>
        <v>0.16956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AR161" s="150" t="s">
        <v>147</v>
      </c>
      <c r="AT161" s="150" t="s">
        <v>142</v>
      </c>
      <c r="AU161" s="150" t="s">
        <v>85</v>
      </c>
      <c r="AY161" s="17" t="s">
        <v>139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7" t="s">
        <v>19</v>
      </c>
      <c r="BK161" s="151">
        <f>ROUND(I161*H161,2)</f>
        <v>0</v>
      </c>
      <c r="BL161" s="17" t="s">
        <v>147</v>
      </c>
      <c r="BM161" s="150" t="s">
        <v>625</v>
      </c>
    </row>
    <row r="162" spans="2:65" s="1" customFormat="1" ht="16.5" customHeight="1">
      <c r="B162" s="139"/>
      <c r="C162" s="140" t="s">
        <v>176</v>
      </c>
      <c r="D162" s="140" t="s">
        <v>142</v>
      </c>
      <c r="E162" s="141" t="s">
        <v>626</v>
      </c>
      <c r="F162" s="142" t="s">
        <v>627</v>
      </c>
      <c r="G162" s="143" t="s">
        <v>311</v>
      </c>
      <c r="H162" s="144">
        <v>47.1</v>
      </c>
      <c r="I162" s="145"/>
      <c r="J162" s="145">
        <f>ROUND(I162*H162,2)</f>
        <v>0</v>
      </c>
      <c r="K162" s="142" t="s">
        <v>146</v>
      </c>
      <c r="L162" s="31"/>
      <c r="M162" s="146" t="s">
        <v>1</v>
      </c>
      <c r="N162" s="147" t="s">
        <v>41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AR162" s="150" t="s">
        <v>147</v>
      </c>
      <c r="AT162" s="150" t="s">
        <v>142</v>
      </c>
      <c r="AU162" s="150" t="s">
        <v>85</v>
      </c>
      <c r="AY162" s="17" t="s">
        <v>139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7" t="s">
        <v>19</v>
      </c>
      <c r="BK162" s="151">
        <f>ROUND(I162*H162,2)</f>
        <v>0</v>
      </c>
      <c r="BL162" s="17" t="s">
        <v>147</v>
      </c>
      <c r="BM162" s="150" t="s">
        <v>628</v>
      </c>
    </row>
    <row r="163" spans="2:51" s="13" customFormat="1" ht="12">
      <c r="B163" s="159"/>
      <c r="D163" s="153" t="s">
        <v>149</v>
      </c>
      <c r="F163" s="161" t="s">
        <v>629</v>
      </c>
      <c r="H163" s="162">
        <v>47.1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T163" s="160" t="s">
        <v>149</v>
      </c>
      <c r="AU163" s="160" t="s">
        <v>85</v>
      </c>
      <c r="AV163" s="13" t="s">
        <v>85</v>
      </c>
      <c r="AW163" s="13" t="s">
        <v>3</v>
      </c>
      <c r="AX163" s="13" t="s">
        <v>19</v>
      </c>
      <c r="AY163" s="160" t="s">
        <v>139</v>
      </c>
    </row>
    <row r="164" spans="2:65" s="1" customFormat="1" ht="24" customHeight="1">
      <c r="B164" s="139"/>
      <c r="C164" s="140" t="s">
        <v>202</v>
      </c>
      <c r="D164" s="140" t="s">
        <v>142</v>
      </c>
      <c r="E164" s="141" t="s">
        <v>630</v>
      </c>
      <c r="F164" s="142" t="s">
        <v>631</v>
      </c>
      <c r="G164" s="143" t="s">
        <v>598</v>
      </c>
      <c r="H164" s="144">
        <v>53.16</v>
      </c>
      <c r="I164" s="145"/>
      <c r="J164" s="145">
        <f>ROUND(I164*H164,2)</f>
        <v>0</v>
      </c>
      <c r="K164" s="142" t="s">
        <v>146</v>
      </c>
      <c r="L164" s="31"/>
      <c r="M164" s="146" t="s">
        <v>1</v>
      </c>
      <c r="N164" s="147" t="s">
        <v>41</v>
      </c>
      <c r="O164" s="148">
        <v>1.5</v>
      </c>
      <c r="P164" s="148">
        <f>O164*H164</f>
        <v>79.74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AR164" s="150" t="s">
        <v>147</v>
      </c>
      <c r="AT164" s="150" t="s">
        <v>142</v>
      </c>
      <c r="AU164" s="150" t="s">
        <v>85</v>
      </c>
      <c r="AY164" s="17" t="s">
        <v>139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7" t="s">
        <v>19</v>
      </c>
      <c r="BK164" s="151">
        <f>ROUND(I164*H164,2)</f>
        <v>0</v>
      </c>
      <c r="BL164" s="17" t="s">
        <v>147</v>
      </c>
      <c r="BM164" s="150" t="s">
        <v>632</v>
      </c>
    </row>
    <row r="165" spans="2:51" s="13" customFormat="1" ht="12">
      <c r="B165" s="159"/>
      <c r="D165" s="153" t="s">
        <v>149</v>
      </c>
      <c r="E165" s="160" t="s">
        <v>1</v>
      </c>
      <c r="F165" s="161" t="s">
        <v>633</v>
      </c>
      <c r="H165" s="162">
        <v>28.56</v>
      </c>
      <c r="L165" s="159"/>
      <c r="M165" s="163"/>
      <c r="N165" s="164"/>
      <c r="O165" s="164"/>
      <c r="P165" s="164"/>
      <c r="Q165" s="164"/>
      <c r="R165" s="164"/>
      <c r="S165" s="164"/>
      <c r="T165" s="165"/>
      <c r="AT165" s="160" t="s">
        <v>149</v>
      </c>
      <c r="AU165" s="160" t="s">
        <v>85</v>
      </c>
      <c r="AV165" s="13" t="s">
        <v>85</v>
      </c>
      <c r="AW165" s="13" t="s">
        <v>30</v>
      </c>
      <c r="AX165" s="13" t="s">
        <v>76</v>
      </c>
      <c r="AY165" s="160" t="s">
        <v>139</v>
      </c>
    </row>
    <row r="166" spans="2:51" s="13" customFormat="1" ht="12">
      <c r="B166" s="159"/>
      <c r="D166" s="153" t="s">
        <v>149</v>
      </c>
      <c r="E166" s="160" t="s">
        <v>1</v>
      </c>
      <c r="F166" s="161" t="s">
        <v>634</v>
      </c>
      <c r="H166" s="162">
        <v>24.6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T166" s="160" t="s">
        <v>149</v>
      </c>
      <c r="AU166" s="160" t="s">
        <v>85</v>
      </c>
      <c r="AV166" s="13" t="s">
        <v>85</v>
      </c>
      <c r="AW166" s="13" t="s">
        <v>30</v>
      </c>
      <c r="AX166" s="13" t="s">
        <v>76</v>
      </c>
      <c r="AY166" s="160" t="s">
        <v>139</v>
      </c>
    </row>
    <row r="167" spans="2:51" s="14" customFormat="1" ht="12">
      <c r="B167" s="166"/>
      <c r="D167" s="153" t="s">
        <v>149</v>
      </c>
      <c r="E167" s="167" t="s">
        <v>1</v>
      </c>
      <c r="F167" s="168" t="s">
        <v>152</v>
      </c>
      <c r="H167" s="169">
        <v>53.16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149</v>
      </c>
      <c r="AU167" s="167" t="s">
        <v>85</v>
      </c>
      <c r="AV167" s="14" t="s">
        <v>147</v>
      </c>
      <c r="AW167" s="14" t="s">
        <v>30</v>
      </c>
      <c r="AX167" s="14" t="s">
        <v>19</v>
      </c>
      <c r="AY167" s="167" t="s">
        <v>139</v>
      </c>
    </row>
    <row r="168" spans="2:65" s="1" customFormat="1" ht="24" customHeight="1">
      <c r="B168" s="139"/>
      <c r="C168" s="140" t="s">
        <v>210</v>
      </c>
      <c r="D168" s="140" t="s">
        <v>142</v>
      </c>
      <c r="E168" s="141" t="s">
        <v>635</v>
      </c>
      <c r="F168" s="142" t="s">
        <v>636</v>
      </c>
      <c r="G168" s="143" t="s">
        <v>598</v>
      </c>
      <c r="H168" s="144">
        <v>53.16</v>
      </c>
      <c r="I168" s="145"/>
      <c r="J168" s="145">
        <f>ROUND(I168*H168,2)</f>
        <v>0</v>
      </c>
      <c r="K168" s="142" t="s">
        <v>146</v>
      </c>
      <c r="L168" s="31"/>
      <c r="M168" s="146" t="s">
        <v>1</v>
      </c>
      <c r="N168" s="147" t="s">
        <v>41</v>
      </c>
      <c r="O168" s="148">
        <v>0.94</v>
      </c>
      <c r="P168" s="148">
        <f>O168*H168</f>
        <v>49.97039999999999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AR168" s="150" t="s">
        <v>147</v>
      </c>
      <c r="AT168" s="150" t="s">
        <v>142</v>
      </c>
      <c r="AU168" s="150" t="s">
        <v>85</v>
      </c>
      <c r="AY168" s="17" t="s">
        <v>139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7" t="s">
        <v>19</v>
      </c>
      <c r="BK168" s="151">
        <f>ROUND(I168*H168,2)</f>
        <v>0</v>
      </c>
      <c r="BL168" s="17" t="s">
        <v>147</v>
      </c>
      <c r="BM168" s="150" t="s">
        <v>637</v>
      </c>
    </row>
    <row r="169" spans="2:65" s="1" customFormat="1" ht="24" customHeight="1">
      <c r="B169" s="139"/>
      <c r="C169" s="140" t="s">
        <v>215</v>
      </c>
      <c r="D169" s="140" t="s">
        <v>142</v>
      </c>
      <c r="E169" s="141" t="s">
        <v>638</v>
      </c>
      <c r="F169" s="142" t="s">
        <v>639</v>
      </c>
      <c r="G169" s="143" t="s">
        <v>155</v>
      </c>
      <c r="H169" s="144">
        <v>40.8</v>
      </c>
      <c r="I169" s="145"/>
      <c r="J169" s="145">
        <f>ROUND(I169*H169,2)</f>
        <v>0</v>
      </c>
      <c r="K169" s="142" t="s">
        <v>146</v>
      </c>
      <c r="L169" s="31"/>
      <c r="M169" s="146" t="s">
        <v>1</v>
      </c>
      <c r="N169" s="147" t="s">
        <v>41</v>
      </c>
      <c r="O169" s="148">
        <v>0.13</v>
      </c>
      <c r="P169" s="148">
        <f>O169*H169</f>
        <v>5.303999999999999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AR169" s="150" t="s">
        <v>147</v>
      </c>
      <c r="AT169" s="150" t="s">
        <v>142</v>
      </c>
      <c r="AU169" s="150" t="s">
        <v>85</v>
      </c>
      <c r="AY169" s="17" t="s">
        <v>139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7" t="s">
        <v>19</v>
      </c>
      <c r="BK169" s="151">
        <f>ROUND(I169*H169,2)</f>
        <v>0</v>
      </c>
      <c r="BL169" s="17" t="s">
        <v>147</v>
      </c>
      <c r="BM169" s="150" t="s">
        <v>640</v>
      </c>
    </row>
    <row r="170" spans="2:51" s="13" customFormat="1" ht="12">
      <c r="B170" s="159"/>
      <c r="D170" s="153" t="s">
        <v>149</v>
      </c>
      <c r="E170" s="160" t="s">
        <v>1</v>
      </c>
      <c r="F170" s="161" t="s">
        <v>641</v>
      </c>
      <c r="H170" s="162">
        <v>40.8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T170" s="160" t="s">
        <v>149</v>
      </c>
      <c r="AU170" s="160" t="s">
        <v>85</v>
      </c>
      <c r="AV170" s="13" t="s">
        <v>85</v>
      </c>
      <c r="AW170" s="13" t="s">
        <v>30</v>
      </c>
      <c r="AX170" s="13" t="s">
        <v>76</v>
      </c>
      <c r="AY170" s="160" t="s">
        <v>139</v>
      </c>
    </row>
    <row r="171" spans="2:51" s="14" customFormat="1" ht="12">
      <c r="B171" s="166"/>
      <c r="D171" s="153" t="s">
        <v>149</v>
      </c>
      <c r="E171" s="167" t="s">
        <v>1</v>
      </c>
      <c r="F171" s="168" t="s">
        <v>152</v>
      </c>
      <c r="H171" s="169">
        <v>40.8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7" t="s">
        <v>149</v>
      </c>
      <c r="AU171" s="167" t="s">
        <v>85</v>
      </c>
      <c r="AV171" s="14" t="s">
        <v>147</v>
      </c>
      <c r="AW171" s="14" t="s">
        <v>30</v>
      </c>
      <c r="AX171" s="14" t="s">
        <v>19</v>
      </c>
      <c r="AY171" s="167" t="s">
        <v>139</v>
      </c>
    </row>
    <row r="172" spans="2:65" s="1" customFormat="1" ht="24" customHeight="1">
      <c r="B172" s="139"/>
      <c r="C172" s="140" t="s">
        <v>221</v>
      </c>
      <c r="D172" s="140" t="s">
        <v>142</v>
      </c>
      <c r="E172" s="141" t="s">
        <v>642</v>
      </c>
      <c r="F172" s="142" t="s">
        <v>643</v>
      </c>
      <c r="G172" s="143" t="s">
        <v>155</v>
      </c>
      <c r="H172" s="144">
        <v>40.8</v>
      </c>
      <c r="I172" s="145"/>
      <c r="J172" s="145">
        <f>ROUND(I172*H172,2)</f>
        <v>0</v>
      </c>
      <c r="K172" s="142" t="s">
        <v>146</v>
      </c>
      <c r="L172" s="31"/>
      <c r="M172" s="146" t="s">
        <v>1</v>
      </c>
      <c r="N172" s="147" t="s">
        <v>41</v>
      </c>
      <c r="O172" s="148">
        <v>0.058</v>
      </c>
      <c r="P172" s="148">
        <f>O172*H172</f>
        <v>2.3664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147</v>
      </c>
      <c r="AT172" s="150" t="s">
        <v>142</v>
      </c>
      <c r="AU172" s="150" t="s">
        <v>85</v>
      </c>
      <c r="AY172" s="17" t="s">
        <v>139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7" t="s">
        <v>19</v>
      </c>
      <c r="BK172" s="151">
        <f>ROUND(I172*H172,2)</f>
        <v>0</v>
      </c>
      <c r="BL172" s="17" t="s">
        <v>147</v>
      </c>
      <c r="BM172" s="150" t="s">
        <v>644</v>
      </c>
    </row>
    <row r="173" spans="2:51" s="13" customFormat="1" ht="12">
      <c r="B173" s="159"/>
      <c r="D173" s="153" t="s">
        <v>149</v>
      </c>
      <c r="E173" s="160" t="s">
        <v>1</v>
      </c>
      <c r="F173" s="161" t="s">
        <v>641</v>
      </c>
      <c r="H173" s="162">
        <v>40.8</v>
      </c>
      <c r="L173" s="159"/>
      <c r="M173" s="163"/>
      <c r="N173" s="164"/>
      <c r="O173" s="164"/>
      <c r="P173" s="164"/>
      <c r="Q173" s="164"/>
      <c r="R173" s="164"/>
      <c r="S173" s="164"/>
      <c r="T173" s="165"/>
      <c r="AT173" s="160" t="s">
        <v>149</v>
      </c>
      <c r="AU173" s="160" t="s">
        <v>85</v>
      </c>
      <c r="AV173" s="13" t="s">
        <v>85</v>
      </c>
      <c r="AW173" s="13" t="s">
        <v>30</v>
      </c>
      <c r="AX173" s="13" t="s">
        <v>76</v>
      </c>
      <c r="AY173" s="160" t="s">
        <v>139</v>
      </c>
    </row>
    <row r="174" spans="2:51" s="14" customFormat="1" ht="12">
      <c r="B174" s="166"/>
      <c r="D174" s="153" t="s">
        <v>149</v>
      </c>
      <c r="E174" s="167" t="s">
        <v>1</v>
      </c>
      <c r="F174" s="168" t="s">
        <v>152</v>
      </c>
      <c r="H174" s="169">
        <v>40.8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149</v>
      </c>
      <c r="AU174" s="167" t="s">
        <v>85</v>
      </c>
      <c r="AV174" s="14" t="s">
        <v>147</v>
      </c>
      <c r="AW174" s="14" t="s">
        <v>30</v>
      </c>
      <c r="AX174" s="14" t="s">
        <v>19</v>
      </c>
      <c r="AY174" s="167" t="s">
        <v>139</v>
      </c>
    </row>
    <row r="175" spans="2:65" s="1" customFormat="1" ht="16.5" customHeight="1">
      <c r="B175" s="139"/>
      <c r="C175" s="173" t="s">
        <v>235</v>
      </c>
      <c r="D175" s="173" t="s">
        <v>173</v>
      </c>
      <c r="E175" s="174" t="s">
        <v>645</v>
      </c>
      <c r="F175" s="175" t="s">
        <v>646</v>
      </c>
      <c r="G175" s="176" t="s">
        <v>647</v>
      </c>
      <c r="H175" s="177">
        <v>0.612</v>
      </c>
      <c r="I175" s="178"/>
      <c r="J175" s="178">
        <f>ROUND(I175*H175,2)</f>
        <v>0</v>
      </c>
      <c r="K175" s="175" t="s">
        <v>146</v>
      </c>
      <c r="L175" s="179"/>
      <c r="M175" s="180" t="s">
        <v>1</v>
      </c>
      <c r="N175" s="181" t="s">
        <v>41</v>
      </c>
      <c r="O175" s="148">
        <v>0</v>
      </c>
      <c r="P175" s="148">
        <f>O175*H175</f>
        <v>0</v>
      </c>
      <c r="Q175" s="148">
        <v>0.001</v>
      </c>
      <c r="R175" s="148">
        <f>Q175*H175</f>
        <v>0.000612</v>
      </c>
      <c r="S175" s="148">
        <v>0</v>
      </c>
      <c r="T175" s="149">
        <f>S175*H175</f>
        <v>0</v>
      </c>
      <c r="AR175" s="150" t="s">
        <v>176</v>
      </c>
      <c r="AT175" s="150" t="s">
        <v>173</v>
      </c>
      <c r="AU175" s="150" t="s">
        <v>85</v>
      </c>
      <c r="AY175" s="17" t="s">
        <v>139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7" t="s">
        <v>19</v>
      </c>
      <c r="BK175" s="151">
        <f>ROUND(I175*H175,2)</f>
        <v>0</v>
      </c>
      <c r="BL175" s="17" t="s">
        <v>147</v>
      </c>
      <c r="BM175" s="150" t="s">
        <v>648</v>
      </c>
    </row>
    <row r="176" spans="2:51" s="13" customFormat="1" ht="12">
      <c r="B176" s="159"/>
      <c r="D176" s="153" t="s">
        <v>149</v>
      </c>
      <c r="F176" s="161" t="s">
        <v>649</v>
      </c>
      <c r="H176" s="162">
        <v>0.612</v>
      </c>
      <c r="L176" s="159"/>
      <c r="M176" s="163"/>
      <c r="N176" s="164"/>
      <c r="O176" s="164"/>
      <c r="P176" s="164"/>
      <c r="Q176" s="164"/>
      <c r="R176" s="164"/>
      <c r="S176" s="164"/>
      <c r="T176" s="165"/>
      <c r="AT176" s="160" t="s">
        <v>149</v>
      </c>
      <c r="AU176" s="160" t="s">
        <v>85</v>
      </c>
      <c r="AV176" s="13" t="s">
        <v>85</v>
      </c>
      <c r="AW176" s="13" t="s">
        <v>3</v>
      </c>
      <c r="AX176" s="13" t="s">
        <v>19</v>
      </c>
      <c r="AY176" s="160" t="s">
        <v>139</v>
      </c>
    </row>
    <row r="177" spans="2:63" s="11" customFormat="1" ht="22.9" customHeight="1">
      <c r="B177" s="127"/>
      <c r="D177" s="128" t="s">
        <v>75</v>
      </c>
      <c r="E177" s="137" t="s">
        <v>85</v>
      </c>
      <c r="F177" s="137" t="s">
        <v>650</v>
      </c>
      <c r="J177" s="138">
        <f>BK177</f>
        <v>0</v>
      </c>
      <c r="L177" s="127"/>
      <c r="M177" s="131"/>
      <c r="N177" s="132"/>
      <c r="O177" s="132"/>
      <c r="P177" s="133">
        <f>SUM(P178:P184)</f>
        <v>9.315</v>
      </c>
      <c r="Q177" s="132"/>
      <c r="R177" s="133">
        <f>SUM(R178:R184)</f>
        <v>17.82</v>
      </c>
      <c r="S177" s="132"/>
      <c r="T177" s="134">
        <f>SUM(T178:T184)</f>
        <v>0</v>
      </c>
      <c r="AR177" s="128" t="s">
        <v>19</v>
      </c>
      <c r="AT177" s="135" t="s">
        <v>75</v>
      </c>
      <c r="AU177" s="135" t="s">
        <v>19</v>
      </c>
      <c r="AY177" s="128" t="s">
        <v>139</v>
      </c>
      <c r="BK177" s="136">
        <f>SUM(BK178:BK184)</f>
        <v>0</v>
      </c>
    </row>
    <row r="178" spans="2:65" s="1" customFormat="1" ht="24" customHeight="1">
      <c r="B178" s="139"/>
      <c r="C178" s="140" t="s">
        <v>256</v>
      </c>
      <c r="D178" s="140" t="s">
        <v>142</v>
      </c>
      <c r="E178" s="141" t="s">
        <v>651</v>
      </c>
      <c r="F178" s="142" t="s">
        <v>652</v>
      </c>
      <c r="G178" s="143" t="s">
        <v>155</v>
      </c>
      <c r="H178" s="144">
        <v>90</v>
      </c>
      <c r="I178" s="145"/>
      <c r="J178" s="145">
        <f>ROUND(I178*H178,2)</f>
        <v>0</v>
      </c>
      <c r="K178" s="142" t="s">
        <v>146</v>
      </c>
      <c r="L178" s="31"/>
      <c r="M178" s="146" t="s">
        <v>1</v>
      </c>
      <c r="N178" s="147" t="s">
        <v>41</v>
      </c>
      <c r="O178" s="148">
        <v>0.005</v>
      </c>
      <c r="P178" s="148">
        <f>O178*H178</f>
        <v>0.45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147</v>
      </c>
      <c r="AT178" s="150" t="s">
        <v>142</v>
      </c>
      <c r="AU178" s="150" t="s">
        <v>85</v>
      </c>
      <c r="AY178" s="17" t="s">
        <v>139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19</v>
      </c>
      <c r="BK178" s="151">
        <f>ROUND(I178*H178,2)</f>
        <v>0</v>
      </c>
      <c r="BL178" s="17" t="s">
        <v>147</v>
      </c>
      <c r="BM178" s="150" t="s">
        <v>653</v>
      </c>
    </row>
    <row r="179" spans="2:51" s="13" customFormat="1" ht="12">
      <c r="B179" s="159"/>
      <c r="D179" s="153" t="s">
        <v>149</v>
      </c>
      <c r="E179" s="160" t="s">
        <v>1</v>
      </c>
      <c r="F179" s="161" t="s">
        <v>654</v>
      </c>
      <c r="H179" s="162">
        <v>90</v>
      </c>
      <c r="L179" s="159"/>
      <c r="M179" s="163"/>
      <c r="N179" s="164"/>
      <c r="O179" s="164"/>
      <c r="P179" s="164"/>
      <c r="Q179" s="164"/>
      <c r="R179" s="164"/>
      <c r="S179" s="164"/>
      <c r="T179" s="165"/>
      <c r="AT179" s="160" t="s">
        <v>149</v>
      </c>
      <c r="AU179" s="160" t="s">
        <v>85</v>
      </c>
      <c r="AV179" s="13" t="s">
        <v>85</v>
      </c>
      <c r="AW179" s="13" t="s">
        <v>30</v>
      </c>
      <c r="AX179" s="13" t="s">
        <v>76</v>
      </c>
      <c r="AY179" s="160" t="s">
        <v>139</v>
      </c>
    </row>
    <row r="180" spans="2:51" s="14" customFormat="1" ht="12">
      <c r="B180" s="166"/>
      <c r="D180" s="153" t="s">
        <v>149</v>
      </c>
      <c r="E180" s="167" t="s">
        <v>1</v>
      </c>
      <c r="F180" s="168" t="s">
        <v>152</v>
      </c>
      <c r="H180" s="169">
        <v>90</v>
      </c>
      <c r="L180" s="166"/>
      <c r="M180" s="170"/>
      <c r="N180" s="171"/>
      <c r="O180" s="171"/>
      <c r="P180" s="171"/>
      <c r="Q180" s="171"/>
      <c r="R180" s="171"/>
      <c r="S180" s="171"/>
      <c r="T180" s="172"/>
      <c r="AT180" s="167" t="s">
        <v>149</v>
      </c>
      <c r="AU180" s="167" t="s">
        <v>85</v>
      </c>
      <c r="AV180" s="14" t="s">
        <v>147</v>
      </c>
      <c r="AW180" s="14" t="s">
        <v>30</v>
      </c>
      <c r="AX180" s="14" t="s">
        <v>19</v>
      </c>
      <c r="AY180" s="167" t="s">
        <v>139</v>
      </c>
    </row>
    <row r="181" spans="2:65" s="1" customFormat="1" ht="24" customHeight="1">
      <c r="B181" s="139"/>
      <c r="C181" s="140" t="s">
        <v>8</v>
      </c>
      <c r="D181" s="140" t="s">
        <v>142</v>
      </c>
      <c r="E181" s="141" t="s">
        <v>655</v>
      </c>
      <c r="F181" s="142" t="s">
        <v>656</v>
      </c>
      <c r="G181" s="143" t="s">
        <v>598</v>
      </c>
      <c r="H181" s="144">
        <v>9</v>
      </c>
      <c r="I181" s="145"/>
      <c r="J181" s="145">
        <f>ROUND(I181*H181,2)</f>
        <v>0</v>
      </c>
      <c r="K181" s="142" t="s">
        <v>146</v>
      </c>
      <c r="L181" s="31"/>
      <c r="M181" s="146" t="s">
        <v>1</v>
      </c>
      <c r="N181" s="147" t="s">
        <v>41</v>
      </c>
      <c r="O181" s="148">
        <v>0.985</v>
      </c>
      <c r="P181" s="148">
        <f>O181*H181</f>
        <v>8.865</v>
      </c>
      <c r="Q181" s="148">
        <v>1.98</v>
      </c>
      <c r="R181" s="148">
        <f>Q181*H181</f>
        <v>17.82</v>
      </c>
      <c r="S181" s="148">
        <v>0</v>
      </c>
      <c r="T181" s="149">
        <f>S181*H181</f>
        <v>0</v>
      </c>
      <c r="AR181" s="150" t="s">
        <v>147</v>
      </c>
      <c r="AT181" s="150" t="s">
        <v>142</v>
      </c>
      <c r="AU181" s="150" t="s">
        <v>85</v>
      </c>
      <c r="AY181" s="17" t="s">
        <v>139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7" t="s">
        <v>19</v>
      </c>
      <c r="BK181" s="151">
        <f>ROUND(I181*H181,2)</f>
        <v>0</v>
      </c>
      <c r="BL181" s="17" t="s">
        <v>147</v>
      </c>
      <c r="BM181" s="150" t="s">
        <v>657</v>
      </c>
    </row>
    <row r="182" spans="2:51" s="12" customFormat="1" ht="12">
      <c r="B182" s="152"/>
      <c r="D182" s="153" t="s">
        <v>149</v>
      </c>
      <c r="E182" s="154" t="s">
        <v>1</v>
      </c>
      <c r="F182" s="155" t="s">
        <v>658</v>
      </c>
      <c r="H182" s="154" t="s">
        <v>1</v>
      </c>
      <c r="L182" s="152"/>
      <c r="M182" s="156"/>
      <c r="N182" s="157"/>
      <c r="O182" s="157"/>
      <c r="P182" s="157"/>
      <c r="Q182" s="157"/>
      <c r="R182" s="157"/>
      <c r="S182" s="157"/>
      <c r="T182" s="158"/>
      <c r="AT182" s="154" t="s">
        <v>149</v>
      </c>
      <c r="AU182" s="154" t="s">
        <v>85</v>
      </c>
      <c r="AV182" s="12" t="s">
        <v>19</v>
      </c>
      <c r="AW182" s="12" t="s">
        <v>30</v>
      </c>
      <c r="AX182" s="12" t="s">
        <v>76</v>
      </c>
      <c r="AY182" s="154" t="s">
        <v>139</v>
      </c>
    </row>
    <row r="183" spans="2:51" s="13" customFormat="1" ht="12">
      <c r="B183" s="159"/>
      <c r="D183" s="153" t="s">
        <v>149</v>
      </c>
      <c r="E183" s="160" t="s">
        <v>1</v>
      </c>
      <c r="F183" s="161" t="s">
        <v>659</v>
      </c>
      <c r="H183" s="162">
        <v>9</v>
      </c>
      <c r="L183" s="159"/>
      <c r="M183" s="163"/>
      <c r="N183" s="164"/>
      <c r="O183" s="164"/>
      <c r="P183" s="164"/>
      <c r="Q183" s="164"/>
      <c r="R183" s="164"/>
      <c r="S183" s="164"/>
      <c r="T183" s="165"/>
      <c r="AT183" s="160" t="s">
        <v>149</v>
      </c>
      <c r="AU183" s="160" t="s">
        <v>85</v>
      </c>
      <c r="AV183" s="13" t="s">
        <v>85</v>
      </c>
      <c r="AW183" s="13" t="s">
        <v>30</v>
      </c>
      <c r="AX183" s="13" t="s">
        <v>76</v>
      </c>
      <c r="AY183" s="160" t="s">
        <v>139</v>
      </c>
    </row>
    <row r="184" spans="2:51" s="14" customFormat="1" ht="12">
      <c r="B184" s="166"/>
      <c r="D184" s="153" t="s">
        <v>149</v>
      </c>
      <c r="E184" s="167" t="s">
        <v>1</v>
      </c>
      <c r="F184" s="168" t="s">
        <v>152</v>
      </c>
      <c r="H184" s="169">
        <v>9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7" t="s">
        <v>149</v>
      </c>
      <c r="AU184" s="167" t="s">
        <v>85</v>
      </c>
      <c r="AV184" s="14" t="s">
        <v>147</v>
      </c>
      <c r="AW184" s="14" t="s">
        <v>30</v>
      </c>
      <c r="AX184" s="14" t="s">
        <v>19</v>
      </c>
      <c r="AY184" s="167" t="s">
        <v>139</v>
      </c>
    </row>
    <row r="185" spans="2:63" s="11" customFormat="1" ht="22.9" customHeight="1">
      <c r="B185" s="127"/>
      <c r="D185" s="128" t="s">
        <v>75</v>
      </c>
      <c r="E185" s="137" t="s">
        <v>147</v>
      </c>
      <c r="F185" s="137" t="s">
        <v>660</v>
      </c>
      <c r="J185" s="138">
        <f>BK185</f>
        <v>0</v>
      </c>
      <c r="L185" s="127"/>
      <c r="M185" s="131"/>
      <c r="N185" s="132"/>
      <c r="O185" s="132"/>
      <c r="P185" s="133">
        <f>SUM(P186:P198)</f>
        <v>77.02853800000001</v>
      </c>
      <c r="Q185" s="132"/>
      <c r="R185" s="133">
        <f>SUM(R186:R198)</f>
        <v>21.11684582</v>
      </c>
      <c r="S185" s="132"/>
      <c r="T185" s="134">
        <f>SUM(T186:T198)</f>
        <v>0</v>
      </c>
      <c r="AR185" s="128" t="s">
        <v>19</v>
      </c>
      <c r="AT185" s="135" t="s">
        <v>75</v>
      </c>
      <c r="AU185" s="135" t="s">
        <v>19</v>
      </c>
      <c r="AY185" s="128" t="s">
        <v>139</v>
      </c>
      <c r="BK185" s="136">
        <f>SUM(BK186:BK198)</f>
        <v>0</v>
      </c>
    </row>
    <row r="186" spans="2:65" s="1" customFormat="1" ht="16.5" customHeight="1">
      <c r="B186" s="139"/>
      <c r="C186" s="140" t="s">
        <v>265</v>
      </c>
      <c r="D186" s="140" t="s">
        <v>142</v>
      </c>
      <c r="E186" s="141" t="s">
        <v>661</v>
      </c>
      <c r="F186" s="142" t="s">
        <v>662</v>
      </c>
      <c r="G186" s="143" t="s">
        <v>598</v>
      </c>
      <c r="H186" s="144">
        <v>8.3</v>
      </c>
      <c r="I186" s="145"/>
      <c r="J186" s="145">
        <f>ROUND(I186*H186,2)</f>
        <v>0</v>
      </c>
      <c r="K186" s="142" t="s">
        <v>146</v>
      </c>
      <c r="L186" s="31"/>
      <c r="M186" s="146" t="s">
        <v>1</v>
      </c>
      <c r="N186" s="147" t="s">
        <v>41</v>
      </c>
      <c r="O186" s="148">
        <v>1.448</v>
      </c>
      <c r="P186" s="148">
        <f>O186*H186</f>
        <v>12.018400000000002</v>
      </c>
      <c r="Q186" s="148">
        <v>2.4534</v>
      </c>
      <c r="R186" s="148">
        <f>Q186*H186</f>
        <v>20.363220000000002</v>
      </c>
      <c r="S186" s="148">
        <v>0</v>
      </c>
      <c r="T186" s="149">
        <f>S186*H186</f>
        <v>0</v>
      </c>
      <c r="AR186" s="150" t="s">
        <v>147</v>
      </c>
      <c r="AT186" s="150" t="s">
        <v>142</v>
      </c>
      <c r="AU186" s="150" t="s">
        <v>85</v>
      </c>
      <c r="AY186" s="17" t="s">
        <v>139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19</v>
      </c>
      <c r="BK186" s="151">
        <f>ROUND(I186*H186,2)</f>
        <v>0</v>
      </c>
      <c r="BL186" s="17" t="s">
        <v>147</v>
      </c>
      <c r="BM186" s="150" t="s">
        <v>663</v>
      </c>
    </row>
    <row r="187" spans="2:51" s="13" customFormat="1" ht="12">
      <c r="B187" s="159"/>
      <c r="D187" s="153" t="s">
        <v>149</v>
      </c>
      <c r="E187" s="160" t="s">
        <v>1</v>
      </c>
      <c r="F187" s="161" t="s">
        <v>664</v>
      </c>
      <c r="H187" s="162">
        <v>2.449</v>
      </c>
      <c r="L187" s="159"/>
      <c r="M187" s="163"/>
      <c r="N187" s="164"/>
      <c r="O187" s="164"/>
      <c r="P187" s="164"/>
      <c r="Q187" s="164"/>
      <c r="R187" s="164"/>
      <c r="S187" s="164"/>
      <c r="T187" s="165"/>
      <c r="AT187" s="160" t="s">
        <v>149</v>
      </c>
      <c r="AU187" s="160" t="s">
        <v>85</v>
      </c>
      <c r="AV187" s="13" t="s">
        <v>85</v>
      </c>
      <c r="AW187" s="13" t="s">
        <v>30</v>
      </c>
      <c r="AX187" s="13" t="s">
        <v>76</v>
      </c>
      <c r="AY187" s="160" t="s">
        <v>139</v>
      </c>
    </row>
    <row r="188" spans="2:51" s="13" customFormat="1" ht="12">
      <c r="B188" s="159"/>
      <c r="D188" s="153" t="s">
        <v>149</v>
      </c>
      <c r="E188" s="160" t="s">
        <v>1</v>
      </c>
      <c r="F188" s="161" t="s">
        <v>665</v>
      </c>
      <c r="H188" s="162">
        <v>5.851</v>
      </c>
      <c r="L188" s="159"/>
      <c r="M188" s="163"/>
      <c r="N188" s="164"/>
      <c r="O188" s="164"/>
      <c r="P188" s="164"/>
      <c r="Q188" s="164"/>
      <c r="R188" s="164"/>
      <c r="S188" s="164"/>
      <c r="T188" s="165"/>
      <c r="AT188" s="160" t="s">
        <v>149</v>
      </c>
      <c r="AU188" s="160" t="s">
        <v>85</v>
      </c>
      <c r="AV188" s="13" t="s">
        <v>85</v>
      </c>
      <c r="AW188" s="13" t="s">
        <v>30</v>
      </c>
      <c r="AX188" s="13" t="s">
        <v>76</v>
      </c>
      <c r="AY188" s="160" t="s">
        <v>139</v>
      </c>
    </row>
    <row r="189" spans="2:51" s="14" customFormat="1" ht="12">
      <c r="B189" s="166"/>
      <c r="D189" s="153" t="s">
        <v>149</v>
      </c>
      <c r="E189" s="167" t="s">
        <v>1</v>
      </c>
      <c r="F189" s="168" t="s">
        <v>152</v>
      </c>
      <c r="H189" s="169">
        <v>8.3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149</v>
      </c>
      <c r="AU189" s="167" t="s">
        <v>85</v>
      </c>
      <c r="AV189" s="14" t="s">
        <v>147</v>
      </c>
      <c r="AW189" s="14" t="s">
        <v>30</v>
      </c>
      <c r="AX189" s="14" t="s">
        <v>19</v>
      </c>
      <c r="AY189" s="167" t="s">
        <v>139</v>
      </c>
    </row>
    <row r="190" spans="2:65" s="1" customFormat="1" ht="16.5" customHeight="1">
      <c r="B190" s="139"/>
      <c r="C190" s="140" t="s">
        <v>272</v>
      </c>
      <c r="D190" s="140" t="s">
        <v>142</v>
      </c>
      <c r="E190" s="141" t="s">
        <v>666</v>
      </c>
      <c r="F190" s="142" t="s">
        <v>667</v>
      </c>
      <c r="G190" s="143" t="s">
        <v>155</v>
      </c>
      <c r="H190" s="144">
        <v>51.714</v>
      </c>
      <c r="I190" s="145"/>
      <c r="J190" s="145">
        <f>ROUND(I190*H190,2)</f>
        <v>0</v>
      </c>
      <c r="K190" s="142" t="s">
        <v>146</v>
      </c>
      <c r="L190" s="31"/>
      <c r="M190" s="146" t="s">
        <v>1</v>
      </c>
      <c r="N190" s="147" t="s">
        <v>41</v>
      </c>
      <c r="O190" s="148">
        <v>0.681</v>
      </c>
      <c r="P190" s="148">
        <f>O190*H190</f>
        <v>35.217234000000005</v>
      </c>
      <c r="Q190" s="148">
        <v>0.00519</v>
      </c>
      <c r="R190" s="148">
        <f>Q190*H190</f>
        <v>0.26839566</v>
      </c>
      <c r="S190" s="148">
        <v>0</v>
      </c>
      <c r="T190" s="149">
        <f>S190*H190</f>
        <v>0</v>
      </c>
      <c r="AR190" s="150" t="s">
        <v>147</v>
      </c>
      <c r="AT190" s="150" t="s">
        <v>142</v>
      </c>
      <c r="AU190" s="150" t="s">
        <v>85</v>
      </c>
      <c r="AY190" s="17" t="s">
        <v>139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7" t="s">
        <v>19</v>
      </c>
      <c r="BK190" s="151">
        <f>ROUND(I190*H190,2)</f>
        <v>0</v>
      </c>
      <c r="BL190" s="17" t="s">
        <v>147</v>
      </c>
      <c r="BM190" s="150" t="s">
        <v>668</v>
      </c>
    </row>
    <row r="191" spans="2:51" s="13" customFormat="1" ht="12">
      <c r="B191" s="159"/>
      <c r="D191" s="153" t="s">
        <v>149</v>
      </c>
      <c r="E191" s="160" t="s">
        <v>1</v>
      </c>
      <c r="F191" s="161" t="s">
        <v>669</v>
      </c>
      <c r="H191" s="162">
        <v>19.206</v>
      </c>
      <c r="L191" s="159"/>
      <c r="M191" s="163"/>
      <c r="N191" s="164"/>
      <c r="O191" s="164"/>
      <c r="P191" s="164"/>
      <c r="Q191" s="164"/>
      <c r="R191" s="164"/>
      <c r="S191" s="164"/>
      <c r="T191" s="165"/>
      <c r="AT191" s="160" t="s">
        <v>149</v>
      </c>
      <c r="AU191" s="160" t="s">
        <v>85</v>
      </c>
      <c r="AV191" s="13" t="s">
        <v>85</v>
      </c>
      <c r="AW191" s="13" t="s">
        <v>30</v>
      </c>
      <c r="AX191" s="13" t="s">
        <v>76</v>
      </c>
      <c r="AY191" s="160" t="s">
        <v>139</v>
      </c>
    </row>
    <row r="192" spans="2:51" s="13" customFormat="1" ht="12">
      <c r="B192" s="159"/>
      <c r="D192" s="153" t="s">
        <v>149</v>
      </c>
      <c r="E192" s="160" t="s">
        <v>1</v>
      </c>
      <c r="F192" s="161" t="s">
        <v>670</v>
      </c>
      <c r="H192" s="162">
        <v>32.508</v>
      </c>
      <c r="L192" s="159"/>
      <c r="M192" s="163"/>
      <c r="N192" s="164"/>
      <c r="O192" s="164"/>
      <c r="P192" s="164"/>
      <c r="Q192" s="164"/>
      <c r="R192" s="164"/>
      <c r="S192" s="164"/>
      <c r="T192" s="165"/>
      <c r="AT192" s="160" t="s">
        <v>149</v>
      </c>
      <c r="AU192" s="160" t="s">
        <v>85</v>
      </c>
      <c r="AV192" s="13" t="s">
        <v>85</v>
      </c>
      <c r="AW192" s="13" t="s">
        <v>30</v>
      </c>
      <c r="AX192" s="13" t="s">
        <v>76</v>
      </c>
      <c r="AY192" s="160" t="s">
        <v>139</v>
      </c>
    </row>
    <row r="193" spans="2:51" s="14" customFormat="1" ht="12">
      <c r="B193" s="166"/>
      <c r="D193" s="153" t="s">
        <v>149</v>
      </c>
      <c r="E193" s="167" t="s">
        <v>1</v>
      </c>
      <c r="F193" s="168" t="s">
        <v>152</v>
      </c>
      <c r="H193" s="169">
        <v>51.714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7" t="s">
        <v>149</v>
      </c>
      <c r="AU193" s="167" t="s">
        <v>85</v>
      </c>
      <c r="AV193" s="14" t="s">
        <v>147</v>
      </c>
      <c r="AW193" s="14" t="s">
        <v>30</v>
      </c>
      <c r="AX193" s="14" t="s">
        <v>19</v>
      </c>
      <c r="AY193" s="167" t="s">
        <v>139</v>
      </c>
    </row>
    <row r="194" spans="2:65" s="1" customFormat="1" ht="16.5" customHeight="1">
      <c r="B194" s="139"/>
      <c r="C194" s="140" t="s">
        <v>277</v>
      </c>
      <c r="D194" s="140" t="s">
        <v>142</v>
      </c>
      <c r="E194" s="141" t="s">
        <v>671</v>
      </c>
      <c r="F194" s="142" t="s">
        <v>672</v>
      </c>
      <c r="G194" s="143" t="s">
        <v>155</v>
      </c>
      <c r="H194" s="144">
        <v>51.714</v>
      </c>
      <c r="I194" s="145"/>
      <c r="J194" s="145">
        <f>ROUND(I194*H194,2)</f>
        <v>0</v>
      </c>
      <c r="K194" s="142" t="s">
        <v>146</v>
      </c>
      <c r="L194" s="31"/>
      <c r="M194" s="146" t="s">
        <v>1</v>
      </c>
      <c r="N194" s="147" t="s">
        <v>41</v>
      </c>
      <c r="O194" s="148">
        <v>0.24</v>
      </c>
      <c r="P194" s="148">
        <f>O194*H194</f>
        <v>12.411359999999998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AR194" s="150" t="s">
        <v>147</v>
      </c>
      <c r="AT194" s="150" t="s">
        <v>142</v>
      </c>
      <c r="AU194" s="150" t="s">
        <v>85</v>
      </c>
      <c r="AY194" s="17" t="s">
        <v>139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7" t="s">
        <v>19</v>
      </c>
      <c r="BK194" s="151">
        <f>ROUND(I194*H194,2)</f>
        <v>0</v>
      </c>
      <c r="BL194" s="17" t="s">
        <v>147</v>
      </c>
      <c r="BM194" s="150" t="s">
        <v>673</v>
      </c>
    </row>
    <row r="195" spans="2:65" s="1" customFormat="1" ht="24" customHeight="1">
      <c r="B195" s="139"/>
      <c r="C195" s="140" t="s">
        <v>282</v>
      </c>
      <c r="D195" s="140" t="s">
        <v>142</v>
      </c>
      <c r="E195" s="141" t="s">
        <v>674</v>
      </c>
      <c r="F195" s="142" t="s">
        <v>675</v>
      </c>
      <c r="G195" s="143" t="s">
        <v>311</v>
      </c>
      <c r="H195" s="144">
        <v>0.461</v>
      </c>
      <c r="I195" s="145"/>
      <c r="J195" s="145">
        <f>ROUND(I195*H195,2)</f>
        <v>0</v>
      </c>
      <c r="K195" s="142" t="s">
        <v>146</v>
      </c>
      <c r="L195" s="31"/>
      <c r="M195" s="146" t="s">
        <v>1</v>
      </c>
      <c r="N195" s="147" t="s">
        <v>41</v>
      </c>
      <c r="O195" s="148">
        <v>37.704</v>
      </c>
      <c r="P195" s="148">
        <f>O195*H195</f>
        <v>17.381544</v>
      </c>
      <c r="Q195" s="148">
        <v>1.05256</v>
      </c>
      <c r="R195" s="148">
        <f>Q195*H195</f>
        <v>0.48523016</v>
      </c>
      <c r="S195" s="148">
        <v>0</v>
      </c>
      <c r="T195" s="149">
        <f>S195*H195</f>
        <v>0</v>
      </c>
      <c r="AR195" s="150" t="s">
        <v>147</v>
      </c>
      <c r="AT195" s="150" t="s">
        <v>142</v>
      </c>
      <c r="AU195" s="150" t="s">
        <v>85</v>
      </c>
      <c r="AY195" s="17" t="s">
        <v>139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7" t="s">
        <v>19</v>
      </c>
      <c r="BK195" s="151">
        <f>ROUND(I195*H195,2)</f>
        <v>0</v>
      </c>
      <c r="BL195" s="17" t="s">
        <v>147</v>
      </c>
      <c r="BM195" s="150" t="s">
        <v>676</v>
      </c>
    </row>
    <row r="196" spans="2:51" s="13" customFormat="1" ht="12">
      <c r="B196" s="159"/>
      <c r="D196" s="153" t="s">
        <v>149</v>
      </c>
      <c r="E196" s="160" t="s">
        <v>1</v>
      </c>
      <c r="F196" s="161" t="s">
        <v>677</v>
      </c>
      <c r="H196" s="162">
        <v>0.171</v>
      </c>
      <c r="L196" s="159"/>
      <c r="M196" s="163"/>
      <c r="N196" s="164"/>
      <c r="O196" s="164"/>
      <c r="P196" s="164"/>
      <c r="Q196" s="164"/>
      <c r="R196" s="164"/>
      <c r="S196" s="164"/>
      <c r="T196" s="165"/>
      <c r="AT196" s="160" t="s">
        <v>149</v>
      </c>
      <c r="AU196" s="160" t="s">
        <v>85</v>
      </c>
      <c r="AV196" s="13" t="s">
        <v>85</v>
      </c>
      <c r="AW196" s="13" t="s">
        <v>30</v>
      </c>
      <c r="AX196" s="13" t="s">
        <v>76</v>
      </c>
      <c r="AY196" s="160" t="s">
        <v>139</v>
      </c>
    </row>
    <row r="197" spans="2:51" s="13" customFormat="1" ht="12">
      <c r="B197" s="159"/>
      <c r="D197" s="153" t="s">
        <v>149</v>
      </c>
      <c r="E197" s="160" t="s">
        <v>1</v>
      </c>
      <c r="F197" s="161" t="s">
        <v>678</v>
      </c>
      <c r="H197" s="162">
        <v>0.29</v>
      </c>
      <c r="L197" s="159"/>
      <c r="M197" s="163"/>
      <c r="N197" s="164"/>
      <c r="O197" s="164"/>
      <c r="P197" s="164"/>
      <c r="Q197" s="164"/>
      <c r="R197" s="164"/>
      <c r="S197" s="164"/>
      <c r="T197" s="165"/>
      <c r="AT197" s="160" t="s">
        <v>149</v>
      </c>
      <c r="AU197" s="160" t="s">
        <v>85</v>
      </c>
      <c r="AV197" s="13" t="s">
        <v>85</v>
      </c>
      <c r="AW197" s="13" t="s">
        <v>30</v>
      </c>
      <c r="AX197" s="13" t="s">
        <v>76</v>
      </c>
      <c r="AY197" s="160" t="s">
        <v>139</v>
      </c>
    </row>
    <row r="198" spans="2:51" s="14" customFormat="1" ht="12">
      <c r="B198" s="166"/>
      <c r="D198" s="153" t="s">
        <v>149</v>
      </c>
      <c r="E198" s="167" t="s">
        <v>1</v>
      </c>
      <c r="F198" s="168" t="s">
        <v>152</v>
      </c>
      <c r="H198" s="169">
        <v>0.461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149</v>
      </c>
      <c r="AU198" s="167" t="s">
        <v>85</v>
      </c>
      <c r="AV198" s="14" t="s">
        <v>147</v>
      </c>
      <c r="AW198" s="14" t="s">
        <v>30</v>
      </c>
      <c r="AX198" s="14" t="s">
        <v>19</v>
      </c>
      <c r="AY198" s="167" t="s">
        <v>139</v>
      </c>
    </row>
    <row r="199" spans="2:63" s="11" customFormat="1" ht="22.9" customHeight="1">
      <c r="B199" s="127"/>
      <c r="D199" s="128" t="s">
        <v>75</v>
      </c>
      <c r="E199" s="137" t="s">
        <v>179</v>
      </c>
      <c r="F199" s="137" t="s">
        <v>679</v>
      </c>
      <c r="J199" s="138">
        <f>BK199</f>
        <v>0</v>
      </c>
      <c r="L199" s="127"/>
      <c r="M199" s="131"/>
      <c r="N199" s="132"/>
      <c r="O199" s="132"/>
      <c r="P199" s="133">
        <f>SUM(P200:P205)</f>
        <v>33.702</v>
      </c>
      <c r="Q199" s="132"/>
      <c r="R199" s="133">
        <f>SUM(R200:R205)</f>
        <v>18.467712000000002</v>
      </c>
      <c r="S199" s="132"/>
      <c r="T199" s="134">
        <f>SUM(T200:T205)</f>
        <v>0</v>
      </c>
      <c r="AR199" s="128" t="s">
        <v>19</v>
      </c>
      <c r="AT199" s="135" t="s">
        <v>75</v>
      </c>
      <c r="AU199" s="135" t="s">
        <v>19</v>
      </c>
      <c r="AY199" s="128" t="s">
        <v>139</v>
      </c>
      <c r="BK199" s="136">
        <f>SUM(BK200:BK205)</f>
        <v>0</v>
      </c>
    </row>
    <row r="200" spans="2:65" s="1" customFormat="1" ht="24" customHeight="1">
      <c r="B200" s="139"/>
      <c r="C200" s="140" t="s">
        <v>286</v>
      </c>
      <c r="D200" s="140" t="s">
        <v>142</v>
      </c>
      <c r="E200" s="141" t="s">
        <v>680</v>
      </c>
      <c r="F200" s="142" t="s">
        <v>681</v>
      </c>
      <c r="G200" s="143" t="s">
        <v>155</v>
      </c>
      <c r="H200" s="144">
        <v>49.2</v>
      </c>
      <c r="I200" s="145"/>
      <c r="J200" s="145">
        <f>ROUND(I200*H200,2)</f>
        <v>0</v>
      </c>
      <c r="K200" s="142" t="s">
        <v>146</v>
      </c>
      <c r="L200" s="31"/>
      <c r="M200" s="146" t="s">
        <v>1</v>
      </c>
      <c r="N200" s="147" t="s">
        <v>41</v>
      </c>
      <c r="O200" s="148">
        <v>0.594</v>
      </c>
      <c r="P200" s="148">
        <f>O200*H200</f>
        <v>29.224800000000002</v>
      </c>
      <c r="Q200" s="148">
        <v>0.37536</v>
      </c>
      <c r="R200" s="148">
        <f>Q200*H200</f>
        <v>18.467712000000002</v>
      </c>
      <c r="S200" s="148">
        <v>0</v>
      </c>
      <c r="T200" s="149">
        <f>S200*H200</f>
        <v>0</v>
      </c>
      <c r="AR200" s="150" t="s">
        <v>147</v>
      </c>
      <c r="AT200" s="150" t="s">
        <v>142</v>
      </c>
      <c r="AU200" s="150" t="s">
        <v>85</v>
      </c>
      <c r="AY200" s="17" t="s">
        <v>139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7" t="s">
        <v>19</v>
      </c>
      <c r="BK200" s="151">
        <f>ROUND(I200*H200,2)</f>
        <v>0</v>
      </c>
      <c r="BL200" s="17" t="s">
        <v>147</v>
      </c>
      <c r="BM200" s="150" t="s">
        <v>682</v>
      </c>
    </row>
    <row r="201" spans="2:51" s="13" customFormat="1" ht="12">
      <c r="B201" s="159"/>
      <c r="D201" s="153" t="s">
        <v>149</v>
      </c>
      <c r="E201" s="160" t="s">
        <v>1</v>
      </c>
      <c r="F201" s="161" t="s">
        <v>683</v>
      </c>
      <c r="H201" s="162">
        <v>49.2</v>
      </c>
      <c r="L201" s="159"/>
      <c r="M201" s="163"/>
      <c r="N201" s="164"/>
      <c r="O201" s="164"/>
      <c r="P201" s="164"/>
      <c r="Q201" s="164"/>
      <c r="R201" s="164"/>
      <c r="S201" s="164"/>
      <c r="T201" s="165"/>
      <c r="AT201" s="160" t="s">
        <v>149</v>
      </c>
      <c r="AU201" s="160" t="s">
        <v>85</v>
      </c>
      <c r="AV201" s="13" t="s">
        <v>85</v>
      </c>
      <c r="AW201" s="13" t="s">
        <v>30</v>
      </c>
      <c r="AX201" s="13" t="s">
        <v>76</v>
      </c>
      <c r="AY201" s="160" t="s">
        <v>139</v>
      </c>
    </row>
    <row r="202" spans="2:51" s="14" customFormat="1" ht="12">
      <c r="B202" s="166"/>
      <c r="D202" s="153" t="s">
        <v>149</v>
      </c>
      <c r="E202" s="167" t="s">
        <v>1</v>
      </c>
      <c r="F202" s="168" t="s">
        <v>152</v>
      </c>
      <c r="H202" s="169">
        <v>49.2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149</v>
      </c>
      <c r="AU202" s="167" t="s">
        <v>85</v>
      </c>
      <c r="AV202" s="14" t="s">
        <v>147</v>
      </c>
      <c r="AW202" s="14" t="s">
        <v>30</v>
      </c>
      <c r="AX202" s="14" t="s">
        <v>19</v>
      </c>
      <c r="AY202" s="167" t="s">
        <v>139</v>
      </c>
    </row>
    <row r="203" spans="2:65" s="1" customFormat="1" ht="16.5" customHeight="1">
      <c r="B203" s="139"/>
      <c r="C203" s="140" t="s">
        <v>7</v>
      </c>
      <c r="D203" s="140" t="s">
        <v>142</v>
      </c>
      <c r="E203" s="141" t="s">
        <v>684</v>
      </c>
      <c r="F203" s="142" t="s">
        <v>685</v>
      </c>
      <c r="G203" s="143" t="s">
        <v>155</v>
      </c>
      <c r="H203" s="144">
        <v>49.2</v>
      </c>
      <c r="I203" s="145"/>
      <c r="J203" s="145">
        <f>ROUND(I203*H203,2)</f>
        <v>0</v>
      </c>
      <c r="K203" s="142" t="s">
        <v>146</v>
      </c>
      <c r="L203" s="31"/>
      <c r="M203" s="146" t="s">
        <v>1</v>
      </c>
      <c r="N203" s="147" t="s">
        <v>41</v>
      </c>
      <c r="O203" s="148">
        <v>0.091</v>
      </c>
      <c r="P203" s="148">
        <f>O203*H203</f>
        <v>4.4772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147</v>
      </c>
      <c r="AT203" s="150" t="s">
        <v>142</v>
      </c>
      <c r="AU203" s="150" t="s">
        <v>85</v>
      </c>
      <c r="AY203" s="17" t="s">
        <v>139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7" t="s">
        <v>19</v>
      </c>
      <c r="BK203" s="151">
        <f>ROUND(I203*H203,2)</f>
        <v>0</v>
      </c>
      <c r="BL203" s="17" t="s">
        <v>147</v>
      </c>
      <c r="BM203" s="150" t="s">
        <v>686</v>
      </c>
    </row>
    <row r="204" spans="2:51" s="13" customFormat="1" ht="12">
      <c r="B204" s="159"/>
      <c r="D204" s="153" t="s">
        <v>149</v>
      </c>
      <c r="E204" s="160" t="s">
        <v>1</v>
      </c>
      <c r="F204" s="161" t="s">
        <v>683</v>
      </c>
      <c r="H204" s="162">
        <v>49.2</v>
      </c>
      <c r="L204" s="159"/>
      <c r="M204" s="163"/>
      <c r="N204" s="164"/>
      <c r="O204" s="164"/>
      <c r="P204" s="164"/>
      <c r="Q204" s="164"/>
      <c r="R204" s="164"/>
      <c r="S204" s="164"/>
      <c r="T204" s="165"/>
      <c r="AT204" s="160" t="s">
        <v>149</v>
      </c>
      <c r="AU204" s="160" t="s">
        <v>85</v>
      </c>
      <c r="AV204" s="13" t="s">
        <v>85</v>
      </c>
      <c r="AW204" s="13" t="s">
        <v>30</v>
      </c>
      <c r="AX204" s="13" t="s">
        <v>76</v>
      </c>
      <c r="AY204" s="160" t="s">
        <v>139</v>
      </c>
    </row>
    <row r="205" spans="2:51" s="14" customFormat="1" ht="12">
      <c r="B205" s="166"/>
      <c r="D205" s="153" t="s">
        <v>149</v>
      </c>
      <c r="E205" s="167" t="s">
        <v>1</v>
      </c>
      <c r="F205" s="168" t="s">
        <v>152</v>
      </c>
      <c r="H205" s="169">
        <v>49.2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7" t="s">
        <v>149</v>
      </c>
      <c r="AU205" s="167" t="s">
        <v>85</v>
      </c>
      <c r="AV205" s="14" t="s">
        <v>147</v>
      </c>
      <c r="AW205" s="14" t="s">
        <v>30</v>
      </c>
      <c r="AX205" s="14" t="s">
        <v>19</v>
      </c>
      <c r="AY205" s="167" t="s">
        <v>139</v>
      </c>
    </row>
    <row r="206" spans="2:63" s="11" customFormat="1" ht="22.9" customHeight="1">
      <c r="B206" s="127"/>
      <c r="D206" s="128" t="s">
        <v>75</v>
      </c>
      <c r="E206" s="137" t="s">
        <v>140</v>
      </c>
      <c r="F206" s="137" t="s">
        <v>141</v>
      </c>
      <c r="J206" s="138">
        <f>BK206</f>
        <v>0</v>
      </c>
      <c r="L206" s="127"/>
      <c r="M206" s="131"/>
      <c r="N206" s="132"/>
      <c r="O206" s="132"/>
      <c r="P206" s="133">
        <f>SUM(P207:P218)</f>
        <v>26.231</v>
      </c>
      <c r="Q206" s="132"/>
      <c r="R206" s="133">
        <f>SUM(R207:R218)</f>
        <v>3.4182703700000006</v>
      </c>
      <c r="S206" s="132"/>
      <c r="T206" s="134">
        <f>SUM(T207:T218)</f>
        <v>0</v>
      </c>
      <c r="AR206" s="128" t="s">
        <v>19</v>
      </c>
      <c r="AT206" s="135" t="s">
        <v>75</v>
      </c>
      <c r="AU206" s="135" t="s">
        <v>19</v>
      </c>
      <c r="AY206" s="128" t="s">
        <v>139</v>
      </c>
      <c r="BK206" s="136">
        <f>SUM(BK207:BK218)</f>
        <v>0</v>
      </c>
    </row>
    <row r="207" spans="2:65" s="1" customFormat="1" ht="24" customHeight="1">
      <c r="B207" s="139"/>
      <c r="C207" s="140" t="s">
        <v>293</v>
      </c>
      <c r="D207" s="140" t="s">
        <v>142</v>
      </c>
      <c r="E207" s="141" t="s">
        <v>687</v>
      </c>
      <c r="F207" s="142" t="s">
        <v>688</v>
      </c>
      <c r="G207" s="143" t="s">
        <v>155</v>
      </c>
      <c r="H207" s="144">
        <v>26.231</v>
      </c>
      <c r="I207" s="145"/>
      <c r="J207" s="145">
        <f>ROUND(I207*H207,2)</f>
        <v>0</v>
      </c>
      <c r="K207" s="142" t="s">
        <v>146</v>
      </c>
      <c r="L207" s="31"/>
      <c r="M207" s="146" t="s">
        <v>1</v>
      </c>
      <c r="N207" s="147" t="s">
        <v>41</v>
      </c>
      <c r="O207" s="148">
        <v>1</v>
      </c>
      <c r="P207" s="148">
        <f>O207*H207</f>
        <v>26.231</v>
      </c>
      <c r="Q207" s="148">
        <v>0.00825</v>
      </c>
      <c r="R207" s="148">
        <f>Q207*H207</f>
        <v>0.21640575000000004</v>
      </c>
      <c r="S207" s="148">
        <v>0</v>
      </c>
      <c r="T207" s="149">
        <f>S207*H207</f>
        <v>0</v>
      </c>
      <c r="AR207" s="150" t="s">
        <v>147</v>
      </c>
      <c r="AT207" s="150" t="s">
        <v>142</v>
      </c>
      <c r="AU207" s="150" t="s">
        <v>85</v>
      </c>
      <c r="AY207" s="17" t="s">
        <v>139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7" t="s">
        <v>19</v>
      </c>
      <c r="BK207" s="151">
        <f>ROUND(I207*H207,2)</f>
        <v>0</v>
      </c>
      <c r="BL207" s="17" t="s">
        <v>147</v>
      </c>
      <c r="BM207" s="150" t="s">
        <v>689</v>
      </c>
    </row>
    <row r="208" spans="2:51" s="12" customFormat="1" ht="12">
      <c r="B208" s="152"/>
      <c r="D208" s="153" t="s">
        <v>149</v>
      </c>
      <c r="E208" s="154" t="s">
        <v>1</v>
      </c>
      <c r="F208" s="155" t="s">
        <v>690</v>
      </c>
      <c r="H208" s="154" t="s">
        <v>1</v>
      </c>
      <c r="L208" s="152"/>
      <c r="M208" s="156"/>
      <c r="N208" s="157"/>
      <c r="O208" s="157"/>
      <c r="P208" s="157"/>
      <c r="Q208" s="157"/>
      <c r="R208" s="157"/>
      <c r="S208" s="157"/>
      <c r="T208" s="158"/>
      <c r="AT208" s="154" t="s">
        <v>149</v>
      </c>
      <c r="AU208" s="154" t="s">
        <v>85</v>
      </c>
      <c r="AV208" s="12" t="s">
        <v>19</v>
      </c>
      <c r="AW208" s="12" t="s">
        <v>30</v>
      </c>
      <c r="AX208" s="12" t="s">
        <v>76</v>
      </c>
      <c r="AY208" s="154" t="s">
        <v>139</v>
      </c>
    </row>
    <row r="209" spans="2:51" s="13" customFormat="1" ht="12">
      <c r="B209" s="159"/>
      <c r="D209" s="153" t="s">
        <v>149</v>
      </c>
      <c r="E209" s="160" t="s">
        <v>1</v>
      </c>
      <c r="F209" s="161" t="s">
        <v>691</v>
      </c>
      <c r="H209" s="162">
        <v>26.231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T209" s="160" t="s">
        <v>149</v>
      </c>
      <c r="AU209" s="160" t="s">
        <v>85</v>
      </c>
      <c r="AV209" s="13" t="s">
        <v>85</v>
      </c>
      <c r="AW209" s="13" t="s">
        <v>30</v>
      </c>
      <c r="AX209" s="13" t="s">
        <v>76</v>
      </c>
      <c r="AY209" s="160" t="s">
        <v>139</v>
      </c>
    </row>
    <row r="210" spans="2:51" s="14" customFormat="1" ht="12">
      <c r="B210" s="166"/>
      <c r="D210" s="153" t="s">
        <v>149</v>
      </c>
      <c r="E210" s="167" t="s">
        <v>1</v>
      </c>
      <c r="F210" s="168" t="s">
        <v>152</v>
      </c>
      <c r="H210" s="169">
        <v>26.231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7" t="s">
        <v>149</v>
      </c>
      <c r="AU210" s="167" t="s">
        <v>85</v>
      </c>
      <c r="AV210" s="14" t="s">
        <v>147</v>
      </c>
      <c r="AW210" s="14" t="s">
        <v>30</v>
      </c>
      <c r="AX210" s="14" t="s">
        <v>19</v>
      </c>
      <c r="AY210" s="167" t="s">
        <v>139</v>
      </c>
    </row>
    <row r="211" spans="2:65" s="1" customFormat="1" ht="24" customHeight="1">
      <c r="B211" s="139"/>
      <c r="C211" s="173" t="s">
        <v>297</v>
      </c>
      <c r="D211" s="173" t="s">
        <v>173</v>
      </c>
      <c r="E211" s="174" t="s">
        <v>692</v>
      </c>
      <c r="F211" s="175" t="s">
        <v>693</v>
      </c>
      <c r="G211" s="176" t="s">
        <v>155</v>
      </c>
      <c r="H211" s="177">
        <v>27.543</v>
      </c>
      <c r="I211" s="178"/>
      <c r="J211" s="178">
        <f>ROUND(I211*H211,2)</f>
        <v>0</v>
      </c>
      <c r="K211" s="175" t="s">
        <v>146</v>
      </c>
      <c r="L211" s="179"/>
      <c r="M211" s="180" t="s">
        <v>1</v>
      </c>
      <c r="N211" s="181" t="s">
        <v>41</v>
      </c>
      <c r="O211" s="148">
        <v>0</v>
      </c>
      <c r="P211" s="148">
        <f>O211*H211</f>
        <v>0</v>
      </c>
      <c r="Q211" s="148">
        <v>0.00034</v>
      </c>
      <c r="R211" s="148">
        <f>Q211*H211</f>
        <v>0.00936462</v>
      </c>
      <c r="S211" s="148">
        <v>0</v>
      </c>
      <c r="T211" s="149">
        <f>S211*H211</f>
        <v>0</v>
      </c>
      <c r="AR211" s="150" t="s">
        <v>176</v>
      </c>
      <c r="AT211" s="150" t="s">
        <v>173</v>
      </c>
      <c r="AU211" s="150" t="s">
        <v>85</v>
      </c>
      <c r="AY211" s="17" t="s">
        <v>139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7" t="s">
        <v>19</v>
      </c>
      <c r="BK211" s="151">
        <f>ROUND(I211*H211,2)</f>
        <v>0</v>
      </c>
      <c r="BL211" s="17" t="s">
        <v>147</v>
      </c>
      <c r="BM211" s="150" t="s">
        <v>694</v>
      </c>
    </row>
    <row r="212" spans="2:51" s="13" customFormat="1" ht="12">
      <c r="B212" s="159"/>
      <c r="D212" s="153" t="s">
        <v>149</v>
      </c>
      <c r="F212" s="161" t="s">
        <v>695</v>
      </c>
      <c r="H212" s="162">
        <v>27.543</v>
      </c>
      <c r="L212" s="159"/>
      <c r="M212" s="163"/>
      <c r="N212" s="164"/>
      <c r="O212" s="164"/>
      <c r="P212" s="164"/>
      <c r="Q212" s="164"/>
      <c r="R212" s="164"/>
      <c r="S212" s="164"/>
      <c r="T212" s="165"/>
      <c r="AT212" s="160" t="s">
        <v>149</v>
      </c>
      <c r="AU212" s="160" t="s">
        <v>85</v>
      </c>
      <c r="AV212" s="13" t="s">
        <v>85</v>
      </c>
      <c r="AW212" s="13" t="s">
        <v>3</v>
      </c>
      <c r="AX212" s="13" t="s">
        <v>19</v>
      </c>
      <c r="AY212" s="160" t="s">
        <v>139</v>
      </c>
    </row>
    <row r="213" spans="2:65" s="1" customFormat="1" ht="16.5" customHeight="1">
      <c r="B213" s="139"/>
      <c r="C213" s="140" t="s">
        <v>302</v>
      </c>
      <c r="D213" s="140" t="s">
        <v>142</v>
      </c>
      <c r="E213" s="141" t="s">
        <v>696</v>
      </c>
      <c r="F213" s="142" t="s">
        <v>697</v>
      </c>
      <c r="G213" s="143" t="s">
        <v>155</v>
      </c>
      <c r="H213" s="144">
        <v>63.85</v>
      </c>
      <c r="I213" s="145"/>
      <c r="J213" s="145">
        <f>ROUND(I213*H213,2)</f>
        <v>0</v>
      </c>
      <c r="K213" s="142" t="s">
        <v>1</v>
      </c>
      <c r="L213" s="31"/>
      <c r="M213" s="146" t="s">
        <v>1</v>
      </c>
      <c r="N213" s="147" t="s">
        <v>41</v>
      </c>
      <c r="O213" s="148">
        <v>0</v>
      </c>
      <c r="P213" s="148">
        <f>O213*H213</f>
        <v>0</v>
      </c>
      <c r="Q213" s="148">
        <v>0.05</v>
      </c>
      <c r="R213" s="148">
        <f>Q213*H213</f>
        <v>3.1925000000000003</v>
      </c>
      <c r="S213" s="148">
        <v>0</v>
      </c>
      <c r="T213" s="149">
        <f>S213*H213</f>
        <v>0</v>
      </c>
      <c r="AR213" s="150" t="s">
        <v>147</v>
      </c>
      <c r="AT213" s="150" t="s">
        <v>142</v>
      </c>
      <c r="AU213" s="150" t="s">
        <v>85</v>
      </c>
      <c r="AY213" s="17" t="s">
        <v>139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7" t="s">
        <v>19</v>
      </c>
      <c r="BK213" s="151">
        <f>ROUND(I213*H213,2)</f>
        <v>0</v>
      </c>
      <c r="BL213" s="17" t="s">
        <v>147</v>
      </c>
      <c r="BM213" s="150" t="s">
        <v>698</v>
      </c>
    </row>
    <row r="214" spans="2:51" s="12" customFormat="1" ht="12">
      <c r="B214" s="152"/>
      <c r="D214" s="153" t="s">
        <v>149</v>
      </c>
      <c r="E214" s="154" t="s">
        <v>1</v>
      </c>
      <c r="F214" s="155" t="s">
        <v>699</v>
      </c>
      <c r="H214" s="154" t="s">
        <v>1</v>
      </c>
      <c r="L214" s="152"/>
      <c r="M214" s="156"/>
      <c r="N214" s="157"/>
      <c r="O214" s="157"/>
      <c r="P214" s="157"/>
      <c r="Q214" s="157"/>
      <c r="R214" s="157"/>
      <c r="S214" s="157"/>
      <c r="T214" s="158"/>
      <c r="AT214" s="154" t="s">
        <v>149</v>
      </c>
      <c r="AU214" s="154" t="s">
        <v>85</v>
      </c>
      <c r="AV214" s="12" t="s">
        <v>19</v>
      </c>
      <c r="AW214" s="12" t="s">
        <v>30</v>
      </c>
      <c r="AX214" s="12" t="s">
        <v>76</v>
      </c>
      <c r="AY214" s="154" t="s">
        <v>139</v>
      </c>
    </row>
    <row r="215" spans="2:51" s="13" customFormat="1" ht="12">
      <c r="B215" s="159"/>
      <c r="D215" s="153" t="s">
        <v>149</v>
      </c>
      <c r="E215" s="160" t="s">
        <v>1</v>
      </c>
      <c r="F215" s="161" t="s">
        <v>700</v>
      </c>
      <c r="H215" s="162">
        <v>14.6</v>
      </c>
      <c r="L215" s="159"/>
      <c r="M215" s="163"/>
      <c r="N215" s="164"/>
      <c r="O215" s="164"/>
      <c r="P215" s="164"/>
      <c r="Q215" s="164"/>
      <c r="R215" s="164"/>
      <c r="S215" s="164"/>
      <c r="T215" s="165"/>
      <c r="AT215" s="160" t="s">
        <v>149</v>
      </c>
      <c r="AU215" s="160" t="s">
        <v>85</v>
      </c>
      <c r="AV215" s="13" t="s">
        <v>85</v>
      </c>
      <c r="AW215" s="13" t="s">
        <v>30</v>
      </c>
      <c r="AX215" s="13" t="s">
        <v>76</v>
      </c>
      <c r="AY215" s="160" t="s">
        <v>139</v>
      </c>
    </row>
    <row r="216" spans="2:51" s="12" customFormat="1" ht="12">
      <c r="B216" s="152"/>
      <c r="D216" s="153" t="s">
        <v>149</v>
      </c>
      <c r="E216" s="154" t="s">
        <v>1</v>
      </c>
      <c r="F216" s="155" t="s">
        <v>233</v>
      </c>
      <c r="H216" s="154" t="s">
        <v>1</v>
      </c>
      <c r="L216" s="152"/>
      <c r="M216" s="156"/>
      <c r="N216" s="157"/>
      <c r="O216" s="157"/>
      <c r="P216" s="157"/>
      <c r="Q216" s="157"/>
      <c r="R216" s="157"/>
      <c r="S216" s="157"/>
      <c r="T216" s="158"/>
      <c r="AT216" s="154" t="s">
        <v>149</v>
      </c>
      <c r="AU216" s="154" t="s">
        <v>85</v>
      </c>
      <c r="AV216" s="12" t="s">
        <v>19</v>
      </c>
      <c r="AW216" s="12" t="s">
        <v>30</v>
      </c>
      <c r="AX216" s="12" t="s">
        <v>76</v>
      </c>
      <c r="AY216" s="154" t="s">
        <v>139</v>
      </c>
    </row>
    <row r="217" spans="2:51" s="13" customFormat="1" ht="12">
      <c r="B217" s="159"/>
      <c r="D217" s="153" t="s">
        <v>149</v>
      </c>
      <c r="E217" s="160" t="s">
        <v>1</v>
      </c>
      <c r="F217" s="161" t="s">
        <v>701</v>
      </c>
      <c r="H217" s="162">
        <v>49.25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T217" s="160" t="s">
        <v>149</v>
      </c>
      <c r="AU217" s="160" t="s">
        <v>85</v>
      </c>
      <c r="AV217" s="13" t="s">
        <v>85</v>
      </c>
      <c r="AW217" s="13" t="s">
        <v>30</v>
      </c>
      <c r="AX217" s="13" t="s">
        <v>76</v>
      </c>
      <c r="AY217" s="160" t="s">
        <v>139</v>
      </c>
    </row>
    <row r="218" spans="2:51" s="14" customFormat="1" ht="12">
      <c r="B218" s="166"/>
      <c r="D218" s="153" t="s">
        <v>149</v>
      </c>
      <c r="E218" s="167" t="s">
        <v>1</v>
      </c>
      <c r="F218" s="168" t="s">
        <v>152</v>
      </c>
      <c r="H218" s="169">
        <v>63.85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7" t="s">
        <v>149</v>
      </c>
      <c r="AU218" s="167" t="s">
        <v>85</v>
      </c>
      <c r="AV218" s="14" t="s">
        <v>147</v>
      </c>
      <c r="AW218" s="14" t="s">
        <v>30</v>
      </c>
      <c r="AX218" s="14" t="s">
        <v>19</v>
      </c>
      <c r="AY218" s="167" t="s">
        <v>139</v>
      </c>
    </row>
    <row r="219" spans="2:63" s="11" customFormat="1" ht="22.9" customHeight="1">
      <c r="B219" s="127"/>
      <c r="D219" s="128" t="s">
        <v>75</v>
      </c>
      <c r="E219" s="137" t="s">
        <v>202</v>
      </c>
      <c r="F219" s="137" t="s">
        <v>271</v>
      </c>
      <c r="J219" s="138">
        <f>BK219</f>
        <v>0</v>
      </c>
      <c r="L219" s="127"/>
      <c r="M219" s="131"/>
      <c r="N219" s="132"/>
      <c r="O219" s="132"/>
      <c r="P219" s="133">
        <f>SUM(P220:P234)</f>
        <v>223.1424</v>
      </c>
      <c r="Q219" s="132"/>
      <c r="R219" s="133">
        <f>SUM(R220:R234)</f>
        <v>0.010666000000000002</v>
      </c>
      <c r="S219" s="132"/>
      <c r="T219" s="134">
        <f>SUM(T220:T234)</f>
        <v>0</v>
      </c>
      <c r="AR219" s="128" t="s">
        <v>19</v>
      </c>
      <c r="AT219" s="135" t="s">
        <v>75</v>
      </c>
      <c r="AU219" s="135" t="s">
        <v>19</v>
      </c>
      <c r="AY219" s="128" t="s">
        <v>139</v>
      </c>
      <c r="BK219" s="136">
        <f>SUM(BK220:BK234)</f>
        <v>0</v>
      </c>
    </row>
    <row r="220" spans="2:65" s="1" customFormat="1" ht="16.5" customHeight="1">
      <c r="B220" s="139"/>
      <c r="C220" s="140" t="s">
        <v>308</v>
      </c>
      <c r="D220" s="140" t="s">
        <v>142</v>
      </c>
      <c r="E220" s="141" t="s">
        <v>702</v>
      </c>
      <c r="F220" s="142" t="s">
        <v>703</v>
      </c>
      <c r="G220" s="143" t="s">
        <v>145</v>
      </c>
      <c r="H220" s="144">
        <v>164</v>
      </c>
      <c r="I220" s="145"/>
      <c r="J220" s="145">
        <f>ROUND(I220*H220,2)</f>
        <v>0</v>
      </c>
      <c r="K220" s="142" t="s">
        <v>146</v>
      </c>
      <c r="L220" s="31"/>
      <c r="M220" s="146" t="s">
        <v>1</v>
      </c>
      <c r="N220" s="147" t="s">
        <v>41</v>
      </c>
      <c r="O220" s="148">
        <v>0.155</v>
      </c>
      <c r="P220" s="148">
        <f>O220*H220</f>
        <v>25.419999999999998</v>
      </c>
      <c r="Q220" s="148">
        <v>0</v>
      </c>
      <c r="R220" s="148">
        <f>Q220*H220</f>
        <v>0</v>
      </c>
      <c r="S220" s="148">
        <v>0</v>
      </c>
      <c r="T220" s="149">
        <f>S220*H220</f>
        <v>0</v>
      </c>
      <c r="AR220" s="150" t="s">
        <v>147</v>
      </c>
      <c r="AT220" s="150" t="s">
        <v>142</v>
      </c>
      <c r="AU220" s="150" t="s">
        <v>85</v>
      </c>
      <c r="AY220" s="17" t="s">
        <v>139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7" t="s">
        <v>19</v>
      </c>
      <c r="BK220" s="151">
        <f>ROUND(I220*H220,2)</f>
        <v>0</v>
      </c>
      <c r="BL220" s="17" t="s">
        <v>147</v>
      </c>
      <c r="BM220" s="150" t="s">
        <v>704</v>
      </c>
    </row>
    <row r="221" spans="2:51" s="13" customFormat="1" ht="12">
      <c r="B221" s="159"/>
      <c r="D221" s="153" t="s">
        <v>149</v>
      </c>
      <c r="E221" s="160" t="s">
        <v>1</v>
      </c>
      <c r="F221" s="161" t="s">
        <v>705</v>
      </c>
      <c r="H221" s="162">
        <v>164</v>
      </c>
      <c r="L221" s="159"/>
      <c r="M221" s="163"/>
      <c r="N221" s="164"/>
      <c r="O221" s="164"/>
      <c r="P221" s="164"/>
      <c r="Q221" s="164"/>
      <c r="R221" s="164"/>
      <c r="S221" s="164"/>
      <c r="T221" s="165"/>
      <c r="AT221" s="160" t="s">
        <v>149</v>
      </c>
      <c r="AU221" s="160" t="s">
        <v>85</v>
      </c>
      <c r="AV221" s="13" t="s">
        <v>85</v>
      </c>
      <c r="AW221" s="13" t="s">
        <v>30</v>
      </c>
      <c r="AX221" s="13" t="s">
        <v>76</v>
      </c>
      <c r="AY221" s="160" t="s">
        <v>139</v>
      </c>
    </row>
    <row r="222" spans="2:51" s="14" customFormat="1" ht="12">
      <c r="B222" s="166"/>
      <c r="D222" s="153" t="s">
        <v>149</v>
      </c>
      <c r="E222" s="167" t="s">
        <v>1</v>
      </c>
      <c r="F222" s="168" t="s">
        <v>152</v>
      </c>
      <c r="H222" s="169">
        <v>164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149</v>
      </c>
      <c r="AU222" s="167" t="s">
        <v>85</v>
      </c>
      <c r="AV222" s="14" t="s">
        <v>147</v>
      </c>
      <c r="AW222" s="14" t="s">
        <v>30</v>
      </c>
      <c r="AX222" s="14" t="s">
        <v>19</v>
      </c>
      <c r="AY222" s="167" t="s">
        <v>139</v>
      </c>
    </row>
    <row r="223" spans="2:65" s="1" customFormat="1" ht="16.5" customHeight="1">
      <c r="B223" s="139"/>
      <c r="C223" s="140" t="s">
        <v>313</v>
      </c>
      <c r="D223" s="140" t="s">
        <v>142</v>
      </c>
      <c r="E223" s="141" t="s">
        <v>706</v>
      </c>
      <c r="F223" s="142" t="s">
        <v>707</v>
      </c>
      <c r="G223" s="143" t="s">
        <v>145</v>
      </c>
      <c r="H223" s="144">
        <v>164</v>
      </c>
      <c r="I223" s="145"/>
      <c r="J223" s="145">
        <f>ROUND(I223*H223,2)</f>
        <v>0</v>
      </c>
      <c r="K223" s="142" t="s">
        <v>146</v>
      </c>
      <c r="L223" s="31"/>
      <c r="M223" s="146" t="s">
        <v>1</v>
      </c>
      <c r="N223" s="147" t="s">
        <v>41</v>
      </c>
      <c r="O223" s="148">
        <v>0.451</v>
      </c>
      <c r="P223" s="148">
        <f>O223*H223</f>
        <v>73.964</v>
      </c>
      <c r="Q223" s="148">
        <v>3E-05</v>
      </c>
      <c r="R223" s="148">
        <f>Q223*H223</f>
        <v>0.00492</v>
      </c>
      <c r="S223" s="148">
        <v>0</v>
      </c>
      <c r="T223" s="149">
        <f>S223*H223</f>
        <v>0</v>
      </c>
      <c r="AR223" s="150" t="s">
        <v>147</v>
      </c>
      <c r="AT223" s="150" t="s">
        <v>142</v>
      </c>
      <c r="AU223" s="150" t="s">
        <v>85</v>
      </c>
      <c r="AY223" s="17" t="s">
        <v>139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7" t="s">
        <v>19</v>
      </c>
      <c r="BK223" s="151">
        <f>ROUND(I223*H223,2)</f>
        <v>0</v>
      </c>
      <c r="BL223" s="17" t="s">
        <v>147</v>
      </c>
      <c r="BM223" s="150" t="s">
        <v>708</v>
      </c>
    </row>
    <row r="224" spans="2:51" s="13" customFormat="1" ht="12">
      <c r="B224" s="159"/>
      <c r="D224" s="153" t="s">
        <v>149</v>
      </c>
      <c r="E224" s="160" t="s">
        <v>1</v>
      </c>
      <c r="F224" s="161" t="s">
        <v>705</v>
      </c>
      <c r="H224" s="162">
        <v>164</v>
      </c>
      <c r="L224" s="159"/>
      <c r="M224" s="163"/>
      <c r="N224" s="164"/>
      <c r="O224" s="164"/>
      <c r="P224" s="164"/>
      <c r="Q224" s="164"/>
      <c r="R224" s="164"/>
      <c r="S224" s="164"/>
      <c r="T224" s="165"/>
      <c r="AT224" s="160" t="s">
        <v>149</v>
      </c>
      <c r="AU224" s="160" t="s">
        <v>85</v>
      </c>
      <c r="AV224" s="13" t="s">
        <v>85</v>
      </c>
      <c r="AW224" s="13" t="s">
        <v>30</v>
      </c>
      <c r="AX224" s="13" t="s">
        <v>76</v>
      </c>
      <c r="AY224" s="160" t="s">
        <v>139</v>
      </c>
    </row>
    <row r="225" spans="2:51" s="14" customFormat="1" ht="12">
      <c r="B225" s="166"/>
      <c r="D225" s="153" t="s">
        <v>149</v>
      </c>
      <c r="E225" s="167" t="s">
        <v>1</v>
      </c>
      <c r="F225" s="168" t="s">
        <v>152</v>
      </c>
      <c r="H225" s="169">
        <v>164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T225" s="167" t="s">
        <v>149</v>
      </c>
      <c r="AU225" s="167" t="s">
        <v>85</v>
      </c>
      <c r="AV225" s="14" t="s">
        <v>147</v>
      </c>
      <c r="AW225" s="14" t="s">
        <v>30</v>
      </c>
      <c r="AX225" s="14" t="s">
        <v>19</v>
      </c>
      <c r="AY225" s="167" t="s">
        <v>139</v>
      </c>
    </row>
    <row r="226" spans="2:65" s="1" customFormat="1" ht="24" customHeight="1">
      <c r="B226" s="139"/>
      <c r="C226" s="140" t="s">
        <v>318</v>
      </c>
      <c r="D226" s="140" t="s">
        <v>142</v>
      </c>
      <c r="E226" s="141" t="s">
        <v>709</v>
      </c>
      <c r="F226" s="142" t="s">
        <v>710</v>
      </c>
      <c r="G226" s="143" t="s">
        <v>711</v>
      </c>
      <c r="H226" s="144">
        <v>32</v>
      </c>
      <c r="I226" s="145"/>
      <c r="J226" s="145">
        <f>ROUND(I226*H226,2)</f>
        <v>0</v>
      </c>
      <c r="K226" s="142" t="s">
        <v>146</v>
      </c>
      <c r="L226" s="31"/>
      <c r="M226" s="146" t="s">
        <v>1</v>
      </c>
      <c r="N226" s="147" t="s">
        <v>41</v>
      </c>
      <c r="O226" s="148">
        <v>2</v>
      </c>
      <c r="P226" s="148">
        <f>O226*H226</f>
        <v>64</v>
      </c>
      <c r="Q226" s="148">
        <v>0</v>
      </c>
      <c r="R226" s="148">
        <f>Q226*H226</f>
        <v>0</v>
      </c>
      <c r="S226" s="148">
        <v>0</v>
      </c>
      <c r="T226" s="149">
        <f>S226*H226</f>
        <v>0</v>
      </c>
      <c r="AR226" s="150" t="s">
        <v>147</v>
      </c>
      <c r="AT226" s="150" t="s">
        <v>142</v>
      </c>
      <c r="AU226" s="150" t="s">
        <v>85</v>
      </c>
      <c r="AY226" s="17" t="s">
        <v>139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7" t="s">
        <v>19</v>
      </c>
      <c r="BK226" s="151">
        <f>ROUND(I226*H226,2)</f>
        <v>0</v>
      </c>
      <c r="BL226" s="17" t="s">
        <v>147</v>
      </c>
      <c r="BM226" s="150" t="s">
        <v>712</v>
      </c>
    </row>
    <row r="227" spans="2:51" s="12" customFormat="1" ht="12">
      <c r="B227" s="152"/>
      <c r="D227" s="153" t="s">
        <v>149</v>
      </c>
      <c r="E227" s="154" t="s">
        <v>1</v>
      </c>
      <c r="F227" s="155" t="s">
        <v>713</v>
      </c>
      <c r="H227" s="154" t="s">
        <v>1</v>
      </c>
      <c r="L227" s="152"/>
      <c r="M227" s="156"/>
      <c r="N227" s="157"/>
      <c r="O227" s="157"/>
      <c r="P227" s="157"/>
      <c r="Q227" s="157"/>
      <c r="R227" s="157"/>
      <c r="S227" s="157"/>
      <c r="T227" s="158"/>
      <c r="AT227" s="154" t="s">
        <v>149</v>
      </c>
      <c r="AU227" s="154" t="s">
        <v>85</v>
      </c>
      <c r="AV227" s="12" t="s">
        <v>19</v>
      </c>
      <c r="AW227" s="12" t="s">
        <v>30</v>
      </c>
      <c r="AX227" s="12" t="s">
        <v>76</v>
      </c>
      <c r="AY227" s="154" t="s">
        <v>139</v>
      </c>
    </row>
    <row r="228" spans="2:51" s="13" customFormat="1" ht="12">
      <c r="B228" s="159"/>
      <c r="D228" s="153" t="s">
        <v>149</v>
      </c>
      <c r="E228" s="160" t="s">
        <v>1</v>
      </c>
      <c r="F228" s="161" t="s">
        <v>714</v>
      </c>
      <c r="H228" s="162">
        <v>32</v>
      </c>
      <c r="L228" s="159"/>
      <c r="M228" s="163"/>
      <c r="N228" s="164"/>
      <c r="O228" s="164"/>
      <c r="P228" s="164"/>
      <c r="Q228" s="164"/>
      <c r="R228" s="164"/>
      <c r="S228" s="164"/>
      <c r="T228" s="165"/>
      <c r="AT228" s="160" t="s">
        <v>149</v>
      </c>
      <c r="AU228" s="160" t="s">
        <v>85</v>
      </c>
      <c r="AV228" s="13" t="s">
        <v>85</v>
      </c>
      <c r="AW228" s="13" t="s">
        <v>30</v>
      </c>
      <c r="AX228" s="13" t="s">
        <v>76</v>
      </c>
      <c r="AY228" s="160" t="s">
        <v>139</v>
      </c>
    </row>
    <row r="229" spans="2:51" s="14" customFormat="1" ht="12">
      <c r="B229" s="166"/>
      <c r="D229" s="153" t="s">
        <v>149</v>
      </c>
      <c r="E229" s="167" t="s">
        <v>1</v>
      </c>
      <c r="F229" s="168" t="s">
        <v>152</v>
      </c>
      <c r="H229" s="169">
        <v>32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149</v>
      </c>
      <c r="AU229" s="167" t="s">
        <v>85</v>
      </c>
      <c r="AV229" s="14" t="s">
        <v>147</v>
      </c>
      <c r="AW229" s="14" t="s">
        <v>30</v>
      </c>
      <c r="AX229" s="14" t="s">
        <v>19</v>
      </c>
      <c r="AY229" s="167" t="s">
        <v>139</v>
      </c>
    </row>
    <row r="230" spans="2:65" s="1" customFormat="1" ht="24" customHeight="1">
      <c r="B230" s="139"/>
      <c r="C230" s="140" t="s">
        <v>323</v>
      </c>
      <c r="D230" s="140" t="s">
        <v>142</v>
      </c>
      <c r="E230" s="141" t="s">
        <v>715</v>
      </c>
      <c r="F230" s="142" t="s">
        <v>716</v>
      </c>
      <c r="G230" s="143" t="s">
        <v>262</v>
      </c>
      <c r="H230" s="144">
        <v>574.6</v>
      </c>
      <c r="I230" s="145"/>
      <c r="J230" s="145">
        <f>ROUND(I230*H230,2)</f>
        <v>0</v>
      </c>
      <c r="K230" s="142" t="s">
        <v>146</v>
      </c>
      <c r="L230" s="31"/>
      <c r="M230" s="146" t="s">
        <v>1</v>
      </c>
      <c r="N230" s="147" t="s">
        <v>41</v>
      </c>
      <c r="O230" s="148">
        <v>0.104</v>
      </c>
      <c r="P230" s="148">
        <f>O230*H230</f>
        <v>59.7584</v>
      </c>
      <c r="Q230" s="148">
        <v>1E-05</v>
      </c>
      <c r="R230" s="148">
        <f>Q230*H230</f>
        <v>0.005746000000000001</v>
      </c>
      <c r="S230" s="148">
        <v>0</v>
      </c>
      <c r="T230" s="149">
        <f>S230*H230</f>
        <v>0</v>
      </c>
      <c r="AR230" s="150" t="s">
        <v>147</v>
      </c>
      <c r="AT230" s="150" t="s">
        <v>142</v>
      </c>
      <c r="AU230" s="150" t="s">
        <v>85</v>
      </c>
      <c r="AY230" s="17" t="s">
        <v>139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7" t="s">
        <v>19</v>
      </c>
      <c r="BK230" s="151">
        <f>ROUND(I230*H230,2)</f>
        <v>0</v>
      </c>
      <c r="BL230" s="17" t="s">
        <v>147</v>
      </c>
      <c r="BM230" s="150" t="s">
        <v>717</v>
      </c>
    </row>
    <row r="231" spans="2:51" s="12" customFormat="1" ht="12">
      <c r="B231" s="152"/>
      <c r="D231" s="153" t="s">
        <v>149</v>
      </c>
      <c r="E231" s="154" t="s">
        <v>1</v>
      </c>
      <c r="F231" s="155" t="s">
        <v>690</v>
      </c>
      <c r="H231" s="154" t="s">
        <v>1</v>
      </c>
      <c r="L231" s="152"/>
      <c r="M231" s="156"/>
      <c r="N231" s="157"/>
      <c r="O231" s="157"/>
      <c r="P231" s="157"/>
      <c r="Q231" s="157"/>
      <c r="R231" s="157"/>
      <c r="S231" s="157"/>
      <c r="T231" s="158"/>
      <c r="AT231" s="154" t="s">
        <v>149</v>
      </c>
      <c r="AU231" s="154" t="s">
        <v>85</v>
      </c>
      <c r="AV231" s="12" t="s">
        <v>19</v>
      </c>
      <c r="AW231" s="12" t="s">
        <v>30</v>
      </c>
      <c r="AX231" s="12" t="s">
        <v>76</v>
      </c>
      <c r="AY231" s="154" t="s">
        <v>139</v>
      </c>
    </row>
    <row r="232" spans="2:51" s="13" customFormat="1" ht="12">
      <c r="B232" s="159"/>
      <c r="D232" s="153" t="s">
        <v>149</v>
      </c>
      <c r="E232" s="160" t="s">
        <v>1</v>
      </c>
      <c r="F232" s="161" t="s">
        <v>718</v>
      </c>
      <c r="H232" s="162">
        <v>213.4</v>
      </c>
      <c r="L232" s="159"/>
      <c r="M232" s="163"/>
      <c r="N232" s="164"/>
      <c r="O232" s="164"/>
      <c r="P232" s="164"/>
      <c r="Q232" s="164"/>
      <c r="R232" s="164"/>
      <c r="S232" s="164"/>
      <c r="T232" s="165"/>
      <c r="AT232" s="160" t="s">
        <v>149</v>
      </c>
      <c r="AU232" s="160" t="s">
        <v>85</v>
      </c>
      <c r="AV232" s="13" t="s">
        <v>85</v>
      </c>
      <c r="AW232" s="13" t="s">
        <v>30</v>
      </c>
      <c r="AX232" s="13" t="s">
        <v>76</v>
      </c>
      <c r="AY232" s="160" t="s">
        <v>139</v>
      </c>
    </row>
    <row r="233" spans="2:51" s="13" customFormat="1" ht="12">
      <c r="B233" s="159"/>
      <c r="D233" s="153" t="s">
        <v>149</v>
      </c>
      <c r="E233" s="160" t="s">
        <v>1</v>
      </c>
      <c r="F233" s="161" t="s">
        <v>719</v>
      </c>
      <c r="H233" s="162">
        <v>361.2</v>
      </c>
      <c r="L233" s="159"/>
      <c r="M233" s="163"/>
      <c r="N233" s="164"/>
      <c r="O233" s="164"/>
      <c r="P233" s="164"/>
      <c r="Q233" s="164"/>
      <c r="R233" s="164"/>
      <c r="S233" s="164"/>
      <c r="T233" s="165"/>
      <c r="AT233" s="160" t="s">
        <v>149</v>
      </c>
      <c r="AU233" s="160" t="s">
        <v>85</v>
      </c>
      <c r="AV233" s="13" t="s">
        <v>85</v>
      </c>
      <c r="AW233" s="13" t="s">
        <v>30</v>
      </c>
      <c r="AX233" s="13" t="s">
        <v>76</v>
      </c>
      <c r="AY233" s="160" t="s">
        <v>139</v>
      </c>
    </row>
    <row r="234" spans="2:51" s="14" customFormat="1" ht="12">
      <c r="B234" s="166"/>
      <c r="D234" s="153" t="s">
        <v>149</v>
      </c>
      <c r="E234" s="167" t="s">
        <v>1</v>
      </c>
      <c r="F234" s="168" t="s">
        <v>152</v>
      </c>
      <c r="H234" s="169">
        <v>574.6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7" t="s">
        <v>149</v>
      </c>
      <c r="AU234" s="167" t="s">
        <v>85</v>
      </c>
      <c r="AV234" s="14" t="s">
        <v>147</v>
      </c>
      <c r="AW234" s="14" t="s">
        <v>30</v>
      </c>
      <c r="AX234" s="14" t="s">
        <v>19</v>
      </c>
      <c r="AY234" s="167" t="s">
        <v>139</v>
      </c>
    </row>
    <row r="235" spans="2:63" s="11" customFormat="1" ht="22.9" customHeight="1">
      <c r="B235" s="127"/>
      <c r="D235" s="128" t="s">
        <v>75</v>
      </c>
      <c r="E235" s="137" t="s">
        <v>306</v>
      </c>
      <c r="F235" s="137" t="s">
        <v>307</v>
      </c>
      <c r="J235" s="138">
        <f>BK235</f>
        <v>0</v>
      </c>
      <c r="L235" s="127"/>
      <c r="M235" s="131"/>
      <c r="N235" s="132"/>
      <c r="O235" s="132"/>
      <c r="P235" s="133">
        <f>SUM(P236:P240)</f>
        <v>1.3889850000000001</v>
      </c>
      <c r="Q235" s="132"/>
      <c r="R235" s="133">
        <f>SUM(R236:R240)</f>
        <v>0</v>
      </c>
      <c r="S235" s="132"/>
      <c r="T235" s="134">
        <f>SUM(T236:T240)</f>
        <v>0</v>
      </c>
      <c r="AR235" s="128" t="s">
        <v>19</v>
      </c>
      <c r="AT235" s="135" t="s">
        <v>75</v>
      </c>
      <c r="AU235" s="135" t="s">
        <v>19</v>
      </c>
      <c r="AY235" s="128" t="s">
        <v>139</v>
      </c>
      <c r="BK235" s="136">
        <f>SUM(BK236:BK240)</f>
        <v>0</v>
      </c>
    </row>
    <row r="236" spans="2:65" s="1" customFormat="1" ht="24" customHeight="1">
      <c r="B236" s="139"/>
      <c r="C236" s="140" t="s">
        <v>327</v>
      </c>
      <c r="D236" s="140" t="s">
        <v>142</v>
      </c>
      <c r="E236" s="141" t="s">
        <v>720</v>
      </c>
      <c r="F236" s="142" t="s">
        <v>721</v>
      </c>
      <c r="G236" s="143" t="s">
        <v>311</v>
      </c>
      <c r="H236" s="144">
        <v>0.221</v>
      </c>
      <c r="I236" s="145"/>
      <c r="J236" s="145">
        <f>ROUND(I236*H236,2)</f>
        <v>0</v>
      </c>
      <c r="K236" s="142" t="s">
        <v>587</v>
      </c>
      <c r="L236" s="31"/>
      <c r="M236" s="146" t="s">
        <v>1</v>
      </c>
      <c r="N236" s="147" t="s">
        <v>41</v>
      </c>
      <c r="O236" s="148">
        <v>6.07</v>
      </c>
      <c r="P236" s="148">
        <f>O236*H236</f>
        <v>1.3414700000000002</v>
      </c>
      <c r="Q236" s="148">
        <v>0</v>
      </c>
      <c r="R236" s="148">
        <f>Q236*H236</f>
        <v>0</v>
      </c>
      <c r="S236" s="148">
        <v>0</v>
      </c>
      <c r="T236" s="149">
        <f>S236*H236</f>
        <v>0</v>
      </c>
      <c r="AR236" s="150" t="s">
        <v>147</v>
      </c>
      <c r="AT236" s="150" t="s">
        <v>142</v>
      </c>
      <c r="AU236" s="150" t="s">
        <v>85</v>
      </c>
      <c r="AY236" s="17" t="s">
        <v>139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7" t="s">
        <v>19</v>
      </c>
      <c r="BK236" s="151">
        <f>ROUND(I236*H236,2)</f>
        <v>0</v>
      </c>
      <c r="BL236" s="17" t="s">
        <v>147</v>
      </c>
      <c r="BM236" s="150" t="s">
        <v>722</v>
      </c>
    </row>
    <row r="237" spans="2:65" s="1" customFormat="1" ht="24" customHeight="1">
      <c r="B237" s="139"/>
      <c r="C237" s="140" t="s">
        <v>332</v>
      </c>
      <c r="D237" s="140" t="s">
        <v>142</v>
      </c>
      <c r="E237" s="141" t="s">
        <v>324</v>
      </c>
      <c r="F237" s="142" t="s">
        <v>325</v>
      </c>
      <c r="G237" s="143" t="s">
        <v>311</v>
      </c>
      <c r="H237" s="144">
        <v>0.221</v>
      </c>
      <c r="I237" s="145"/>
      <c r="J237" s="145">
        <f>ROUND(I237*H237,2)</f>
        <v>0</v>
      </c>
      <c r="K237" s="142" t="s">
        <v>587</v>
      </c>
      <c r="L237" s="31"/>
      <c r="M237" s="146" t="s">
        <v>1</v>
      </c>
      <c r="N237" s="147" t="s">
        <v>41</v>
      </c>
      <c r="O237" s="148">
        <v>0.125</v>
      </c>
      <c r="P237" s="148">
        <f>O237*H237</f>
        <v>0.027625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147</v>
      </c>
      <c r="AT237" s="150" t="s">
        <v>142</v>
      </c>
      <c r="AU237" s="150" t="s">
        <v>85</v>
      </c>
      <c r="AY237" s="17" t="s">
        <v>139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7" t="s">
        <v>19</v>
      </c>
      <c r="BK237" s="151">
        <f>ROUND(I237*H237,2)</f>
        <v>0</v>
      </c>
      <c r="BL237" s="17" t="s">
        <v>147</v>
      </c>
      <c r="BM237" s="150" t="s">
        <v>723</v>
      </c>
    </row>
    <row r="238" spans="2:65" s="1" customFormat="1" ht="24" customHeight="1">
      <c r="B238" s="139"/>
      <c r="C238" s="140" t="s">
        <v>338</v>
      </c>
      <c r="D238" s="140" t="s">
        <v>142</v>
      </c>
      <c r="E238" s="141" t="s">
        <v>328</v>
      </c>
      <c r="F238" s="142" t="s">
        <v>329</v>
      </c>
      <c r="G238" s="143" t="s">
        <v>311</v>
      </c>
      <c r="H238" s="144">
        <v>3.315</v>
      </c>
      <c r="I238" s="145"/>
      <c r="J238" s="145">
        <f>ROUND(I238*H238,2)</f>
        <v>0</v>
      </c>
      <c r="K238" s="142" t="s">
        <v>587</v>
      </c>
      <c r="L238" s="31"/>
      <c r="M238" s="146" t="s">
        <v>1</v>
      </c>
      <c r="N238" s="147" t="s">
        <v>41</v>
      </c>
      <c r="O238" s="148">
        <v>0.006</v>
      </c>
      <c r="P238" s="148">
        <f>O238*H238</f>
        <v>0.01989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AR238" s="150" t="s">
        <v>147</v>
      </c>
      <c r="AT238" s="150" t="s">
        <v>142</v>
      </c>
      <c r="AU238" s="150" t="s">
        <v>85</v>
      </c>
      <c r="AY238" s="17" t="s">
        <v>139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7" t="s">
        <v>19</v>
      </c>
      <c r="BK238" s="151">
        <f>ROUND(I238*H238,2)</f>
        <v>0</v>
      </c>
      <c r="BL238" s="17" t="s">
        <v>147</v>
      </c>
      <c r="BM238" s="150" t="s">
        <v>724</v>
      </c>
    </row>
    <row r="239" spans="2:51" s="13" customFormat="1" ht="12">
      <c r="B239" s="159"/>
      <c r="D239" s="153" t="s">
        <v>149</v>
      </c>
      <c r="F239" s="161" t="s">
        <v>725</v>
      </c>
      <c r="H239" s="162">
        <v>3.315</v>
      </c>
      <c r="L239" s="159"/>
      <c r="M239" s="163"/>
      <c r="N239" s="164"/>
      <c r="O239" s="164"/>
      <c r="P239" s="164"/>
      <c r="Q239" s="164"/>
      <c r="R239" s="164"/>
      <c r="S239" s="164"/>
      <c r="T239" s="165"/>
      <c r="AT239" s="160" t="s">
        <v>149</v>
      </c>
      <c r="AU239" s="160" t="s">
        <v>85</v>
      </c>
      <c r="AV239" s="13" t="s">
        <v>85</v>
      </c>
      <c r="AW239" s="13" t="s">
        <v>3</v>
      </c>
      <c r="AX239" s="13" t="s">
        <v>19</v>
      </c>
      <c r="AY239" s="160" t="s">
        <v>139</v>
      </c>
    </row>
    <row r="240" spans="2:65" s="1" customFormat="1" ht="24" customHeight="1">
      <c r="B240" s="139"/>
      <c r="C240" s="140" t="s">
        <v>346</v>
      </c>
      <c r="D240" s="140" t="s">
        <v>142</v>
      </c>
      <c r="E240" s="141" t="s">
        <v>333</v>
      </c>
      <c r="F240" s="142" t="s">
        <v>726</v>
      </c>
      <c r="G240" s="143" t="s">
        <v>311</v>
      </c>
      <c r="H240" s="144">
        <v>0.221</v>
      </c>
      <c r="I240" s="145"/>
      <c r="J240" s="145">
        <f>ROUND(I240*H240,2)</f>
        <v>0</v>
      </c>
      <c r="K240" s="142" t="s">
        <v>587</v>
      </c>
      <c r="L240" s="31"/>
      <c r="M240" s="146" t="s">
        <v>1</v>
      </c>
      <c r="N240" s="147" t="s">
        <v>41</v>
      </c>
      <c r="O240" s="148">
        <v>0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147</v>
      </c>
      <c r="AT240" s="150" t="s">
        <v>142</v>
      </c>
      <c r="AU240" s="150" t="s">
        <v>85</v>
      </c>
      <c r="AY240" s="17" t="s">
        <v>139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7" t="s">
        <v>19</v>
      </c>
      <c r="BK240" s="151">
        <f>ROUND(I240*H240,2)</f>
        <v>0</v>
      </c>
      <c r="BL240" s="17" t="s">
        <v>147</v>
      </c>
      <c r="BM240" s="150" t="s">
        <v>727</v>
      </c>
    </row>
    <row r="241" spans="2:63" s="11" customFormat="1" ht="22.9" customHeight="1">
      <c r="B241" s="127"/>
      <c r="D241" s="128" t="s">
        <v>75</v>
      </c>
      <c r="E241" s="137" t="s">
        <v>336</v>
      </c>
      <c r="F241" s="137" t="s">
        <v>337</v>
      </c>
      <c r="J241" s="138">
        <f>BK241</f>
        <v>0</v>
      </c>
      <c r="L241" s="127"/>
      <c r="M241" s="131"/>
      <c r="N241" s="132"/>
      <c r="O241" s="132"/>
      <c r="P241" s="133">
        <f>P242</f>
        <v>24.272766000000004</v>
      </c>
      <c r="Q241" s="132"/>
      <c r="R241" s="133">
        <f>R242</f>
        <v>0</v>
      </c>
      <c r="S241" s="132"/>
      <c r="T241" s="134">
        <f>T242</f>
        <v>0</v>
      </c>
      <c r="AR241" s="128" t="s">
        <v>19</v>
      </c>
      <c r="AT241" s="135" t="s">
        <v>75</v>
      </c>
      <c r="AU241" s="135" t="s">
        <v>19</v>
      </c>
      <c r="AY241" s="128" t="s">
        <v>139</v>
      </c>
      <c r="BK241" s="136">
        <f>BK242</f>
        <v>0</v>
      </c>
    </row>
    <row r="242" spans="2:65" s="1" customFormat="1" ht="16.5" customHeight="1">
      <c r="B242" s="139"/>
      <c r="C242" s="140" t="s">
        <v>350</v>
      </c>
      <c r="D242" s="140" t="s">
        <v>142</v>
      </c>
      <c r="E242" s="141" t="s">
        <v>728</v>
      </c>
      <c r="F242" s="142" t="s">
        <v>729</v>
      </c>
      <c r="G242" s="143" t="s">
        <v>311</v>
      </c>
      <c r="H242" s="144">
        <v>60.834</v>
      </c>
      <c r="I242" s="145"/>
      <c r="J242" s="145">
        <f>ROUND(I242*H242,2)</f>
        <v>0</v>
      </c>
      <c r="K242" s="142" t="s">
        <v>146</v>
      </c>
      <c r="L242" s="31"/>
      <c r="M242" s="146" t="s">
        <v>1</v>
      </c>
      <c r="N242" s="147" t="s">
        <v>41</v>
      </c>
      <c r="O242" s="148">
        <v>0.399</v>
      </c>
      <c r="P242" s="148">
        <f>O242*H242</f>
        <v>24.272766000000004</v>
      </c>
      <c r="Q242" s="148">
        <v>0</v>
      </c>
      <c r="R242" s="148">
        <f>Q242*H242</f>
        <v>0</v>
      </c>
      <c r="S242" s="148">
        <v>0</v>
      </c>
      <c r="T242" s="149">
        <f>S242*H242</f>
        <v>0</v>
      </c>
      <c r="AR242" s="150" t="s">
        <v>147</v>
      </c>
      <c r="AT242" s="150" t="s">
        <v>142</v>
      </c>
      <c r="AU242" s="150" t="s">
        <v>85</v>
      </c>
      <c r="AY242" s="17" t="s">
        <v>139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7" t="s">
        <v>19</v>
      </c>
      <c r="BK242" s="151">
        <f>ROUND(I242*H242,2)</f>
        <v>0</v>
      </c>
      <c r="BL242" s="17" t="s">
        <v>147</v>
      </c>
      <c r="BM242" s="150" t="s">
        <v>730</v>
      </c>
    </row>
    <row r="243" spans="2:63" s="11" customFormat="1" ht="25.9" customHeight="1">
      <c r="B243" s="127"/>
      <c r="D243" s="128" t="s">
        <v>75</v>
      </c>
      <c r="E243" s="129" t="s">
        <v>342</v>
      </c>
      <c r="F243" s="129" t="s">
        <v>343</v>
      </c>
      <c r="J243" s="130">
        <f>BK243</f>
        <v>0</v>
      </c>
      <c r="L243" s="127"/>
      <c r="M243" s="131"/>
      <c r="N243" s="132"/>
      <c r="O243" s="132"/>
      <c r="P243" s="133">
        <f>P244+P289+P310+P322+P364</f>
        <v>800.3610270000001</v>
      </c>
      <c r="Q243" s="132"/>
      <c r="R243" s="133">
        <f>R244+R289+R310+R322+R364</f>
        <v>22.379658850000002</v>
      </c>
      <c r="S243" s="132"/>
      <c r="T243" s="134">
        <f>T244+T289+T310+T322+T364</f>
        <v>0.221369</v>
      </c>
      <c r="AR243" s="128" t="s">
        <v>85</v>
      </c>
      <c r="AT243" s="135" t="s">
        <v>75</v>
      </c>
      <c r="AU243" s="135" t="s">
        <v>76</v>
      </c>
      <c r="AY243" s="128" t="s">
        <v>139</v>
      </c>
      <c r="BK243" s="136">
        <f>BK244+BK289+BK310+BK322+BK364</f>
        <v>0</v>
      </c>
    </row>
    <row r="244" spans="2:63" s="11" customFormat="1" ht="22.9" customHeight="1">
      <c r="B244" s="127"/>
      <c r="D244" s="128" t="s">
        <v>75</v>
      </c>
      <c r="E244" s="137" t="s">
        <v>344</v>
      </c>
      <c r="F244" s="137" t="s">
        <v>345</v>
      </c>
      <c r="J244" s="138">
        <f>BK244</f>
        <v>0</v>
      </c>
      <c r="L244" s="127"/>
      <c r="M244" s="131"/>
      <c r="N244" s="132"/>
      <c r="O244" s="132"/>
      <c r="P244" s="133">
        <f>SUM(P245:P288)</f>
        <v>388.434206</v>
      </c>
      <c r="Q244" s="132"/>
      <c r="R244" s="133">
        <f>SUM(R245:R288)</f>
        <v>10.757625919999999</v>
      </c>
      <c r="S244" s="132"/>
      <c r="T244" s="134">
        <f>SUM(T245:T288)</f>
        <v>0</v>
      </c>
      <c r="AR244" s="128" t="s">
        <v>85</v>
      </c>
      <c r="AT244" s="135" t="s">
        <v>75</v>
      </c>
      <c r="AU244" s="135" t="s">
        <v>19</v>
      </c>
      <c r="AY244" s="128" t="s">
        <v>139</v>
      </c>
      <c r="BK244" s="136">
        <f>SUM(BK245:BK288)</f>
        <v>0</v>
      </c>
    </row>
    <row r="245" spans="2:65" s="1" customFormat="1" ht="16.5" customHeight="1">
      <c r="B245" s="139"/>
      <c r="C245" s="140" t="s">
        <v>355</v>
      </c>
      <c r="D245" s="140" t="s">
        <v>142</v>
      </c>
      <c r="E245" s="141" t="s">
        <v>731</v>
      </c>
      <c r="F245" s="142" t="s">
        <v>732</v>
      </c>
      <c r="G245" s="143" t="s">
        <v>155</v>
      </c>
      <c r="H245" s="144">
        <v>615.447</v>
      </c>
      <c r="I245" s="145"/>
      <c r="J245" s="145">
        <f>ROUND(I245*H245,2)</f>
        <v>0</v>
      </c>
      <c r="K245" s="142" t="s">
        <v>1</v>
      </c>
      <c r="L245" s="31"/>
      <c r="M245" s="146" t="s">
        <v>1</v>
      </c>
      <c r="N245" s="147" t="s">
        <v>41</v>
      </c>
      <c r="O245" s="148">
        <v>0.115</v>
      </c>
      <c r="P245" s="148">
        <f>O245*H245</f>
        <v>70.776405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265</v>
      </c>
      <c r="AT245" s="150" t="s">
        <v>142</v>
      </c>
      <c r="AU245" s="150" t="s">
        <v>85</v>
      </c>
      <c r="AY245" s="17" t="s">
        <v>139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7" t="s">
        <v>19</v>
      </c>
      <c r="BK245" s="151">
        <f>ROUND(I245*H245,2)</f>
        <v>0</v>
      </c>
      <c r="BL245" s="17" t="s">
        <v>265</v>
      </c>
      <c r="BM245" s="150" t="s">
        <v>733</v>
      </c>
    </row>
    <row r="246" spans="2:51" s="12" customFormat="1" ht="12">
      <c r="B246" s="152"/>
      <c r="D246" s="153" t="s">
        <v>149</v>
      </c>
      <c r="E246" s="154" t="s">
        <v>1</v>
      </c>
      <c r="F246" s="155" t="s">
        <v>734</v>
      </c>
      <c r="H246" s="154" t="s">
        <v>1</v>
      </c>
      <c r="L246" s="152"/>
      <c r="M246" s="156"/>
      <c r="N246" s="157"/>
      <c r="O246" s="157"/>
      <c r="P246" s="157"/>
      <c r="Q246" s="157"/>
      <c r="R246" s="157"/>
      <c r="S246" s="157"/>
      <c r="T246" s="158"/>
      <c r="AT246" s="154" t="s">
        <v>149</v>
      </c>
      <c r="AU246" s="154" t="s">
        <v>85</v>
      </c>
      <c r="AV246" s="12" t="s">
        <v>19</v>
      </c>
      <c r="AW246" s="12" t="s">
        <v>30</v>
      </c>
      <c r="AX246" s="12" t="s">
        <v>76</v>
      </c>
      <c r="AY246" s="154" t="s">
        <v>139</v>
      </c>
    </row>
    <row r="247" spans="2:51" s="13" customFormat="1" ht="12">
      <c r="B247" s="159"/>
      <c r="D247" s="153" t="s">
        <v>149</v>
      </c>
      <c r="E247" s="160" t="s">
        <v>1</v>
      </c>
      <c r="F247" s="161" t="s">
        <v>735</v>
      </c>
      <c r="H247" s="162">
        <v>615.447</v>
      </c>
      <c r="L247" s="159"/>
      <c r="M247" s="163"/>
      <c r="N247" s="164"/>
      <c r="O247" s="164"/>
      <c r="P247" s="164"/>
      <c r="Q247" s="164"/>
      <c r="R247" s="164"/>
      <c r="S247" s="164"/>
      <c r="T247" s="165"/>
      <c r="AT247" s="160" t="s">
        <v>149</v>
      </c>
      <c r="AU247" s="160" t="s">
        <v>85</v>
      </c>
      <c r="AV247" s="13" t="s">
        <v>85</v>
      </c>
      <c r="AW247" s="13" t="s">
        <v>30</v>
      </c>
      <c r="AX247" s="13" t="s">
        <v>76</v>
      </c>
      <c r="AY247" s="160" t="s">
        <v>139</v>
      </c>
    </row>
    <row r="248" spans="2:51" s="14" customFormat="1" ht="12">
      <c r="B248" s="166"/>
      <c r="D248" s="153" t="s">
        <v>149</v>
      </c>
      <c r="E248" s="167" t="s">
        <v>1</v>
      </c>
      <c r="F248" s="168" t="s">
        <v>152</v>
      </c>
      <c r="H248" s="169">
        <v>615.447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7" t="s">
        <v>149</v>
      </c>
      <c r="AU248" s="167" t="s">
        <v>85</v>
      </c>
      <c r="AV248" s="14" t="s">
        <v>147</v>
      </c>
      <c r="AW248" s="14" t="s">
        <v>30</v>
      </c>
      <c r="AX248" s="14" t="s">
        <v>19</v>
      </c>
      <c r="AY248" s="167" t="s">
        <v>139</v>
      </c>
    </row>
    <row r="249" spans="2:65" s="1" customFormat="1" ht="24" customHeight="1">
      <c r="B249" s="139"/>
      <c r="C249" s="140" t="s">
        <v>360</v>
      </c>
      <c r="D249" s="140" t="s">
        <v>142</v>
      </c>
      <c r="E249" s="141" t="s">
        <v>736</v>
      </c>
      <c r="F249" s="142" t="s">
        <v>737</v>
      </c>
      <c r="G249" s="143" t="s">
        <v>155</v>
      </c>
      <c r="H249" s="144">
        <v>672.107</v>
      </c>
      <c r="I249" s="145"/>
      <c r="J249" s="145">
        <f>ROUND(I249*H249,2)</f>
        <v>0</v>
      </c>
      <c r="K249" s="142" t="s">
        <v>146</v>
      </c>
      <c r="L249" s="31"/>
      <c r="M249" s="146" t="s">
        <v>1</v>
      </c>
      <c r="N249" s="147" t="s">
        <v>41</v>
      </c>
      <c r="O249" s="148">
        <v>0.115</v>
      </c>
      <c r="P249" s="148">
        <f>O249*H249</f>
        <v>77.292305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265</v>
      </c>
      <c r="AT249" s="150" t="s">
        <v>142</v>
      </c>
      <c r="AU249" s="150" t="s">
        <v>85</v>
      </c>
      <c r="AY249" s="17" t="s">
        <v>139</v>
      </c>
      <c r="BE249" s="151">
        <f>IF(N249="základní",J249,0)</f>
        <v>0</v>
      </c>
      <c r="BF249" s="151">
        <f>IF(N249="snížená",J249,0)</f>
        <v>0</v>
      </c>
      <c r="BG249" s="151">
        <f>IF(N249="zákl. přenesená",J249,0)</f>
        <v>0</v>
      </c>
      <c r="BH249" s="151">
        <f>IF(N249="sníž. přenesená",J249,0)</f>
        <v>0</v>
      </c>
      <c r="BI249" s="151">
        <f>IF(N249="nulová",J249,0)</f>
        <v>0</v>
      </c>
      <c r="BJ249" s="17" t="s">
        <v>19</v>
      </c>
      <c r="BK249" s="151">
        <f>ROUND(I249*H249,2)</f>
        <v>0</v>
      </c>
      <c r="BL249" s="17" t="s">
        <v>265</v>
      </c>
      <c r="BM249" s="150" t="s">
        <v>738</v>
      </c>
    </row>
    <row r="250" spans="2:51" s="12" customFormat="1" ht="12">
      <c r="B250" s="152"/>
      <c r="D250" s="153" t="s">
        <v>149</v>
      </c>
      <c r="E250" s="154" t="s">
        <v>1</v>
      </c>
      <c r="F250" s="155" t="s">
        <v>734</v>
      </c>
      <c r="H250" s="154" t="s">
        <v>1</v>
      </c>
      <c r="L250" s="152"/>
      <c r="M250" s="156"/>
      <c r="N250" s="157"/>
      <c r="O250" s="157"/>
      <c r="P250" s="157"/>
      <c r="Q250" s="157"/>
      <c r="R250" s="157"/>
      <c r="S250" s="157"/>
      <c r="T250" s="158"/>
      <c r="AT250" s="154" t="s">
        <v>149</v>
      </c>
      <c r="AU250" s="154" t="s">
        <v>85</v>
      </c>
      <c r="AV250" s="12" t="s">
        <v>19</v>
      </c>
      <c r="AW250" s="12" t="s">
        <v>30</v>
      </c>
      <c r="AX250" s="12" t="s">
        <v>76</v>
      </c>
      <c r="AY250" s="154" t="s">
        <v>139</v>
      </c>
    </row>
    <row r="251" spans="2:51" s="13" customFormat="1" ht="12">
      <c r="B251" s="159"/>
      <c r="D251" s="153" t="s">
        <v>149</v>
      </c>
      <c r="E251" s="160" t="s">
        <v>1</v>
      </c>
      <c r="F251" s="161" t="s">
        <v>735</v>
      </c>
      <c r="H251" s="162">
        <v>615.447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T251" s="160" t="s">
        <v>149</v>
      </c>
      <c r="AU251" s="160" t="s">
        <v>85</v>
      </c>
      <c r="AV251" s="13" t="s">
        <v>85</v>
      </c>
      <c r="AW251" s="13" t="s">
        <v>30</v>
      </c>
      <c r="AX251" s="13" t="s">
        <v>76</v>
      </c>
      <c r="AY251" s="160" t="s">
        <v>139</v>
      </c>
    </row>
    <row r="252" spans="2:51" s="12" customFormat="1" ht="12">
      <c r="B252" s="152"/>
      <c r="D252" s="153" t="s">
        <v>149</v>
      </c>
      <c r="E252" s="154" t="s">
        <v>1</v>
      </c>
      <c r="F252" s="155" t="s">
        <v>739</v>
      </c>
      <c r="H252" s="154" t="s">
        <v>1</v>
      </c>
      <c r="L252" s="152"/>
      <c r="M252" s="156"/>
      <c r="N252" s="157"/>
      <c r="O252" s="157"/>
      <c r="P252" s="157"/>
      <c r="Q252" s="157"/>
      <c r="R252" s="157"/>
      <c r="S252" s="157"/>
      <c r="T252" s="158"/>
      <c r="AT252" s="154" t="s">
        <v>149</v>
      </c>
      <c r="AU252" s="154" t="s">
        <v>85</v>
      </c>
      <c r="AV252" s="12" t="s">
        <v>19</v>
      </c>
      <c r="AW252" s="12" t="s">
        <v>30</v>
      </c>
      <c r="AX252" s="12" t="s">
        <v>76</v>
      </c>
      <c r="AY252" s="154" t="s">
        <v>139</v>
      </c>
    </row>
    <row r="253" spans="2:51" s="13" customFormat="1" ht="12">
      <c r="B253" s="159"/>
      <c r="D253" s="153" t="s">
        <v>149</v>
      </c>
      <c r="E253" s="160" t="s">
        <v>1</v>
      </c>
      <c r="F253" s="161" t="s">
        <v>740</v>
      </c>
      <c r="H253" s="162">
        <v>56.66</v>
      </c>
      <c r="L253" s="159"/>
      <c r="M253" s="163"/>
      <c r="N253" s="164"/>
      <c r="O253" s="164"/>
      <c r="P253" s="164"/>
      <c r="Q253" s="164"/>
      <c r="R253" s="164"/>
      <c r="S253" s="164"/>
      <c r="T253" s="165"/>
      <c r="AT253" s="160" t="s">
        <v>149</v>
      </c>
      <c r="AU253" s="160" t="s">
        <v>85</v>
      </c>
      <c r="AV253" s="13" t="s">
        <v>85</v>
      </c>
      <c r="AW253" s="13" t="s">
        <v>30</v>
      </c>
      <c r="AX253" s="13" t="s">
        <v>76</v>
      </c>
      <c r="AY253" s="160" t="s">
        <v>139</v>
      </c>
    </row>
    <row r="254" spans="2:51" s="15" customFormat="1" ht="12">
      <c r="B254" s="182"/>
      <c r="D254" s="153" t="s">
        <v>149</v>
      </c>
      <c r="E254" s="183" t="s">
        <v>1</v>
      </c>
      <c r="F254" s="184" t="s">
        <v>185</v>
      </c>
      <c r="H254" s="185">
        <v>672.107</v>
      </c>
      <c r="L254" s="182"/>
      <c r="M254" s="186"/>
      <c r="N254" s="187"/>
      <c r="O254" s="187"/>
      <c r="P254" s="187"/>
      <c r="Q254" s="187"/>
      <c r="R254" s="187"/>
      <c r="S254" s="187"/>
      <c r="T254" s="188"/>
      <c r="AT254" s="183" t="s">
        <v>149</v>
      </c>
      <c r="AU254" s="183" t="s">
        <v>85</v>
      </c>
      <c r="AV254" s="15" t="s">
        <v>168</v>
      </c>
      <c r="AW254" s="15" t="s">
        <v>30</v>
      </c>
      <c r="AX254" s="15" t="s">
        <v>76</v>
      </c>
      <c r="AY254" s="183" t="s">
        <v>139</v>
      </c>
    </row>
    <row r="255" spans="2:51" s="14" customFormat="1" ht="12">
      <c r="B255" s="166"/>
      <c r="D255" s="153" t="s">
        <v>149</v>
      </c>
      <c r="E255" s="167" t="s">
        <v>1</v>
      </c>
      <c r="F255" s="168" t="s">
        <v>152</v>
      </c>
      <c r="H255" s="169">
        <v>672.107</v>
      </c>
      <c r="L255" s="166"/>
      <c r="M255" s="170"/>
      <c r="N255" s="171"/>
      <c r="O255" s="171"/>
      <c r="P255" s="171"/>
      <c r="Q255" s="171"/>
      <c r="R255" s="171"/>
      <c r="S255" s="171"/>
      <c r="T255" s="172"/>
      <c r="AT255" s="167" t="s">
        <v>149</v>
      </c>
      <c r="AU255" s="167" t="s">
        <v>85</v>
      </c>
      <c r="AV255" s="14" t="s">
        <v>147</v>
      </c>
      <c r="AW255" s="14" t="s">
        <v>30</v>
      </c>
      <c r="AX255" s="14" t="s">
        <v>19</v>
      </c>
      <c r="AY255" s="167" t="s">
        <v>139</v>
      </c>
    </row>
    <row r="256" spans="2:65" s="1" customFormat="1" ht="24" customHeight="1">
      <c r="B256" s="139"/>
      <c r="C256" s="173" t="s">
        <v>367</v>
      </c>
      <c r="D256" s="173" t="s">
        <v>173</v>
      </c>
      <c r="E256" s="174" t="s">
        <v>741</v>
      </c>
      <c r="F256" s="175" t="s">
        <v>742</v>
      </c>
      <c r="G256" s="176" t="s">
        <v>155</v>
      </c>
      <c r="H256" s="177">
        <v>772.923</v>
      </c>
      <c r="I256" s="178"/>
      <c r="J256" s="178">
        <f>ROUND(I256*H256,2)</f>
        <v>0</v>
      </c>
      <c r="K256" s="175" t="s">
        <v>1</v>
      </c>
      <c r="L256" s="179"/>
      <c r="M256" s="180" t="s">
        <v>1</v>
      </c>
      <c r="N256" s="181" t="s">
        <v>41</v>
      </c>
      <c r="O256" s="148">
        <v>0</v>
      </c>
      <c r="P256" s="148">
        <f>O256*H256</f>
        <v>0</v>
      </c>
      <c r="Q256" s="148">
        <v>0.002</v>
      </c>
      <c r="R256" s="148">
        <f>Q256*H256</f>
        <v>1.545846</v>
      </c>
      <c r="S256" s="148">
        <v>0</v>
      </c>
      <c r="T256" s="149">
        <f>S256*H256</f>
        <v>0</v>
      </c>
      <c r="AR256" s="150" t="s">
        <v>346</v>
      </c>
      <c r="AT256" s="150" t="s">
        <v>173</v>
      </c>
      <c r="AU256" s="150" t="s">
        <v>85</v>
      </c>
      <c r="AY256" s="17" t="s">
        <v>139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7" t="s">
        <v>19</v>
      </c>
      <c r="BK256" s="151">
        <f>ROUND(I256*H256,2)</f>
        <v>0</v>
      </c>
      <c r="BL256" s="17" t="s">
        <v>265</v>
      </c>
      <c r="BM256" s="150" t="s">
        <v>743</v>
      </c>
    </row>
    <row r="257" spans="2:51" s="12" customFormat="1" ht="12">
      <c r="B257" s="152"/>
      <c r="D257" s="153" t="s">
        <v>149</v>
      </c>
      <c r="E257" s="154" t="s">
        <v>1</v>
      </c>
      <c r="F257" s="155" t="s">
        <v>734</v>
      </c>
      <c r="H257" s="154" t="s">
        <v>1</v>
      </c>
      <c r="L257" s="152"/>
      <c r="M257" s="156"/>
      <c r="N257" s="157"/>
      <c r="O257" s="157"/>
      <c r="P257" s="157"/>
      <c r="Q257" s="157"/>
      <c r="R257" s="157"/>
      <c r="S257" s="157"/>
      <c r="T257" s="158"/>
      <c r="AT257" s="154" t="s">
        <v>149</v>
      </c>
      <c r="AU257" s="154" t="s">
        <v>85</v>
      </c>
      <c r="AV257" s="12" t="s">
        <v>19</v>
      </c>
      <c r="AW257" s="12" t="s">
        <v>30</v>
      </c>
      <c r="AX257" s="12" t="s">
        <v>76</v>
      </c>
      <c r="AY257" s="154" t="s">
        <v>139</v>
      </c>
    </row>
    <row r="258" spans="2:51" s="13" customFormat="1" ht="12">
      <c r="B258" s="159"/>
      <c r="D258" s="153" t="s">
        <v>149</v>
      </c>
      <c r="E258" s="160" t="s">
        <v>1</v>
      </c>
      <c r="F258" s="161" t="s">
        <v>735</v>
      </c>
      <c r="H258" s="162">
        <v>615.447</v>
      </c>
      <c r="L258" s="159"/>
      <c r="M258" s="163"/>
      <c r="N258" s="164"/>
      <c r="O258" s="164"/>
      <c r="P258" s="164"/>
      <c r="Q258" s="164"/>
      <c r="R258" s="164"/>
      <c r="S258" s="164"/>
      <c r="T258" s="165"/>
      <c r="AT258" s="160" t="s">
        <v>149</v>
      </c>
      <c r="AU258" s="160" t="s">
        <v>85</v>
      </c>
      <c r="AV258" s="13" t="s">
        <v>85</v>
      </c>
      <c r="AW258" s="13" t="s">
        <v>30</v>
      </c>
      <c r="AX258" s="13" t="s">
        <v>76</v>
      </c>
      <c r="AY258" s="160" t="s">
        <v>139</v>
      </c>
    </row>
    <row r="259" spans="2:51" s="12" customFormat="1" ht="12">
      <c r="B259" s="152"/>
      <c r="D259" s="153" t="s">
        <v>149</v>
      </c>
      <c r="E259" s="154" t="s">
        <v>1</v>
      </c>
      <c r="F259" s="155" t="s">
        <v>739</v>
      </c>
      <c r="H259" s="154" t="s">
        <v>1</v>
      </c>
      <c r="L259" s="152"/>
      <c r="M259" s="156"/>
      <c r="N259" s="157"/>
      <c r="O259" s="157"/>
      <c r="P259" s="157"/>
      <c r="Q259" s="157"/>
      <c r="R259" s="157"/>
      <c r="S259" s="157"/>
      <c r="T259" s="158"/>
      <c r="AT259" s="154" t="s">
        <v>149</v>
      </c>
      <c r="AU259" s="154" t="s">
        <v>85</v>
      </c>
      <c r="AV259" s="12" t="s">
        <v>19</v>
      </c>
      <c r="AW259" s="12" t="s">
        <v>30</v>
      </c>
      <c r="AX259" s="12" t="s">
        <v>76</v>
      </c>
      <c r="AY259" s="154" t="s">
        <v>139</v>
      </c>
    </row>
    <row r="260" spans="2:51" s="13" customFormat="1" ht="12">
      <c r="B260" s="159"/>
      <c r="D260" s="153" t="s">
        <v>149</v>
      </c>
      <c r="E260" s="160" t="s">
        <v>1</v>
      </c>
      <c r="F260" s="161" t="s">
        <v>740</v>
      </c>
      <c r="H260" s="162">
        <v>56.66</v>
      </c>
      <c r="L260" s="159"/>
      <c r="M260" s="163"/>
      <c r="N260" s="164"/>
      <c r="O260" s="164"/>
      <c r="P260" s="164"/>
      <c r="Q260" s="164"/>
      <c r="R260" s="164"/>
      <c r="S260" s="164"/>
      <c r="T260" s="165"/>
      <c r="AT260" s="160" t="s">
        <v>149</v>
      </c>
      <c r="AU260" s="160" t="s">
        <v>85</v>
      </c>
      <c r="AV260" s="13" t="s">
        <v>85</v>
      </c>
      <c r="AW260" s="13" t="s">
        <v>30</v>
      </c>
      <c r="AX260" s="13" t="s">
        <v>76</v>
      </c>
      <c r="AY260" s="160" t="s">
        <v>139</v>
      </c>
    </row>
    <row r="261" spans="2:51" s="15" customFormat="1" ht="12">
      <c r="B261" s="182"/>
      <c r="D261" s="153" t="s">
        <v>149</v>
      </c>
      <c r="E261" s="183" t="s">
        <v>1</v>
      </c>
      <c r="F261" s="184" t="s">
        <v>185</v>
      </c>
      <c r="H261" s="185">
        <v>672.107</v>
      </c>
      <c r="L261" s="182"/>
      <c r="M261" s="186"/>
      <c r="N261" s="187"/>
      <c r="O261" s="187"/>
      <c r="P261" s="187"/>
      <c r="Q261" s="187"/>
      <c r="R261" s="187"/>
      <c r="S261" s="187"/>
      <c r="T261" s="188"/>
      <c r="AT261" s="183" t="s">
        <v>149</v>
      </c>
      <c r="AU261" s="183" t="s">
        <v>85</v>
      </c>
      <c r="AV261" s="15" t="s">
        <v>168</v>
      </c>
      <c r="AW261" s="15" t="s">
        <v>30</v>
      </c>
      <c r="AX261" s="15" t="s">
        <v>76</v>
      </c>
      <c r="AY261" s="183" t="s">
        <v>139</v>
      </c>
    </row>
    <row r="262" spans="2:51" s="13" customFormat="1" ht="12">
      <c r="B262" s="159"/>
      <c r="D262" s="153" t="s">
        <v>149</v>
      </c>
      <c r="E262" s="160" t="s">
        <v>1</v>
      </c>
      <c r="F262" s="161" t="s">
        <v>744</v>
      </c>
      <c r="H262" s="162">
        <v>100.816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T262" s="160" t="s">
        <v>149</v>
      </c>
      <c r="AU262" s="160" t="s">
        <v>85</v>
      </c>
      <c r="AV262" s="13" t="s">
        <v>85</v>
      </c>
      <c r="AW262" s="13" t="s">
        <v>30</v>
      </c>
      <c r="AX262" s="13" t="s">
        <v>76</v>
      </c>
      <c r="AY262" s="160" t="s">
        <v>139</v>
      </c>
    </row>
    <row r="263" spans="2:51" s="14" customFormat="1" ht="12">
      <c r="B263" s="166"/>
      <c r="D263" s="153" t="s">
        <v>149</v>
      </c>
      <c r="E263" s="167" t="s">
        <v>1</v>
      </c>
      <c r="F263" s="168" t="s">
        <v>152</v>
      </c>
      <c r="H263" s="169">
        <v>772.923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149</v>
      </c>
      <c r="AU263" s="167" t="s">
        <v>85</v>
      </c>
      <c r="AV263" s="14" t="s">
        <v>147</v>
      </c>
      <c r="AW263" s="14" t="s">
        <v>30</v>
      </c>
      <c r="AX263" s="14" t="s">
        <v>19</v>
      </c>
      <c r="AY263" s="167" t="s">
        <v>139</v>
      </c>
    </row>
    <row r="264" spans="2:65" s="1" customFormat="1" ht="24" customHeight="1">
      <c r="B264" s="139"/>
      <c r="C264" s="140" t="s">
        <v>372</v>
      </c>
      <c r="D264" s="140" t="s">
        <v>142</v>
      </c>
      <c r="E264" s="141" t="s">
        <v>745</v>
      </c>
      <c r="F264" s="142" t="s">
        <v>746</v>
      </c>
      <c r="G264" s="143" t="s">
        <v>155</v>
      </c>
      <c r="H264" s="144">
        <v>1342.824</v>
      </c>
      <c r="I264" s="145"/>
      <c r="J264" s="145">
        <f>ROUND(I264*H264,2)</f>
        <v>0</v>
      </c>
      <c r="K264" s="142" t="s">
        <v>146</v>
      </c>
      <c r="L264" s="31"/>
      <c r="M264" s="146" t="s">
        <v>1</v>
      </c>
      <c r="N264" s="147" t="s">
        <v>41</v>
      </c>
      <c r="O264" s="148">
        <v>0.179</v>
      </c>
      <c r="P264" s="148">
        <f>O264*H264</f>
        <v>240.365496</v>
      </c>
      <c r="Q264" s="148">
        <v>0.00088</v>
      </c>
      <c r="R264" s="148">
        <f>Q264*H264</f>
        <v>1.18168512</v>
      </c>
      <c r="S264" s="148">
        <v>0</v>
      </c>
      <c r="T264" s="149">
        <f>S264*H264</f>
        <v>0</v>
      </c>
      <c r="AR264" s="150" t="s">
        <v>265</v>
      </c>
      <c r="AT264" s="150" t="s">
        <v>142</v>
      </c>
      <c r="AU264" s="150" t="s">
        <v>85</v>
      </c>
      <c r="AY264" s="17" t="s">
        <v>139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7" t="s">
        <v>19</v>
      </c>
      <c r="BK264" s="151">
        <f>ROUND(I264*H264,2)</f>
        <v>0</v>
      </c>
      <c r="BL264" s="17" t="s">
        <v>265</v>
      </c>
      <c r="BM264" s="150" t="s">
        <v>747</v>
      </c>
    </row>
    <row r="265" spans="2:51" s="12" customFormat="1" ht="12">
      <c r="B265" s="152"/>
      <c r="D265" s="153" t="s">
        <v>149</v>
      </c>
      <c r="E265" s="154" t="s">
        <v>1</v>
      </c>
      <c r="F265" s="155" t="s">
        <v>734</v>
      </c>
      <c r="H265" s="154" t="s">
        <v>1</v>
      </c>
      <c r="L265" s="152"/>
      <c r="M265" s="156"/>
      <c r="N265" s="157"/>
      <c r="O265" s="157"/>
      <c r="P265" s="157"/>
      <c r="Q265" s="157"/>
      <c r="R265" s="157"/>
      <c r="S265" s="157"/>
      <c r="T265" s="158"/>
      <c r="AT265" s="154" t="s">
        <v>149</v>
      </c>
      <c r="AU265" s="154" t="s">
        <v>85</v>
      </c>
      <c r="AV265" s="12" t="s">
        <v>19</v>
      </c>
      <c r="AW265" s="12" t="s">
        <v>30</v>
      </c>
      <c r="AX265" s="12" t="s">
        <v>76</v>
      </c>
      <c r="AY265" s="154" t="s">
        <v>139</v>
      </c>
    </row>
    <row r="266" spans="2:51" s="13" customFormat="1" ht="12">
      <c r="B266" s="159"/>
      <c r="D266" s="153" t="s">
        <v>149</v>
      </c>
      <c r="E266" s="160" t="s">
        <v>1</v>
      </c>
      <c r="F266" s="161" t="s">
        <v>748</v>
      </c>
      <c r="H266" s="162">
        <v>1230.893</v>
      </c>
      <c r="L266" s="159"/>
      <c r="M266" s="163"/>
      <c r="N266" s="164"/>
      <c r="O266" s="164"/>
      <c r="P266" s="164"/>
      <c r="Q266" s="164"/>
      <c r="R266" s="164"/>
      <c r="S266" s="164"/>
      <c r="T266" s="165"/>
      <c r="AT266" s="160" t="s">
        <v>149</v>
      </c>
      <c r="AU266" s="160" t="s">
        <v>85</v>
      </c>
      <c r="AV266" s="13" t="s">
        <v>85</v>
      </c>
      <c r="AW266" s="13" t="s">
        <v>30</v>
      </c>
      <c r="AX266" s="13" t="s">
        <v>76</v>
      </c>
      <c r="AY266" s="160" t="s">
        <v>139</v>
      </c>
    </row>
    <row r="267" spans="2:51" s="13" customFormat="1" ht="12">
      <c r="B267" s="159"/>
      <c r="D267" s="153" t="s">
        <v>149</v>
      </c>
      <c r="E267" s="160" t="s">
        <v>1</v>
      </c>
      <c r="F267" s="161" t="s">
        <v>749</v>
      </c>
      <c r="H267" s="162">
        <v>-24.053</v>
      </c>
      <c r="L267" s="159"/>
      <c r="M267" s="163"/>
      <c r="N267" s="164"/>
      <c r="O267" s="164"/>
      <c r="P267" s="164"/>
      <c r="Q267" s="164"/>
      <c r="R267" s="164"/>
      <c r="S267" s="164"/>
      <c r="T267" s="165"/>
      <c r="AT267" s="160" t="s">
        <v>149</v>
      </c>
      <c r="AU267" s="160" t="s">
        <v>85</v>
      </c>
      <c r="AV267" s="13" t="s">
        <v>85</v>
      </c>
      <c r="AW267" s="13" t="s">
        <v>30</v>
      </c>
      <c r="AX267" s="13" t="s">
        <v>76</v>
      </c>
      <c r="AY267" s="160" t="s">
        <v>139</v>
      </c>
    </row>
    <row r="268" spans="2:51" s="12" customFormat="1" ht="12">
      <c r="B268" s="152"/>
      <c r="D268" s="153" t="s">
        <v>149</v>
      </c>
      <c r="E268" s="154" t="s">
        <v>1</v>
      </c>
      <c r="F268" s="155" t="s">
        <v>739</v>
      </c>
      <c r="H268" s="154" t="s">
        <v>1</v>
      </c>
      <c r="L268" s="152"/>
      <c r="M268" s="156"/>
      <c r="N268" s="157"/>
      <c r="O268" s="157"/>
      <c r="P268" s="157"/>
      <c r="Q268" s="157"/>
      <c r="R268" s="157"/>
      <c r="S268" s="157"/>
      <c r="T268" s="158"/>
      <c r="AT268" s="154" t="s">
        <v>149</v>
      </c>
      <c r="AU268" s="154" t="s">
        <v>85</v>
      </c>
      <c r="AV268" s="12" t="s">
        <v>19</v>
      </c>
      <c r="AW268" s="12" t="s">
        <v>30</v>
      </c>
      <c r="AX268" s="12" t="s">
        <v>76</v>
      </c>
      <c r="AY268" s="154" t="s">
        <v>139</v>
      </c>
    </row>
    <row r="269" spans="2:51" s="13" customFormat="1" ht="12">
      <c r="B269" s="159"/>
      <c r="D269" s="153" t="s">
        <v>149</v>
      </c>
      <c r="E269" s="160" t="s">
        <v>1</v>
      </c>
      <c r="F269" s="161" t="s">
        <v>750</v>
      </c>
      <c r="H269" s="162">
        <v>135.984</v>
      </c>
      <c r="L269" s="159"/>
      <c r="M269" s="163"/>
      <c r="N269" s="164"/>
      <c r="O269" s="164"/>
      <c r="P269" s="164"/>
      <c r="Q269" s="164"/>
      <c r="R269" s="164"/>
      <c r="S269" s="164"/>
      <c r="T269" s="165"/>
      <c r="AT269" s="160" t="s">
        <v>149</v>
      </c>
      <c r="AU269" s="160" t="s">
        <v>85</v>
      </c>
      <c r="AV269" s="13" t="s">
        <v>85</v>
      </c>
      <c r="AW269" s="13" t="s">
        <v>30</v>
      </c>
      <c r="AX269" s="13" t="s">
        <v>76</v>
      </c>
      <c r="AY269" s="160" t="s">
        <v>139</v>
      </c>
    </row>
    <row r="270" spans="2:51" s="14" customFormat="1" ht="12">
      <c r="B270" s="166"/>
      <c r="D270" s="153" t="s">
        <v>149</v>
      </c>
      <c r="E270" s="167" t="s">
        <v>1</v>
      </c>
      <c r="F270" s="168" t="s">
        <v>152</v>
      </c>
      <c r="H270" s="169">
        <v>1342.824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7" t="s">
        <v>149</v>
      </c>
      <c r="AU270" s="167" t="s">
        <v>85</v>
      </c>
      <c r="AV270" s="14" t="s">
        <v>147</v>
      </c>
      <c r="AW270" s="14" t="s">
        <v>30</v>
      </c>
      <c r="AX270" s="14" t="s">
        <v>19</v>
      </c>
      <c r="AY270" s="167" t="s">
        <v>139</v>
      </c>
    </row>
    <row r="271" spans="2:65" s="1" customFormat="1" ht="24" customHeight="1">
      <c r="B271" s="139"/>
      <c r="C271" s="173" t="s">
        <v>377</v>
      </c>
      <c r="D271" s="173" t="s">
        <v>173</v>
      </c>
      <c r="E271" s="174" t="s">
        <v>751</v>
      </c>
      <c r="F271" s="175" t="s">
        <v>752</v>
      </c>
      <c r="G271" s="176" t="s">
        <v>155</v>
      </c>
      <c r="H271" s="177">
        <v>772.923</v>
      </c>
      <c r="I271" s="178"/>
      <c r="J271" s="178">
        <f>ROUND(I271*H271,2)</f>
        <v>0</v>
      </c>
      <c r="K271" s="175" t="s">
        <v>146</v>
      </c>
      <c r="L271" s="179"/>
      <c r="M271" s="180" t="s">
        <v>1</v>
      </c>
      <c r="N271" s="181" t="s">
        <v>41</v>
      </c>
      <c r="O271" s="148">
        <v>0</v>
      </c>
      <c r="P271" s="148">
        <f>O271*H271</f>
        <v>0</v>
      </c>
      <c r="Q271" s="148">
        <v>0.0052</v>
      </c>
      <c r="R271" s="148">
        <f>Q271*H271</f>
        <v>4.019199599999999</v>
      </c>
      <c r="S271" s="148">
        <v>0</v>
      </c>
      <c r="T271" s="149">
        <f>S271*H271</f>
        <v>0</v>
      </c>
      <c r="AR271" s="150" t="s">
        <v>346</v>
      </c>
      <c r="AT271" s="150" t="s">
        <v>173</v>
      </c>
      <c r="AU271" s="150" t="s">
        <v>85</v>
      </c>
      <c r="AY271" s="17" t="s">
        <v>139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7" t="s">
        <v>19</v>
      </c>
      <c r="BK271" s="151">
        <f>ROUND(I271*H271,2)</f>
        <v>0</v>
      </c>
      <c r="BL271" s="17" t="s">
        <v>265</v>
      </c>
      <c r="BM271" s="150" t="s">
        <v>753</v>
      </c>
    </row>
    <row r="272" spans="2:51" s="12" customFormat="1" ht="12">
      <c r="B272" s="152"/>
      <c r="D272" s="153" t="s">
        <v>149</v>
      </c>
      <c r="E272" s="154" t="s">
        <v>1</v>
      </c>
      <c r="F272" s="155" t="s">
        <v>734</v>
      </c>
      <c r="H272" s="154" t="s">
        <v>1</v>
      </c>
      <c r="L272" s="152"/>
      <c r="M272" s="156"/>
      <c r="N272" s="157"/>
      <c r="O272" s="157"/>
      <c r="P272" s="157"/>
      <c r="Q272" s="157"/>
      <c r="R272" s="157"/>
      <c r="S272" s="157"/>
      <c r="T272" s="158"/>
      <c r="AT272" s="154" t="s">
        <v>149</v>
      </c>
      <c r="AU272" s="154" t="s">
        <v>85</v>
      </c>
      <c r="AV272" s="12" t="s">
        <v>19</v>
      </c>
      <c r="AW272" s="12" t="s">
        <v>30</v>
      </c>
      <c r="AX272" s="12" t="s">
        <v>76</v>
      </c>
      <c r="AY272" s="154" t="s">
        <v>139</v>
      </c>
    </row>
    <row r="273" spans="2:51" s="13" customFormat="1" ht="12">
      <c r="B273" s="159"/>
      <c r="D273" s="153" t="s">
        <v>149</v>
      </c>
      <c r="E273" s="160" t="s">
        <v>1</v>
      </c>
      <c r="F273" s="161" t="s">
        <v>735</v>
      </c>
      <c r="H273" s="162">
        <v>615.447</v>
      </c>
      <c r="L273" s="159"/>
      <c r="M273" s="163"/>
      <c r="N273" s="164"/>
      <c r="O273" s="164"/>
      <c r="P273" s="164"/>
      <c r="Q273" s="164"/>
      <c r="R273" s="164"/>
      <c r="S273" s="164"/>
      <c r="T273" s="165"/>
      <c r="AT273" s="160" t="s">
        <v>149</v>
      </c>
      <c r="AU273" s="160" t="s">
        <v>85</v>
      </c>
      <c r="AV273" s="13" t="s">
        <v>85</v>
      </c>
      <c r="AW273" s="13" t="s">
        <v>30</v>
      </c>
      <c r="AX273" s="13" t="s">
        <v>76</v>
      </c>
      <c r="AY273" s="160" t="s">
        <v>139</v>
      </c>
    </row>
    <row r="274" spans="2:51" s="12" customFormat="1" ht="12">
      <c r="B274" s="152"/>
      <c r="D274" s="153" t="s">
        <v>149</v>
      </c>
      <c r="E274" s="154" t="s">
        <v>1</v>
      </c>
      <c r="F274" s="155" t="s">
        <v>739</v>
      </c>
      <c r="H274" s="154" t="s">
        <v>1</v>
      </c>
      <c r="L274" s="152"/>
      <c r="M274" s="156"/>
      <c r="N274" s="157"/>
      <c r="O274" s="157"/>
      <c r="P274" s="157"/>
      <c r="Q274" s="157"/>
      <c r="R274" s="157"/>
      <c r="S274" s="157"/>
      <c r="T274" s="158"/>
      <c r="AT274" s="154" t="s">
        <v>149</v>
      </c>
      <c r="AU274" s="154" t="s">
        <v>85</v>
      </c>
      <c r="AV274" s="12" t="s">
        <v>19</v>
      </c>
      <c r="AW274" s="12" t="s">
        <v>30</v>
      </c>
      <c r="AX274" s="12" t="s">
        <v>76</v>
      </c>
      <c r="AY274" s="154" t="s">
        <v>139</v>
      </c>
    </row>
    <row r="275" spans="2:51" s="13" customFormat="1" ht="12">
      <c r="B275" s="159"/>
      <c r="D275" s="153" t="s">
        <v>149</v>
      </c>
      <c r="E275" s="160" t="s">
        <v>1</v>
      </c>
      <c r="F275" s="161" t="s">
        <v>740</v>
      </c>
      <c r="H275" s="162">
        <v>56.66</v>
      </c>
      <c r="L275" s="159"/>
      <c r="M275" s="163"/>
      <c r="N275" s="164"/>
      <c r="O275" s="164"/>
      <c r="P275" s="164"/>
      <c r="Q275" s="164"/>
      <c r="R275" s="164"/>
      <c r="S275" s="164"/>
      <c r="T275" s="165"/>
      <c r="AT275" s="160" t="s">
        <v>149</v>
      </c>
      <c r="AU275" s="160" t="s">
        <v>85</v>
      </c>
      <c r="AV275" s="13" t="s">
        <v>85</v>
      </c>
      <c r="AW275" s="13" t="s">
        <v>30</v>
      </c>
      <c r="AX275" s="13" t="s">
        <v>76</v>
      </c>
      <c r="AY275" s="160" t="s">
        <v>139</v>
      </c>
    </row>
    <row r="276" spans="2:51" s="15" customFormat="1" ht="12">
      <c r="B276" s="182"/>
      <c r="D276" s="153" t="s">
        <v>149</v>
      </c>
      <c r="E276" s="183" t="s">
        <v>1</v>
      </c>
      <c r="F276" s="184" t="s">
        <v>185</v>
      </c>
      <c r="H276" s="185">
        <v>672.107</v>
      </c>
      <c r="L276" s="182"/>
      <c r="M276" s="186"/>
      <c r="N276" s="187"/>
      <c r="O276" s="187"/>
      <c r="P276" s="187"/>
      <c r="Q276" s="187"/>
      <c r="R276" s="187"/>
      <c r="S276" s="187"/>
      <c r="T276" s="188"/>
      <c r="AT276" s="183" t="s">
        <v>149</v>
      </c>
      <c r="AU276" s="183" t="s">
        <v>85</v>
      </c>
      <c r="AV276" s="15" t="s">
        <v>168</v>
      </c>
      <c r="AW276" s="15" t="s">
        <v>30</v>
      </c>
      <c r="AX276" s="15" t="s">
        <v>76</v>
      </c>
      <c r="AY276" s="183" t="s">
        <v>139</v>
      </c>
    </row>
    <row r="277" spans="2:51" s="13" customFormat="1" ht="12">
      <c r="B277" s="159"/>
      <c r="D277" s="153" t="s">
        <v>149</v>
      </c>
      <c r="E277" s="160" t="s">
        <v>1</v>
      </c>
      <c r="F277" s="161" t="s">
        <v>744</v>
      </c>
      <c r="H277" s="162">
        <v>100.816</v>
      </c>
      <c r="L277" s="159"/>
      <c r="M277" s="163"/>
      <c r="N277" s="164"/>
      <c r="O277" s="164"/>
      <c r="P277" s="164"/>
      <c r="Q277" s="164"/>
      <c r="R277" s="164"/>
      <c r="S277" s="164"/>
      <c r="T277" s="165"/>
      <c r="AT277" s="160" t="s">
        <v>149</v>
      </c>
      <c r="AU277" s="160" t="s">
        <v>85</v>
      </c>
      <c r="AV277" s="13" t="s">
        <v>85</v>
      </c>
      <c r="AW277" s="13" t="s">
        <v>30</v>
      </c>
      <c r="AX277" s="13" t="s">
        <v>76</v>
      </c>
      <c r="AY277" s="160" t="s">
        <v>139</v>
      </c>
    </row>
    <row r="278" spans="2:51" s="14" customFormat="1" ht="12">
      <c r="B278" s="166"/>
      <c r="D278" s="153" t="s">
        <v>149</v>
      </c>
      <c r="E278" s="167" t="s">
        <v>1</v>
      </c>
      <c r="F278" s="168" t="s">
        <v>152</v>
      </c>
      <c r="H278" s="169">
        <v>772.923</v>
      </c>
      <c r="L278" s="166"/>
      <c r="M278" s="170"/>
      <c r="N278" s="171"/>
      <c r="O278" s="171"/>
      <c r="P278" s="171"/>
      <c r="Q278" s="171"/>
      <c r="R278" s="171"/>
      <c r="S278" s="171"/>
      <c r="T278" s="172"/>
      <c r="AT278" s="167" t="s">
        <v>149</v>
      </c>
      <c r="AU278" s="167" t="s">
        <v>85</v>
      </c>
      <c r="AV278" s="14" t="s">
        <v>147</v>
      </c>
      <c r="AW278" s="14" t="s">
        <v>30</v>
      </c>
      <c r="AX278" s="14" t="s">
        <v>19</v>
      </c>
      <c r="AY278" s="167" t="s">
        <v>139</v>
      </c>
    </row>
    <row r="279" spans="2:65" s="1" customFormat="1" ht="24" customHeight="1">
      <c r="B279" s="139"/>
      <c r="C279" s="173" t="s">
        <v>383</v>
      </c>
      <c r="D279" s="173" t="s">
        <v>173</v>
      </c>
      <c r="E279" s="174" t="s">
        <v>754</v>
      </c>
      <c r="F279" s="175" t="s">
        <v>755</v>
      </c>
      <c r="G279" s="176" t="s">
        <v>155</v>
      </c>
      <c r="H279" s="177">
        <v>771.326</v>
      </c>
      <c r="I279" s="178"/>
      <c r="J279" s="178">
        <f>ROUND(I279*H279,2)</f>
        <v>0</v>
      </c>
      <c r="K279" s="175" t="s">
        <v>1</v>
      </c>
      <c r="L279" s="179"/>
      <c r="M279" s="180" t="s">
        <v>1</v>
      </c>
      <c r="N279" s="181" t="s">
        <v>41</v>
      </c>
      <c r="O279" s="148">
        <v>0</v>
      </c>
      <c r="P279" s="148">
        <f>O279*H279</f>
        <v>0</v>
      </c>
      <c r="Q279" s="148">
        <v>0.0052</v>
      </c>
      <c r="R279" s="148">
        <f>Q279*H279</f>
        <v>4.0108952</v>
      </c>
      <c r="S279" s="148">
        <v>0</v>
      </c>
      <c r="T279" s="149">
        <f>S279*H279</f>
        <v>0</v>
      </c>
      <c r="AR279" s="150" t="s">
        <v>346</v>
      </c>
      <c r="AT279" s="150" t="s">
        <v>173</v>
      </c>
      <c r="AU279" s="150" t="s">
        <v>85</v>
      </c>
      <c r="AY279" s="17" t="s">
        <v>139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7" t="s">
        <v>19</v>
      </c>
      <c r="BK279" s="151">
        <f>ROUND(I279*H279,2)</f>
        <v>0</v>
      </c>
      <c r="BL279" s="17" t="s">
        <v>265</v>
      </c>
      <c r="BM279" s="150" t="s">
        <v>756</v>
      </c>
    </row>
    <row r="280" spans="2:51" s="12" customFormat="1" ht="12">
      <c r="B280" s="152"/>
      <c r="D280" s="153" t="s">
        <v>149</v>
      </c>
      <c r="E280" s="154" t="s">
        <v>1</v>
      </c>
      <c r="F280" s="155" t="s">
        <v>734</v>
      </c>
      <c r="H280" s="154" t="s">
        <v>1</v>
      </c>
      <c r="L280" s="152"/>
      <c r="M280" s="156"/>
      <c r="N280" s="157"/>
      <c r="O280" s="157"/>
      <c r="P280" s="157"/>
      <c r="Q280" s="157"/>
      <c r="R280" s="157"/>
      <c r="S280" s="157"/>
      <c r="T280" s="158"/>
      <c r="AT280" s="154" t="s">
        <v>149</v>
      </c>
      <c r="AU280" s="154" t="s">
        <v>85</v>
      </c>
      <c r="AV280" s="12" t="s">
        <v>19</v>
      </c>
      <c r="AW280" s="12" t="s">
        <v>30</v>
      </c>
      <c r="AX280" s="12" t="s">
        <v>76</v>
      </c>
      <c r="AY280" s="154" t="s">
        <v>139</v>
      </c>
    </row>
    <row r="281" spans="2:51" s="13" customFormat="1" ht="12">
      <c r="B281" s="159"/>
      <c r="D281" s="153" t="s">
        <v>149</v>
      </c>
      <c r="E281" s="160" t="s">
        <v>1</v>
      </c>
      <c r="F281" s="161" t="s">
        <v>735</v>
      </c>
      <c r="H281" s="162">
        <v>615.447</v>
      </c>
      <c r="L281" s="159"/>
      <c r="M281" s="163"/>
      <c r="N281" s="164"/>
      <c r="O281" s="164"/>
      <c r="P281" s="164"/>
      <c r="Q281" s="164"/>
      <c r="R281" s="164"/>
      <c r="S281" s="164"/>
      <c r="T281" s="165"/>
      <c r="AT281" s="160" t="s">
        <v>149</v>
      </c>
      <c r="AU281" s="160" t="s">
        <v>85</v>
      </c>
      <c r="AV281" s="13" t="s">
        <v>85</v>
      </c>
      <c r="AW281" s="13" t="s">
        <v>30</v>
      </c>
      <c r="AX281" s="13" t="s">
        <v>76</v>
      </c>
      <c r="AY281" s="160" t="s">
        <v>139</v>
      </c>
    </row>
    <row r="282" spans="2:51" s="13" customFormat="1" ht="12">
      <c r="B282" s="159"/>
      <c r="D282" s="153" t="s">
        <v>149</v>
      </c>
      <c r="E282" s="160" t="s">
        <v>1</v>
      </c>
      <c r="F282" s="161" t="s">
        <v>749</v>
      </c>
      <c r="H282" s="162">
        <v>-24.053</v>
      </c>
      <c r="L282" s="159"/>
      <c r="M282" s="163"/>
      <c r="N282" s="164"/>
      <c r="O282" s="164"/>
      <c r="P282" s="164"/>
      <c r="Q282" s="164"/>
      <c r="R282" s="164"/>
      <c r="S282" s="164"/>
      <c r="T282" s="165"/>
      <c r="AT282" s="160" t="s">
        <v>149</v>
      </c>
      <c r="AU282" s="160" t="s">
        <v>85</v>
      </c>
      <c r="AV282" s="13" t="s">
        <v>85</v>
      </c>
      <c r="AW282" s="13" t="s">
        <v>30</v>
      </c>
      <c r="AX282" s="13" t="s">
        <v>76</v>
      </c>
      <c r="AY282" s="160" t="s">
        <v>139</v>
      </c>
    </row>
    <row r="283" spans="2:51" s="12" customFormat="1" ht="12">
      <c r="B283" s="152"/>
      <c r="D283" s="153" t="s">
        <v>149</v>
      </c>
      <c r="E283" s="154" t="s">
        <v>1</v>
      </c>
      <c r="F283" s="155" t="s">
        <v>739</v>
      </c>
      <c r="H283" s="154" t="s">
        <v>1</v>
      </c>
      <c r="L283" s="152"/>
      <c r="M283" s="156"/>
      <c r="N283" s="157"/>
      <c r="O283" s="157"/>
      <c r="P283" s="157"/>
      <c r="Q283" s="157"/>
      <c r="R283" s="157"/>
      <c r="S283" s="157"/>
      <c r="T283" s="158"/>
      <c r="AT283" s="154" t="s">
        <v>149</v>
      </c>
      <c r="AU283" s="154" t="s">
        <v>85</v>
      </c>
      <c r="AV283" s="12" t="s">
        <v>19</v>
      </c>
      <c r="AW283" s="12" t="s">
        <v>30</v>
      </c>
      <c r="AX283" s="12" t="s">
        <v>76</v>
      </c>
      <c r="AY283" s="154" t="s">
        <v>139</v>
      </c>
    </row>
    <row r="284" spans="2:51" s="13" customFormat="1" ht="12">
      <c r="B284" s="159"/>
      <c r="D284" s="153" t="s">
        <v>149</v>
      </c>
      <c r="E284" s="160" t="s">
        <v>1</v>
      </c>
      <c r="F284" s="161" t="s">
        <v>757</v>
      </c>
      <c r="H284" s="162">
        <v>79.324</v>
      </c>
      <c r="L284" s="159"/>
      <c r="M284" s="163"/>
      <c r="N284" s="164"/>
      <c r="O284" s="164"/>
      <c r="P284" s="164"/>
      <c r="Q284" s="164"/>
      <c r="R284" s="164"/>
      <c r="S284" s="164"/>
      <c r="T284" s="165"/>
      <c r="AT284" s="160" t="s">
        <v>149</v>
      </c>
      <c r="AU284" s="160" t="s">
        <v>85</v>
      </c>
      <c r="AV284" s="13" t="s">
        <v>85</v>
      </c>
      <c r="AW284" s="13" t="s">
        <v>30</v>
      </c>
      <c r="AX284" s="13" t="s">
        <v>76</v>
      </c>
      <c r="AY284" s="160" t="s">
        <v>139</v>
      </c>
    </row>
    <row r="285" spans="2:51" s="15" customFormat="1" ht="12">
      <c r="B285" s="182"/>
      <c r="D285" s="153" t="s">
        <v>149</v>
      </c>
      <c r="E285" s="183" t="s">
        <v>1</v>
      </c>
      <c r="F285" s="184" t="s">
        <v>185</v>
      </c>
      <c r="H285" s="185">
        <v>670.718</v>
      </c>
      <c r="L285" s="182"/>
      <c r="M285" s="186"/>
      <c r="N285" s="187"/>
      <c r="O285" s="187"/>
      <c r="P285" s="187"/>
      <c r="Q285" s="187"/>
      <c r="R285" s="187"/>
      <c r="S285" s="187"/>
      <c r="T285" s="188"/>
      <c r="AT285" s="183" t="s">
        <v>149</v>
      </c>
      <c r="AU285" s="183" t="s">
        <v>85</v>
      </c>
      <c r="AV285" s="15" t="s">
        <v>168</v>
      </c>
      <c r="AW285" s="15" t="s">
        <v>30</v>
      </c>
      <c r="AX285" s="15" t="s">
        <v>76</v>
      </c>
      <c r="AY285" s="183" t="s">
        <v>139</v>
      </c>
    </row>
    <row r="286" spans="2:51" s="13" customFormat="1" ht="12">
      <c r="B286" s="159"/>
      <c r="D286" s="153" t="s">
        <v>149</v>
      </c>
      <c r="E286" s="160" t="s">
        <v>1</v>
      </c>
      <c r="F286" s="161" t="s">
        <v>758</v>
      </c>
      <c r="H286" s="162">
        <v>100.608</v>
      </c>
      <c r="L286" s="159"/>
      <c r="M286" s="163"/>
      <c r="N286" s="164"/>
      <c r="O286" s="164"/>
      <c r="P286" s="164"/>
      <c r="Q286" s="164"/>
      <c r="R286" s="164"/>
      <c r="S286" s="164"/>
      <c r="T286" s="165"/>
      <c r="AT286" s="160" t="s">
        <v>149</v>
      </c>
      <c r="AU286" s="160" t="s">
        <v>85</v>
      </c>
      <c r="AV286" s="13" t="s">
        <v>85</v>
      </c>
      <c r="AW286" s="13" t="s">
        <v>30</v>
      </c>
      <c r="AX286" s="13" t="s">
        <v>76</v>
      </c>
      <c r="AY286" s="160" t="s">
        <v>139</v>
      </c>
    </row>
    <row r="287" spans="2:51" s="14" customFormat="1" ht="12">
      <c r="B287" s="166"/>
      <c r="D287" s="153" t="s">
        <v>149</v>
      </c>
      <c r="E287" s="167" t="s">
        <v>1</v>
      </c>
      <c r="F287" s="168" t="s">
        <v>152</v>
      </c>
      <c r="H287" s="169">
        <v>771.326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7" t="s">
        <v>149</v>
      </c>
      <c r="AU287" s="167" t="s">
        <v>85</v>
      </c>
      <c r="AV287" s="14" t="s">
        <v>147</v>
      </c>
      <c r="AW287" s="14" t="s">
        <v>30</v>
      </c>
      <c r="AX287" s="14" t="s">
        <v>19</v>
      </c>
      <c r="AY287" s="167" t="s">
        <v>139</v>
      </c>
    </row>
    <row r="288" spans="2:65" s="1" customFormat="1" ht="24" customHeight="1">
      <c r="B288" s="139"/>
      <c r="C288" s="140" t="s">
        <v>388</v>
      </c>
      <c r="D288" s="140" t="s">
        <v>142</v>
      </c>
      <c r="E288" s="141" t="s">
        <v>361</v>
      </c>
      <c r="F288" s="142" t="s">
        <v>362</v>
      </c>
      <c r="G288" s="143" t="s">
        <v>363</v>
      </c>
      <c r="H288" s="144">
        <v>9840.809</v>
      </c>
      <c r="I288" s="145"/>
      <c r="J288" s="145">
        <f>ROUND(I288*H288,2)</f>
        <v>0</v>
      </c>
      <c r="K288" s="142" t="s">
        <v>146</v>
      </c>
      <c r="L288" s="31"/>
      <c r="M288" s="146" t="s">
        <v>1</v>
      </c>
      <c r="N288" s="147" t="s">
        <v>41</v>
      </c>
      <c r="O288" s="148">
        <v>0</v>
      </c>
      <c r="P288" s="148">
        <f>O288*H288</f>
        <v>0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R288" s="150" t="s">
        <v>265</v>
      </c>
      <c r="AT288" s="150" t="s">
        <v>142</v>
      </c>
      <c r="AU288" s="150" t="s">
        <v>85</v>
      </c>
      <c r="AY288" s="17" t="s">
        <v>139</v>
      </c>
      <c r="BE288" s="151">
        <f>IF(N288="základní",J288,0)</f>
        <v>0</v>
      </c>
      <c r="BF288" s="151">
        <f>IF(N288="snížená",J288,0)</f>
        <v>0</v>
      </c>
      <c r="BG288" s="151">
        <f>IF(N288="zákl. přenesená",J288,0)</f>
        <v>0</v>
      </c>
      <c r="BH288" s="151">
        <f>IF(N288="sníž. přenesená",J288,0)</f>
        <v>0</v>
      </c>
      <c r="BI288" s="151">
        <f>IF(N288="nulová",J288,0)</f>
        <v>0</v>
      </c>
      <c r="BJ288" s="17" t="s">
        <v>19</v>
      </c>
      <c r="BK288" s="151">
        <f>ROUND(I288*H288,2)</f>
        <v>0</v>
      </c>
      <c r="BL288" s="17" t="s">
        <v>265</v>
      </c>
      <c r="BM288" s="150" t="s">
        <v>759</v>
      </c>
    </row>
    <row r="289" spans="2:63" s="11" customFormat="1" ht="22.9" customHeight="1">
      <c r="B289" s="127"/>
      <c r="D289" s="128" t="s">
        <v>75</v>
      </c>
      <c r="E289" s="137" t="s">
        <v>365</v>
      </c>
      <c r="F289" s="137" t="s">
        <v>366</v>
      </c>
      <c r="J289" s="138">
        <f>BK289</f>
        <v>0</v>
      </c>
      <c r="L289" s="127"/>
      <c r="M289" s="131"/>
      <c r="N289" s="132"/>
      <c r="O289" s="132"/>
      <c r="P289" s="133">
        <f>SUM(P290:P309)</f>
        <v>177.54558000000003</v>
      </c>
      <c r="Q289" s="132"/>
      <c r="R289" s="133">
        <f>SUM(R290:R309)</f>
        <v>8.58487384</v>
      </c>
      <c r="S289" s="132"/>
      <c r="T289" s="134">
        <f>SUM(T290:T309)</f>
        <v>0</v>
      </c>
      <c r="AR289" s="128" t="s">
        <v>85</v>
      </c>
      <c r="AT289" s="135" t="s">
        <v>75</v>
      </c>
      <c r="AU289" s="135" t="s">
        <v>19</v>
      </c>
      <c r="AY289" s="128" t="s">
        <v>139</v>
      </c>
      <c r="BK289" s="136">
        <f>SUM(BK290:BK309)</f>
        <v>0</v>
      </c>
    </row>
    <row r="290" spans="2:65" s="1" customFormat="1" ht="24" customHeight="1">
      <c r="B290" s="139"/>
      <c r="C290" s="140" t="s">
        <v>393</v>
      </c>
      <c r="D290" s="140" t="s">
        <v>142</v>
      </c>
      <c r="E290" s="141" t="s">
        <v>760</v>
      </c>
      <c r="F290" s="142" t="s">
        <v>761</v>
      </c>
      <c r="G290" s="143" t="s">
        <v>155</v>
      </c>
      <c r="H290" s="144">
        <v>56.66</v>
      </c>
      <c r="I290" s="145"/>
      <c r="J290" s="145">
        <f>ROUND(I290*H290,2)</f>
        <v>0</v>
      </c>
      <c r="K290" s="142" t="s">
        <v>146</v>
      </c>
      <c r="L290" s="31"/>
      <c r="M290" s="146" t="s">
        <v>1</v>
      </c>
      <c r="N290" s="147" t="s">
        <v>41</v>
      </c>
      <c r="O290" s="148">
        <v>0.211</v>
      </c>
      <c r="P290" s="148">
        <f>O290*H290</f>
        <v>11.955259999999999</v>
      </c>
      <c r="Q290" s="148">
        <v>0.006</v>
      </c>
      <c r="R290" s="148">
        <f>Q290*H290</f>
        <v>0.33996</v>
      </c>
      <c r="S290" s="148">
        <v>0</v>
      </c>
      <c r="T290" s="149">
        <f>S290*H290</f>
        <v>0</v>
      </c>
      <c r="AR290" s="150" t="s">
        <v>265</v>
      </c>
      <c r="AT290" s="150" t="s">
        <v>142</v>
      </c>
      <c r="AU290" s="150" t="s">
        <v>85</v>
      </c>
      <c r="AY290" s="17" t="s">
        <v>139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7" t="s">
        <v>19</v>
      </c>
      <c r="BK290" s="151">
        <f>ROUND(I290*H290,2)</f>
        <v>0</v>
      </c>
      <c r="BL290" s="17" t="s">
        <v>265</v>
      </c>
      <c r="BM290" s="150" t="s">
        <v>762</v>
      </c>
    </row>
    <row r="291" spans="2:51" s="12" customFormat="1" ht="12">
      <c r="B291" s="152"/>
      <c r="D291" s="153" t="s">
        <v>149</v>
      </c>
      <c r="E291" s="154" t="s">
        <v>1</v>
      </c>
      <c r="F291" s="155" t="s">
        <v>690</v>
      </c>
      <c r="H291" s="154" t="s">
        <v>1</v>
      </c>
      <c r="L291" s="152"/>
      <c r="M291" s="156"/>
      <c r="N291" s="157"/>
      <c r="O291" s="157"/>
      <c r="P291" s="157"/>
      <c r="Q291" s="157"/>
      <c r="R291" s="157"/>
      <c r="S291" s="157"/>
      <c r="T291" s="158"/>
      <c r="AT291" s="154" t="s">
        <v>149</v>
      </c>
      <c r="AU291" s="154" t="s">
        <v>85</v>
      </c>
      <c r="AV291" s="12" t="s">
        <v>19</v>
      </c>
      <c r="AW291" s="12" t="s">
        <v>30</v>
      </c>
      <c r="AX291" s="12" t="s">
        <v>76</v>
      </c>
      <c r="AY291" s="154" t="s">
        <v>139</v>
      </c>
    </row>
    <row r="292" spans="2:51" s="13" customFormat="1" ht="12">
      <c r="B292" s="159"/>
      <c r="D292" s="153" t="s">
        <v>149</v>
      </c>
      <c r="E292" s="160" t="s">
        <v>1</v>
      </c>
      <c r="F292" s="161" t="s">
        <v>763</v>
      </c>
      <c r="H292" s="162">
        <v>56.66</v>
      </c>
      <c r="L292" s="159"/>
      <c r="M292" s="163"/>
      <c r="N292" s="164"/>
      <c r="O292" s="164"/>
      <c r="P292" s="164"/>
      <c r="Q292" s="164"/>
      <c r="R292" s="164"/>
      <c r="S292" s="164"/>
      <c r="T292" s="165"/>
      <c r="AT292" s="160" t="s">
        <v>149</v>
      </c>
      <c r="AU292" s="160" t="s">
        <v>85</v>
      </c>
      <c r="AV292" s="13" t="s">
        <v>85</v>
      </c>
      <c r="AW292" s="13" t="s">
        <v>30</v>
      </c>
      <c r="AX292" s="13" t="s">
        <v>76</v>
      </c>
      <c r="AY292" s="160" t="s">
        <v>139</v>
      </c>
    </row>
    <row r="293" spans="2:51" s="14" customFormat="1" ht="12">
      <c r="B293" s="166"/>
      <c r="D293" s="153" t="s">
        <v>149</v>
      </c>
      <c r="E293" s="167" t="s">
        <v>1</v>
      </c>
      <c r="F293" s="168" t="s">
        <v>152</v>
      </c>
      <c r="H293" s="169">
        <v>56.66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149</v>
      </c>
      <c r="AU293" s="167" t="s">
        <v>85</v>
      </c>
      <c r="AV293" s="14" t="s">
        <v>147</v>
      </c>
      <c r="AW293" s="14" t="s">
        <v>30</v>
      </c>
      <c r="AX293" s="14" t="s">
        <v>19</v>
      </c>
      <c r="AY293" s="167" t="s">
        <v>139</v>
      </c>
    </row>
    <row r="294" spans="2:65" s="1" customFormat="1" ht="24" customHeight="1">
      <c r="B294" s="139"/>
      <c r="C294" s="173" t="s">
        <v>399</v>
      </c>
      <c r="D294" s="173" t="s">
        <v>173</v>
      </c>
      <c r="E294" s="174" t="s">
        <v>764</v>
      </c>
      <c r="F294" s="175" t="s">
        <v>765</v>
      </c>
      <c r="G294" s="176" t="s">
        <v>155</v>
      </c>
      <c r="H294" s="177">
        <v>59.493</v>
      </c>
      <c r="I294" s="178"/>
      <c r="J294" s="178">
        <f>ROUND(I294*H294,2)</f>
        <v>0</v>
      </c>
      <c r="K294" s="175" t="s">
        <v>146</v>
      </c>
      <c r="L294" s="179"/>
      <c r="M294" s="180" t="s">
        <v>1</v>
      </c>
      <c r="N294" s="181" t="s">
        <v>41</v>
      </c>
      <c r="O294" s="148">
        <v>0</v>
      </c>
      <c r="P294" s="148">
        <f>O294*H294</f>
        <v>0</v>
      </c>
      <c r="Q294" s="148">
        <v>0.0025</v>
      </c>
      <c r="R294" s="148">
        <f>Q294*H294</f>
        <v>0.14873250000000002</v>
      </c>
      <c r="S294" s="148">
        <v>0</v>
      </c>
      <c r="T294" s="149">
        <f>S294*H294</f>
        <v>0</v>
      </c>
      <c r="AR294" s="150" t="s">
        <v>346</v>
      </c>
      <c r="AT294" s="150" t="s">
        <v>173</v>
      </c>
      <c r="AU294" s="150" t="s">
        <v>85</v>
      </c>
      <c r="AY294" s="17" t="s">
        <v>139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7" t="s">
        <v>19</v>
      </c>
      <c r="BK294" s="151">
        <f>ROUND(I294*H294,2)</f>
        <v>0</v>
      </c>
      <c r="BL294" s="17" t="s">
        <v>265</v>
      </c>
      <c r="BM294" s="150" t="s">
        <v>766</v>
      </c>
    </row>
    <row r="295" spans="2:51" s="13" customFormat="1" ht="12">
      <c r="B295" s="159"/>
      <c r="D295" s="153" t="s">
        <v>149</v>
      </c>
      <c r="F295" s="161" t="s">
        <v>767</v>
      </c>
      <c r="H295" s="162">
        <v>59.493</v>
      </c>
      <c r="L295" s="159"/>
      <c r="M295" s="163"/>
      <c r="N295" s="164"/>
      <c r="O295" s="164"/>
      <c r="P295" s="164"/>
      <c r="Q295" s="164"/>
      <c r="R295" s="164"/>
      <c r="S295" s="164"/>
      <c r="T295" s="165"/>
      <c r="AT295" s="160" t="s">
        <v>149</v>
      </c>
      <c r="AU295" s="160" t="s">
        <v>85</v>
      </c>
      <c r="AV295" s="13" t="s">
        <v>85</v>
      </c>
      <c r="AW295" s="13" t="s">
        <v>3</v>
      </c>
      <c r="AX295" s="13" t="s">
        <v>19</v>
      </c>
      <c r="AY295" s="160" t="s">
        <v>139</v>
      </c>
    </row>
    <row r="296" spans="2:65" s="1" customFormat="1" ht="24" customHeight="1">
      <c r="B296" s="139"/>
      <c r="C296" s="140" t="s">
        <v>403</v>
      </c>
      <c r="D296" s="140" t="s">
        <v>142</v>
      </c>
      <c r="E296" s="141" t="s">
        <v>768</v>
      </c>
      <c r="F296" s="142" t="s">
        <v>769</v>
      </c>
      <c r="G296" s="143" t="s">
        <v>155</v>
      </c>
      <c r="H296" s="144">
        <v>1182.788</v>
      </c>
      <c r="I296" s="145"/>
      <c r="J296" s="145">
        <f>ROUND(I296*H296,2)</f>
        <v>0</v>
      </c>
      <c r="K296" s="142" t="s">
        <v>1</v>
      </c>
      <c r="L296" s="31"/>
      <c r="M296" s="146" t="s">
        <v>1</v>
      </c>
      <c r="N296" s="147" t="s">
        <v>41</v>
      </c>
      <c r="O296" s="148">
        <v>0.14</v>
      </c>
      <c r="P296" s="148">
        <f>O296*H296</f>
        <v>165.59032000000002</v>
      </c>
      <c r="Q296" s="148">
        <v>0.00023</v>
      </c>
      <c r="R296" s="148">
        <f>Q296*H296</f>
        <v>0.27204124</v>
      </c>
      <c r="S296" s="148">
        <v>0</v>
      </c>
      <c r="T296" s="149">
        <f>S296*H296</f>
        <v>0</v>
      </c>
      <c r="AR296" s="150" t="s">
        <v>265</v>
      </c>
      <c r="AT296" s="150" t="s">
        <v>142</v>
      </c>
      <c r="AU296" s="150" t="s">
        <v>85</v>
      </c>
      <c r="AY296" s="17" t="s">
        <v>139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7" t="s">
        <v>19</v>
      </c>
      <c r="BK296" s="151">
        <f>ROUND(I296*H296,2)</f>
        <v>0</v>
      </c>
      <c r="BL296" s="17" t="s">
        <v>265</v>
      </c>
      <c r="BM296" s="150" t="s">
        <v>770</v>
      </c>
    </row>
    <row r="297" spans="2:51" s="13" customFormat="1" ht="12">
      <c r="B297" s="159"/>
      <c r="D297" s="153" t="s">
        <v>149</v>
      </c>
      <c r="E297" s="160" t="s">
        <v>1</v>
      </c>
      <c r="F297" s="161" t="s">
        <v>735</v>
      </c>
      <c r="H297" s="162">
        <v>615.447</v>
      </c>
      <c r="L297" s="159"/>
      <c r="M297" s="163"/>
      <c r="N297" s="164"/>
      <c r="O297" s="164"/>
      <c r="P297" s="164"/>
      <c r="Q297" s="164"/>
      <c r="R297" s="164"/>
      <c r="S297" s="164"/>
      <c r="T297" s="165"/>
      <c r="AT297" s="160" t="s">
        <v>149</v>
      </c>
      <c r="AU297" s="160" t="s">
        <v>85</v>
      </c>
      <c r="AV297" s="13" t="s">
        <v>85</v>
      </c>
      <c r="AW297" s="13" t="s">
        <v>30</v>
      </c>
      <c r="AX297" s="13" t="s">
        <v>76</v>
      </c>
      <c r="AY297" s="160" t="s">
        <v>139</v>
      </c>
    </row>
    <row r="298" spans="2:51" s="13" customFormat="1" ht="12">
      <c r="B298" s="159"/>
      <c r="D298" s="153" t="s">
        <v>149</v>
      </c>
      <c r="E298" s="160" t="s">
        <v>1</v>
      </c>
      <c r="F298" s="161" t="s">
        <v>749</v>
      </c>
      <c r="H298" s="162">
        <v>-24.053</v>
      </c>
      <c r="L298" s="159"/>
      <c r="M298" s="163"/>
      <c r="N298" s="164"/>
      <c r="O298" s="164"/>
      <c r="P298" s="164"/>
      <c r="Q298" s="164"/>
      <c r="R298" s="164"/>
      <c r="S298" s="164"/>
      <c r="T298" s="165"/>
      <c r="AT298" s="160" t="s">
        <v>149</v>
      </c>
      <c r="AU298" s="160" t="s">
        <v>85</v>
      </c>
      <c r="AV298" s="13" t="s">
        <v>85</v>
      </c>
      <c r="AW298" s="13" t="s">
        <v>30</v>
      </c>
      <c r="AX298" s="13" t="s">
        <v>76</v>
      </c>
      <c r="AY298" s="160" t="s">
        <v>139</v>
      </c>
    </row>
    <row r="299" spans="2:51" s="15" customFormat="1" ht="12">
      <c r="B299" s="182"/>
      <c r="D299" s="153" t="s">
        <v>149</v>
      </c>
      <c r="E299" s="183" t="s">
        <v>1</v>
      </c>
      <c r="F299" s="184" t="s">
        <v>185</v>
      </c>
      <c r="H299" s="185">
        <v>591.394</v>
      </c>
      <c r="L299" s="182"/>
      <c r="M299" s="186"/>
      <c r="N299" s="187"/>
      <c r="O299" s="187"/>
      <c r="P299" s="187"/>
      <c r="Q299" s="187"/>
      <c r="R299" s="187"/>
      <c r="S299" s="187"/>
      <c r="T299" s="188"/>
      <c r="AT299" s="183" t="s">
        <v>149</v>
      </c>
      <c r="AU299" s="183" t="s">
        <v>85</v>
      </c>
      <c r="AV299" s="15" t="s">
        <v>168</v>
      </c>
      <c r="AW299" s="15" t="s">
        <v>30</v>
      </c>
      <c r="AX299" s="15" t="s">
        <v>76</v>
      </c>
      <c r="AY299" s="183" t="s">
        <v>139</v>
      </c>
    </row>
    <row r="300" spans="2:51" s="13" customFormat="1" ht="12">
      <c r="B300" s="159"/>
      <c r="D300" s="153" t="s">
        <v>149</v>
      </c>
      <c r="E300" s="160" t="s">
        <v>1</v>
      </c>
      <c r="F300" s="161" t="s">
        <v>771</v>
      </c>
      <c r="H300" s="162">
        <v>591.394</v>
      </c>
      <c r="L300" s="159"/>
      <c r="M300" s="163"/>
      <c r="N300" s="164"/>
      <c r="O300" s="164"/>
      <c r="P300" s="164"/>
      <c r="Q300" s="164"/>
      <c r="R300" s="164"/>
      <c r="S300" s="164"/>
      <c r="T300" s="165"/>
      <c r="AT300" s="160" t="s">
        <v>149</v>
      </c>
      <c r="AU300" s="160" t="s">
        <v>85</v>
      </c>
      <c r="AV300" s="13" t="s">
        <v>85</v>
      </c>
      <c r="AW300" s="13" t="s">
        <v>30</v>
      </c>
      <c r="AX300" s="13" t="s">
        <v>76</v>
      </c>
      <c r="AY300" s="160" t="s">
        <v>139</v>
      </c>
    </row>
    <row r="301" spans="2:51" s="14" customFormat="1" ht="12">
      <c r="B301" s="166"/>
      <c r="D301" s="153" t="s">
        <v>149</v>
      </c>
      <c r="E301" s="167" t="s">
        <v>1</v>
      </c>
      <c r="F301" s="168" t="s">
        <v>152</v>
      </c>
      <c r="H301" s="169">
        <v>1182.788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7" t="s">
        <v>149</v>
      </c>
      <c r="AU301" s="167" t="s">
        <v>85</v>
      </c>
      <c r="AV301" s="14" t="s">
        <v>147</v>
      </c>
      <c r="AW301" s="14" t="s">
        <v>30</v>
      </c>
      <c r="AX301" s="14" t="s">
        <v>19</v>
      </c>
      <c r="AY301" s="167" t="s">
        <v>139</v>
      </c>
    </row>
    <row r="302" spans="2:65" s="1" customFormat="1" ht="16.5" customHeight="1">
      <c r="B302" s="139"/>
      <c r="C302" s="173" t="s">
        <v>408</v>
      </c>
      <c r="D302" s="173" t="s">
        <v>173</v>
      </c>
      <c r="E302" s="174" t="s">
        <v>772</v>
      </c>
      <c r="F302" s="175" t="s">
        <v>773</v>
      </c>
      <c r="G302" s="176" t="s">
        <v>155</v>
      </c>
      <c r="H302" s="177">
        <v>1241.927</v>
      </c>
      <c r="I302" s="178"/>
      <c r="J302" s="178">
        <f>ROUND(I302*H302,2)</f>
        <v>0</v>
      </c>
      <c r="K302" s="175" t="s">
        <v>146</v>
      </c>
      <c r="L302" s="179"/>
      <c r="M302" s="180" t="s">
        <v>1</v>
      </c>
      <c r="N302" s="181" t="s">
        <v>41</v>
      </c>
      <c r="O302" s="148">
        <v>0</v>
      </c>
      <c r="P302" s="148">
        <f>O302*H302</f>
        <v>0</v>
      </c>
      <c r="Q302" s="148">
        <v>0.0063</v>
      </c>
      <c r="R302" s="148">
        <f>Q302*H302</f>
        <v>7.824140099999999</v>
      </c>
      <c r="S302" s="148">
        <v>0</v>
      </c>
      <c r="T302" s="149">
        <f>S302*H302</f>
        <v>0</v>
      </c>
      <c r="AR302" s="150" t="s">
        <v>346</v>
      </c>
      <c r="AT302" s="150" t="s">
        <v>173</v>
      </c>
      <c r="AU302" s="150" t="s">
        <v>85</v>
      </c>
      <c r="AY302" s="17" t="s">
        <v>139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7" t="s">
        <v>19</v>
      </c>
      <c r="BK302" s="151">
        <f>ROUND(I302*H302,2)</f>
        <v>0</v>
      </c>
      <c r="BL302" s="17" t="s">
        <v>265</v>
      </c>
      <c r="BM302" s="150" t="s">
        <v>774</v>
      </c>
    </row>
    <row r="303" spans="2:51" s="13" customFormat="1" ht="12">
      <c r="B303" s="159"/>
      <c r="D303" s="153" t="s">
        <v>149</v>
      </c>
      <c r="E303" s="160" t="s">
        <v>1</v>
      </c>
      <c r="F303" s="161" t="s">
        <v>735</v>
      </c>
      <c r="H303" s="162">
        <v>615.447</v>
      </c>
      <c r="L303" s="159"/>
      <c r="M303" s="163"/>
      <c r="N303" s="164"/>
      <c r="O303" s="164"/>
      <c r="P303" s="164"/>
      <c r="Q303" s="164"/>
      <c r="R303" s="164"/>
      <c r="S303" s="164"/>
      <c r="T303" s="165"/>
      <c r="AT303" s="160" t="s">
        <v>149</v>
      </c>
      <c r="AU303" s="160" t="s">
        <v>85</v>
      </c>
      <c r="AV303" s="13" t="s">
        <v>85</v>
      </c>
      <c r="AW303" s="13" t="s">
        <v>30</v>
      </c>
      <c r="AX303" s="13" t="s">
        <v>76</v>
      </c>
      <c r="AY303" s="160" t="s">
        <v>139</v>
      </c>
    </row>
    <row r="304" spans="2:51" s="13" customFormat="1" ht="12">
      <c r="B304" s="159"/>
      <c r="D304" s="153" t="s">
        <v>149</v>
      </c>
      <c r="E304" s="160" t="s">
        <v>1</v>
      </c>
      <c r="F304" s="161" t="s">
        <v>749</v>
      </c>
      <c r="H304" s="162">
        <v>-24.053</v>
      </c>
      <c r="L304" s="159"/>
      <c r="M304" s="163"/>
      <c r="N304" s="164"/>
      <c r="O304" s="164"/>
      <c r="P304" s="164"/>
      <c r="Q304" s="164"/>
      <c r="R304" s="164"/>
      <c r="S304" s="164"/>
      <c r="T304" s="165"/>
      <c r="AT304" s="160" t="s">
        <v>149</v>
      </c>
      <c r="AU304" s="160" t="s">
        <v>85</v>
      </c>
      <c r="AV304" s="13" t="s">
        <v>85</v>
      </c>
      <c r="AW304" s="13" t="s">
        <v>30</v>
      </c>
      <c r="AX304" s="13" t="s">
        <v>76</v>
      </c>
      <c r="AY304" s="160" t="s">
        <v>139</v>
      </c>
    </row>
    <row r="305" spans="2:51" s="15" customFormat="1" ht="12">
      <c r="B305" s="182"/>
      <c r="D305" s="153" t="s">
        <v>149</v>
      </c>
      <c r="E305" s="183" t="s">
        <v>1</v>
      </c>
      <c r="F305" s="184" t="s">
        <v>185</v>
      </c>
      <c r="H305" s="185">
        <v>591.394</v>
      </c>
      <c r="L305" s="182"/>
      <c r="M305" s="186"/>
      <c r="N305" s="187"/>
      <c r="O305" s="187"/>
      <c r="P305" s="187"/>
      <c r="Q305" s="187"/>
      <c r="R305" s="187"/>
      <c r="S305" s="187"/>
      <c r="T305" s="188"/>
      <c r="AT305" s="183" t="s">
        <v>149</v>
      </c>
      <c r="AU305" s="183" t="s">
        <v>85</v>
      </c>
      <c r="AV305" s="15" t="s">
        <v>168</v>
      </c>
      <c r="AW305" s="15" t="s">
        <v>30</v>
      </c>
      <c r="AX305" s="15" t="s">
        <v>76</v>
      </c>
      <c r="AY305" s="183" t="s">
        <v>139</v>
      </c>
    </row>
    <row r="306" spans="2:51" s="13" customFormat="1" ht="12">
      <c r="B306" s="159"/>
      <c r="D306" s="153" t="s">
        <v>149</v>
      </c>
      <c r="E306" s="160" t="s">
        <v>1</v>
      </c>
      <c r="F306" s="161" t="s">
        <v>771</v>
      </c>
      <c r="H306" s="162">
        <v>591.394</v>
      </c>
      <c r="L306" s="159"/>
      <c r="M306" s="163"/>
      <c r="N306" s="164"/>
      <c r="O306" s="164"/>
      <c r="P306" s="164"/>
      <c r="Q306" s="164"/>
      <c r="R306" s="164"/>
      <c r="S306" s="164"/>
      <c r="T306" s="165"/>
      <c r="AT306" s="160" t="s">
        <v>149</v>
      </c>
      <c r="AU306" s="160" t="s">
        <v>85</v>
      </c>
      <c r="AV306" s="13" t="s">
        <v>85</v>
      </c>
      <c r="AW306" s="13" t="s">
        <v>30</v>
      </c>
      <c r="AX306" s="13" t="s">
        <v>76</v>
      </c>
      <c r="AY306" s="160" t="s">
        <v>139</v>
      </c>
    </row>
    <row r="307" spans="2:51" s="14" customFormat="1" ht="12">
      <c r="B307" s="166"/>
      <c r="D307" s="153" t="s">
        <v>149</v>
      </c>
      <c r="E307" s="167" t="s">
        <v>1</v>
      </c>
      <c r="F307" s="168" t="s">
        <v>152</v>
      </c>
      <c r="H307" s="169">
        <v>1182.788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149</v>
      </c>
      <c r="AU307" s="167" t="s">
        <v>85</v>
      </c>
      <c r="AV307" s="14" t="s">
        <v>147</v>
      </c>
      <c r="AW307" s="14" t="s">
        <v>30</v>
      </c>
      <c r="AX307" s="14" t="s">
        <v>19</v>
      </c>
      <c r="AY307" s="167" t="s">
        <v>139</v>
      </c>
    </row>
    <row r="308" spans="2:51" s="13" customFormat="1" ht="12">
      <c r="B308" s="159"/>
      <c r="D308" s="153" t="s">
        <v>149</v>
      </c>
      <c r="F308" s="161" t="s">
        <v>775</v>
      </c>
      <c r="H308" s="162">
        <v>1241.927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T308" s="160" t="s">
        <v>149</v>
      </c>
      <c r="AU308" s="160" t="s">
        <v>85</v>
      </c>
      <c r="AV308" s="13" t="s">
        <v>85</v>
      </c>
      <c r="AW308" s="13" t="s">
        <v>3</v>
      </c>
      <c r="AX308" s="13" t="s">
        <v>19</v>
      </c>
      <c r="AY308" s="160" t="s">
        <v>139</v>
      </c>
    </row>
    <row r="309" spans="2:65" s="1" customFormat="1" ht="24" customHeight="1">
      <c r="B309" s="139"/>
      <c r="C309" s="140" t="s">
        <v>413</v>
      </c>
      <c r="D309" s="140" t="s">
        <v>142</v>
      </c>
      <c r="E309" s="141" t="s">
        <v>378</v>
      </c>
      <c r="F309" s="142" t="s">
        <v>379</v>
      </c>
      <c r="G309" s="143" t="s">
        <v>363</v>
      </c>
      <c r="H309" s="144">
        <v>13436.345</v>
      </c>
      <c r="I309" s="145"/>
      <c r="J309" s="145">
        <f>ROUND(I309*H309,2)</f>
        <v>0</v>
      </c>
      <c r="K309" s="142" t="s">
        <v>587</v>
      </c>
      <c r="L309" s="31"/>
      <c r="M309" s="146" t="s">
        <v>1</v>
      </c>
      <c r="N309" s="147" t="s">
        <v>41</v>
      </c>
      <c r="O309" s="148">
        <v>0</v>
      </c>
      <c r="P309" s="148">
        <f>O309*H309</f>
        <v>0</v>
      </c>
      <c r="Q309" s="148">
        <v>0</v>
      </c>
      <c r="R309" s="148">
        <f>Q309*H309</f>
        <v>0</v>
      </c>
      <c r="S309" s="148">
        <v>0</v>
      </c>
      <c r="T309" s="149">
        <f>S309*H309</f>
        <v>0</v>
      </c>
      <c r="AR309" s="150" t="s">
        <v>265</v>
      </c>
      <c r="AT309" s="150" t="s">
        <v>142</v>
      </c>
      <c r="AU309" s="150" t="s">
        <v>85</v>
      </c>
      <c r="AY309" s="17" t="s">
        <v>139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7" t="s">
        <v>19</v>
      </c>
      <c r="BK309" s="151">
        <f>ROUND(I309*H309,2)</f>
        <v>0</v>
      </c>
      <c r="BL309" s="17" t="s">
        <v>265</v>
      </c>
      <c r="BM309" s="150" t="s">
        <v>776</v>
      </c>
    </row>
    <row r="310" spans="2:63" s="11" customFormat="1" ht="22.9" customHeight="1">
      <c r="B310" s="127"/>
      <c r="D310" s="128" t="s">
        <v>75</v>
      </c>
      <c r="E310" s="137" t="s">
        <v>777</v>
      </c>
      <c r="F310" s="137" t="s">
        <v>778</v>
      </c>
      <c r="J310" s="138">
        <f>BK310</f>
        <v>0</v>
      </c>
      <c r="L310" s="127"/>
      <c r="M310" s="131"/>
      <c r="N310" s="132"/>
      <c r="O310" s="132"/>
      <c r="P310" s="133">
        <f>SUM(P311:P321)</f>
        <v>17.985766</v>
      </c>
      <c r="Q310" s="132"/>
      <c r="R310" s="133">
        <f>SUM(R311:R321)</f>
        <v>2.05610559</v>
      </c>
      <c r="S310" s="132"/>
      <c r="T310" s="134">
        <f>SUM(T311:T321)</f>
        <v>0</v>
      </c>
      <c r="AR310" s="128" t="s">
        <v>85</v>
      </c>
      <c r="AT310" s="135" t="s">
        <v>75</v>
      </c>
      <c r="AU310" s="135" t="s">
        <v>19</v>
      </c>
      <c r="AY310" s="128" t="s">
        <v>139</v>
      </c>
      <c r="BK310" s="136">
        <f>SUM(BK311:BK321)</f>
        <v>0</v>
      </c>
    </row>
    <row r="311" spans="2:65" s="1" customFormat="1" ht="24" customHeight="1">
      <c r="B311" s="139"/>
      <c r="C311" s="140" t="s">
        <v>419</v>
      </c>
      <c r="D311" s="140" t="s">
        <v>142</v>
      </c>
      <c r="E311" s="141" t="s">
        <v>779</v>
      </c>
      <c r="F311" s="142" t="s">
        <v>780</v>
      </c>
      <c r="G311" s="143" t="s">
        <v>155</v>
      </c>
      <c r="H311" s="144">
        <v>64.697</v>
      </c>
      <c r="I311" s="145"/>
      <c r="J311" s="145">
        <f>ROUND(I311*H311,2)</f>
        <v>0</v>
      </c>
      <c r="K311" s="142" t="s">
        <v>1</v>
      </c>
      <c r="L311" s="31"/>
      <c r="M311" s="146" t="s">
        <v>1</v>
      </c>
      <c r="N311" s="147" t="s">
        <v>41</v>
      </c>
      <c r="O311" s="148">
        <v>0.278</v>
      </c>
      <c r="P311" s="148">
        <f>O311*H311</f>
        <v>17.985766</v>
      </c>
      <c r="Q311" s="148">
        <v>0.03129</v>
      </c>
      <c r="R311" s="148">
        <f>Q311*H311</f>
        <v>2.02436913</v>
      </c>
      <c r="S311" s="148">
        <v>0</v>
      </c>
      <c r="T311" s="149">
        <f>S311*H311</f>
        <v>0</v>
      </c>
      <c r="AR311" s="150" t="s">
        <v>265</v>
      </c>
      <c r="AT311" s="150" t="s">
        <v>142</v>
      </c>
      <c r="AU311" s="150" t="s">
        <v>85</v>
      </c>
      <c r="AY311" s="17" t="s">
        <v>139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7" t="s">
        <v>19</v>
      </c>
      <c r="BK311" s="151">
        <f>ROUND(I311*H311,2)</f>
        <v>0</v>
      </c>
      <c r="BL311" s="17" t="s">
        <v>265</v>
      </c>
      <c r="BM311" s="150" t="s">
        <v>781</v>
      </c>
    </row>
    <row r="312" spans="2:51" s="13" customFormat="1" ht="12">
      <c r="B312" s="159"/>
      <c r="D312" s="153" t="s">
        <v>149</v>
      </c>
      <c r="E312" s="160" t="s">
        <v>1</v>
      </c>
      <c r="F312" s="161" t="s">
        <v>782</v>
      </c>
      <c r="H312" s="162">
        <v>11.204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T312" s="160" t="s">
        <v>149</v>
      </c>
      <c r="AU312" s="160" t="s">
        <v>85</v>
      </c>
      <c r="AV312" s="13" t="s">
        <v>85</v>
      </c>
      <c r="AW312" s="13" t="s">
        <v>30</v>
      </c>
      <c r="AX312" s="13" t="s">
        <v>76</v>
      </c>
      <c r="AY312" s="160" t="s">
        <v>139</v>
      </c>
    </row>
    <row r="313" spans="2:51" s="13" customFormat="1" ht="12">
      <c r="B313" s="159"/>
      <c r="D313" s="153" t="s">
        <v>149</v>
      </c>
      <c r="E313" s="160" t="s">
        <v>1</v>
      </c>
      <c r="F313" s="161" t="s">
        <v>783</v>
      </c>
      <c r="H313" s="162">
        <v>8.343</v>
      </c>
      <c r="L313" s="159"/>
      <c r="M313" s="163"/>
      <c r="N313" s="164"/>
      <c r="O313" s="164"/>
      <c r="P313" s="164"/>
      <c r="Q313" s="164"/>
      <c r="R313" s="164"/>
      <c r="S313" s="164"/>
      <c r="T313" s="165"/>
      <c r="AT313" s="160" t="s">
        <v>149</v>
      </c>
      <c r="AU313" s="160" t="s">
        <v>85</v>
      </c>
      <c r="AV313" s="13" t="s">
        <v>85</v>
      </c>
      <c r="AW313" s="13" t="s">
        <v>30</v>
      </c>
      <c r="AX313" s="13" t="s">
        <v>76</v>
      </c>
      <c r="AY313" s="160" t="s">
        <v>139</v>
      </c>
    </row>
    <row r="314" spans="2:51" s="13" customFormat="1" ht="12">
      <c r="B314" s="159"/>
      <c r="D314" s="153" t="s">
        <v>149</v>
      </c>
      <c r="E314" s="160" t="s">
        <v>1</v>
      </c>
      <c r="F314" s="161" t="s">
        <v>784</v>
      </c>
      <c r="H314" s="162">
        <v>45.15</v>
      </c>
      <c r="L314" s="159"/>
      <c r="M314" s="163"/>
      <c r="N314" s="164"/>
      <c r="O314" s="164"/>
      <c r="P314" s="164"/>
      <c r="Q314" s="164"/>
      <c r="R314" s="164"/>
      <c r="S314" s="164"/>
      <c r="T314" s="165"/>
      <c r="AT314" s="160" t="s">
        <v>149</v>
      </c>
      <c r="AU314" s="160" t="s">
        <v>85</v>
      </c>
      <c r="AV314" s="13" t="s">
        <v>85</v>
      </c>
      <c r="AW314" s="13" t="s">
        <v>30</v>
      </c>
      <c r="AX314" s="13" t="s">
        <v>76</v>
      </c>
      <c r="AY314" s="160" t="s">
        <v>139</v>
      </c>
    </row>
    <row r="315" spans="2:51" s="14" customFormat="1" ht="12">
      <c r="B315" s="166"/>
      <c r="D315" s="153" t="s">
        <v>149</v>
      </c>
      <c r="E315" s="167" t="s">
        <v>1</v>
      </c>
      <c r="F315" s="168" t="s">
        <v>152</v>
      </c>
      <c r="H315" s="169">
        <v>64.697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149</v>
      </c>
      <c r="AU315" s="167" t="s">
        <v>85</v>
      </c>
      <c r="AV315" s="14" t="s">
        <v>147</v>
      </c>
      <c r="AW315" s="14" t="s">
        <v>30</v>
      </c>
      <c r="AX315" s="14" t="s">
        <v>19</v>
      </c>
      <c r="AY315" s="167" t="s">
        <v>139</v>
      </c>
    </row>
    <row r="316" spans="2:65" s="1" customFormat="1" ht="24" customHeight="1">
      <c r="B316" s="139"/>
      <c r="C316" s="140" t="s">
        <v>424</v>
      </c>
      <c r="D316" s="140" t="s">
        <v>142</v>
      </c>
      <c r="E316" s="141" t="s">
        <v>785</v>
      </c>
      <c r="F316" s="142" t="s">
        <v>786</v>
      </c>
      <c r="G316" s="143" t="s">
        <v>598</v>
      </c>
      <c r="H316" s="144">
        <v>1.358</v>
      </c>
      <c r="I316" s="145"/>
      <c r="J316" s="145">
        <f>ROUND(I316*H316,2)</f>
        <v>0</v>
      </c>
      <c r="K316" s="142" t="s">
        <v>146</v>
      </c>
      <c r="L316" s="31"/>
      <c r="M316" s="146" t="s">
        <v>1</v>
      </c>
      <c r="N316" s="147" t="s">
        <v>41</v>
      </c>
      <c r="O316" s="148">
        <v>0</v>
      </c>
      <c r="P316" s="148">
        <f>O316*H316</f>
        <v>0</v>
      </c>
      <c r="Q316" s="148">
        <v>0.02337</v>
      </c>
      <c r="R316" s="148">
        <f>Q316*H316</f>
        <v>0.03173646</v>
      </c>
      <c r="S316" s="148">
        <v>0</v>
      </c>
      <c r="T316" s="149">
        <f>S316*H316</f>
        <v>0</v>
      </c>
      <c r="AR316" s="150" t="s">
        <v>265</v>
      </c>
      <c r="AT316" s="150" t="s">
        <v>142</v>
      </c>
      <c r="AU316" s="150" t="s">
        <v>85</v>
      </c>
      <c r="AY316" s="17" t="s">
        <v>139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7" t="s">
        <v>19</v>
      </c>
      <c r="BK316" s="151">
        <f>ROUND(I316*H316,2)</f>
        <v>0</v>
      </c>
      <c r="BL316" s="17" t="s">
        <v>265</v>
      </c>
      <c r="BM316" s="150" t="s">
        <v>787</v>
      </c>
    </row>
    <row r="317" spans="2:51" s="13" customFormat="1" ht="12">
      <c r="B317" s="159"/>
      <c r="D317" s="153" t="s">
        <v>149</v>
      </c>
      <c r="E317" s="160" t="s">
        <v>1</v>
      </c>
      <c r="F317" s="161" t="s">
        <v>788</v>
      </c>
      <c r="H317" s="162">
        <v>0.235</v>
      </c>
      <c r="L317" s="159"/>
      <c r="M317" s="163"/>
      <c r="N317" s="164"/>
      <c r="O317" s="164"/>
      <c r="P317" s="164"/>
      <c r="Q317" s="164"/>
      <c r="R317" s="164"/>
      <c r="S317" s="164"/>
      <c r="T317" s="165"/>
      <c r="AT317" s="160" t="s">
        <v>149</v>
      </c>
      <c r="AU317" s="160" t="s">
        <v>85</v>
      </c>
      <c r="AV317" s="13" t="s">
        <v>85</v>
      </c>
      <c r="AW317" s="13" t="s">
        <v>30</v>
      </c>
      <c r="AX317" s="13" t="s">
        <v>76</v>
      </c>
      <c r="AY317" s="160" t="s">
        <v>139</v>
      </c>
    </row>
    <row r="318" spans="2:51" s="13" customFormat="1" ht="12">
      <c r="B318" s="159"/>
      <c r="D318" s="153" t="s">
        <v>149</v>
      </c>
      <c r="E318" s="160" t="s">
        <v>1</v>
      </c>
      <c r="F318" s="161" t="s">
        <v>789</v>
      </c>
      <c r="H318" s="162">
        <v>0.175</v>
      </c>
      <c r="L318" s="159"/>
      <c r="M318" s="163"/>
      <c r="N318" s="164"/>
      <c r="O318" s="164"/>
      <c r="P318" s="164"/>
      <c r="Q318" s="164"/>
      <c r="R318" s="164"/>
      <c r="S318" s="164"/>
      <c r="T318" s="165"/>
      <c r="AT318" s="160" t="s">
        <v>149</v>
      </c>
      <c r="AU318" s="160" t="s">
        <v>85</v>
      </c>
      <c r="AV318" s="13" t="s">
        <v>85</v>
      </c>
      <c r="AW318" s="13" t="s">
        <v>30</v>
      </c>
      <c r="AX318" s="13" t="s">
        <v>76</v>
      </c>
      <c r="AY318" s="160" t="s">
        <v>139</v>
      </c>
    </row>
    <row r="319" spans="2:51" s="13" customFormat="1" ht="12">
      <c r="B319" s="159"/>
      <c r="D319" s="153" t="s">
        <v>149</v>
      </c>
      <c r="E319" s="160" t="s">
        <v>1</v>
      </c>
      <c r="F319" s="161" t="s">
        <v>790</v>
      </c>
      <c r="H319" s="162">
        <v>0.948</v>
      </c>
      <c r="L319" s="159"/>
      <c r="M319" s="163"/>
      <c r="N319" s="164"/>
      <c r="O319" s="164"/>
      <c r="P319" s="164"/>
      <c r="Q319" s="164"/>
      <c r="R319" s="164"/>
      <c r="S319" s="164"/>
      <c r="T319" s="165"/>
      <c r="AT319" s="160" t="s">
        <v>149</v>
      </c>
      <c r="AU319" s="160" t="s">
        <v>85</v>
      </c>
      <c r="AV319" s="13" t="s">
        <v>85</v>
      </c>
      <c r="AW319" s="13" t="s">
        <v>30</v>
      </c>
      <c r="AX319" s="13" t="s">
        <v>76</v>
      </c>
      <c r="AY319" s="160" t="s">
        <v>139</v>
      </c>
    </row>
    <row r="320" spans="2:51" s="14" customFormat="1" ht="12">
      <c r="B320" s="166"/>
      <c r="D320" s="153" t="s">
        <v>149</v>
      </c>
      <c r="E320" s="167" t="s">
        <v>1</v>
      </c>
      <c r="F320" s="168" t="s">
        <v>152</v>
      </c>
      <c r="H320" s="169">
        <v>1.358</v>
      </c>
      <c r="L320" s="166"/>
      <c r="M320" s="170"/>
      <c r="N320" s="171"/>
      <c r="O320" s="171"/>
      <c r="P320" s="171"/>
      <c r="Q320" s="171"/>
      <c r="R320" s="171"/>
      <c r="S320" s="171"/>
      <c r="T320" s="172"/>
      <c r="AT320" s="167" t="s">
        <v>149</v>
      </c>
      <c r="AU320" s="167" t="s">
        <v>85</v>
      </c>
      <c r="AV320" s="14" t="s">
        <v>147</v>
      </c>
      <c r="AW320" s="14" t="s">
        <v>30</v>
      </c>
      <c r="AX320" s="14" t="s">
        <v>19</v>
      </c>
      <c r="AY320" s="167" t="s">
        <v>139</v>
      </c>
    </row>
    <row r="321" spans="2:65" s="1" customFormat="1" ht="24" customHeight="1">
      <c r="B321" s="139"/>
      <c r="C321" s="140" t="s">
        <v>429</v>
      </c>
      <c r="D321" s="140" t="s">
        <v>142</v>
      </c>
      <c r="E321" s="141" t="s">
        <v>791</v>
      </c>
      <c r="F321" s="142" t="s">
        <v>792</v>
      </c>
      <c r="G321" s="143" t="s">
        <v>363</v>
      </c>
      <c r="H321" s="144">
        <v>983.954</v>
      </c>
      <c r="I321" s="145"/>
      <c r="J321" s="145">
        <f>ROUND(I321*H321,2)</f>
        <v>0</v>
      </c>
      <c r="K321" s="142" t="s">
        <v>587</v>
      </c>
      <c r="L321" s="31"/>
      <c r="M321" s="146" t="s">
        <v>1</v>
      </c>
      <c r="N321" s="147" t="s">
        <v>41</v>
      </c>
      <c r="O321" s="148">
        <v>0</v>
      </c>
      <c r="P321" s="148">
        <f>O321*H321</f>
        <v>0</v>
      </c>
      <c r="Q321" s="148">
        <v>0</v>
      </c>
      <c r="R321" s="148">
        <f>Q321*H321</f>
        <v>0</v>
      </c>
      <c r="S321" s="148">
        <v>0</v>
      </c>
      <c r="T321" s="149">
        <f>S321*H321</f>
        <v>0</v>
      </c>
      <c r="AR321" s="150" t="s">
        <v>265</v>
      </c>
      <c r="AT321" s="150" t="s">
        <v>142</v>
      </c>
      <c r="AU321" s="150" t="s">
        <v>85</v>
      </c>
      <c r="AY321" s="17" t="s">
        <v>139</v>
      </c>
      <c r="BE321" s="151">
        <f>IF(N321="základní",J321,0)</f>
        <v>0</v>
      </c>
      <c r="BF321" s="151">
        <f>IF(N321="snížená",J321,0)</f>
        <v>0</v>
      </c>
      <c r="BG321" s="151">
        <f>IF(N321="zákl. přenesená",J321,0)</f>
        <v>0</v>
      </c>
      <c r="BH321" s="151">
        <f>IF(N321="sníž. přenesená",J321,0)</f>
        <v>0</v>
      </c>
      <c r="BI321" s="151">
        <f>IF(N321="nulová",J321,0)</f>
        <v>0</v>
      </c>
      <c r="BJ321" s="17" t="s">
        <v>19</v>
      </c>
      <c r="BK321" s="151">
        <f>ROUND(I321*H321,2)</f>
        <v>0</v>
      </c>
      <c r="BL321" s="17" t="s">
        <v>265</v>
      </c>
      <c r="BM321" s="150" t="s">
        <v>793</v>
      </c>
    </row>
    <row r="322" spans="2:63" s="11" customFormat="1" ht="22.9" customHeight="1">
      <c r="B322" s="127"/>
      <c r="D322" s="128" t="s">
        <v>75</v>
      </c>
      <c r="E322" s="137" t="s">
        <v>381</v>
      </c>
      <c r="F322" s="137" t="s">
        <v>382</v>
      </c>
      <c r="J322" s="138">
        <f>BK322</f>
        <v>0</v>
      </c>
      <c r="L322" s="127"/>
      <c r="M322" s="131"/>
      <c r="N322" s="132"/>
      <c r="O322" s="132"/>
      <c r="P322" s="133">
        <f>SUM(P323:P363)</f>
        <v>216.395475</v>
      </c>
      <c r="Q322" s="132"/>
      <c r="R322" s="133">
        <f>SUM(R323:R363)</f>
        <v>0.9810535</v>
      </c>
      <c r="S322" s="132"/>
      <c r="T322" s="134">
        <f>SUM(T323:T363)</f>
        <v>0.221369</v>
      </c>
      <c r="AR322" s="128" t="s">
        <v>85</v>
      </c>
      <c r="AT322" s="135" t="s">
        <v>75</v>
      </c>
      <c r="AU322" s="135" t="s">
        <v>19</v>
      </c>
      <c r="AY322" s="128" t="s">
        <v>139</v>
      </c>
      <c r="BK322" s="136">
        <f>SUM(BK323:BK363)</f>
        <v>0</v>
      </c>
    </row>
    <row r="323" spans="2:65" s="1" customFormat="1" ht="24" customHeight="1">
      <c r="B323" s="139"/>
      <c r="C323" s="140" t="s">
        <v>435</v>
      </c>
      <c r="D323" s="140" t="s">
        <v>142</v>
      </c>
      <c r="E323" s="141" t="s">
        <v>794</v>
      </c>
      <c r="F323" s="142" t="s">
        <v>795</v>
      </c>
      <c r="G323" s="143" t="s">
        <v>145</v>
      </c>
      <c r="H323" s="144">
        <v>115.9</v>
      </c>
      <c r="I323" s="145"/>
      <c r="J323" s="145">
        <f>ROUND(I323*H323,2)</f>
        <v>0</v>
      </c>
      <c r="K323" s="142" t="s">
        <v>587</v>
      </c>
      <c r="L323" s="31"/>
      <c r="M323" s="146" t="s">
        <v>1</v>
      </c>
      <c r="N323" s="147" t="s">
        <v>41</v>
      </c>
      <c r="O323" s="148">
        <v>0.43</v>
      </c>
      <c r="P323" s="148">
        <f>O323*H323</f>
        <v>49.837</v>
      </c>
      <c r="Q323" s="148">
        <v>0</v>
      </c>
      <c r="R323" s="148">
        <f>Q323*H323</f>
        <v>0</v>
      </c>
      <c r="S323" s="148">
        <v>0.00191</v>
      </c>
      <c r="T323" s="149">
        <f>S323*H323</f>
        <v>0.221369</v>
      </c>
      <c r="AR323" s="150" t="s">
        <v>265</v>
      </c>
      <c r="AT323" s="150" t="s">
        <v>142</v>
      </c>
      <c r="AU323" s="150" t="s">
        <v>85</v>
      </c>
      <c r="AY323" s="17" t="s">
        <v>139</v>
      </c>
      <c r="BE323" s="151">
        <f>IF(N323="základní",J323,0)</f>
        <v>0</v>
      </c>
      <c r="BF323" s="151">
        <f>IF(N323="snížená",J323,0)</f>
        <v>0</v>
      </c>
      <c r="BG323" s="151">
        <f>IF(N323="zákl. přenesená",J323,0)</f>
        <v>0</v>
      </c>
      <c r="BH323" s="151">
        <f>IF(N323="sníž. přenesená",J323,0)</f>
        <v>0</v>
      </c>
      <c r="BI323" s="151">
        <f>IF(N323="nulová",J323,0)</f>
        <v>0</v>
      </c>
      <c r="BJ323" s="17" t="s">
        <v>19</v>
      </c>
      <c r="BK323" s="151">
        <f>ROUND(I323*H323,2)</f>
        <v>0</v>
      </c>
      <c r="BL323" s="17" t="s">
        <v>265</v>
      </c>
      <c r="BM323" s="150" t="s">
        <v>796</v>
      </c>
    </row>
    <row r="324" spans="2:51" s="12" customFormat="1" ht="12">
      <c r="B324" s="152"/>
      <c r="D324" s="153" t="s">
        <v>149</v>
      </c>
      <c r="E324" s="154" t="s">
        <v>1</v>
      </c>
      <c r="F324" s="155" t="s">
        <v>797</v>
      </c>
      <c r="H324" s="154" t="s">
        <v>1</v>
      </c>
      <c r="L324" s="152"/>
      <c r="M324" s="156"/>
      <c r="N324" s="157"/>
      <c r="O324" s="157"/>
      <c r="P324" s="157"/>
      <c r="Q324" s="157"/>
      <c r="R324" s="157"/>
      <c r="S324" s="157"/>
      <c r="T324" s="158"/>
      <c r="AT324" s="154" t="s">
        <v>149</v>
      </c>
      <c r="AU324" s="154" t="s">
        <v>85</v>
      </c>
      <c r="AV324" s="12" t="s">
        <v>19</v>
      </c>
      <c r="AW324" s="12" t="s">
        <v>30</v>
      </c>
      <c r="AX324" s="12" t="s">
        <v>76</v>
      </c>
      <c r="AY324" s="154" t="s">
        <v>139</v>
      </c>
    </row>
    <row r="325" spans="2:51" s="13" customFormat="1" ht="12">
      <c r="B325" s="159"/>
      <c r="D325" s="153" t="s">
        <v>149</v>
      </c>
      <c r="E325" s="160" t="s">
        <v>1</v>
      </c>
      <c r="F325" s="161" t="s">
        <v>798</v>
      </c>
      <c r="H325" s="162">
        <v>72.3</v>
      </c>
      <c r="L325" s="159"/>
      <c r="M325" s="163"/>
      <c r="N325" s="164"/>
      <c r="O325" s="164"/>
      <c r="P325" s="164"/>
      <c r="Q325" s="164"/>
      <c r="R325" s="164"/>
      <c r="S325" s="164"/>
      <c r="T325" s="165"/>
      <c r="AT325" s="160" t="s">
        <v>149</v>
      </c>
      <c r="AU325" s="160" t="s">
        <v>85</v>
      </c>
      <c r="AV325" s="13" t="s">
        <v>85</v>
      </c>
      <c r="AW325" s="13" t="s">
        <v>30</v>
      </c>
      <c r="AX325" s="13" t="s">
        <v>76</v>
      </c>
      <c r="AY325" s="160" t="s">
        <v>139</v>
      </c>
    </row>
    <row r="326" spans="2:51" s="13" customFormat="1" ht="12">
      <c r="B326" s="159"/>
      <c r="D326" s="153" t="s">
        <v>149</v>
      </c>
      <c r="E326" s="160" t="s">
        <v>1</v>
      </c>
      <c r="F326" s="161" t="s">
        <v>799</v>
      </c>
      <c r="H326" s="162">
        <v>15.5</v>
      </c>
      <c r="L326" s="159"/>
      <c r="M326" s="163"/>
      <c r="N326" s="164"/>
      <c r="O326" s="164"/>
      <c r="P326" s="164"/>
      <c r="Q326" s="164"/>
      <c r="R326" s="164"/>
      <c r="S326" s="164"/>
      <c r="T326" s="165"/>
      <c r="AT326" s="160" t="s">
        <v>149</v>
      </c>
      <c r="AU326" s="160" t="s">
        <v>85</v>
      </c>
      <c r="AV326" s="13" t="s">
        <v>85</v>
      </c>
      <c r="AW326" s="13" t="s">
        <v>30</v>
      </c>
      <c r="AX326" s="13" t="s">
        <v>76</v>
      </c>
      <c r="AY326" s="160" t="s">
        <v>139</v>
      </c>
    </row>
    <row r="327" spans="2:51" s="13" customFormat="1" ht="12">
      <c r="B327" s="159"/>
      <c r="D327" s="153" t="s">
        <v>149</v>
      </c>
      <c r="E327" s="160" t="s">
        <v>1</v>
      </c>
      <c r="F327" s="161" t="s">
        <v>800</v>
      </c>
      <c r="H327" s="162">
        <v>28.1</v>
      </c>
      <c r="L327" s="159"/>
      <c r="M327" s="163"/>
      <c r="N327" s="164"/>
      <c r="O327" s="164"/>
      <c r="P327" s="164"/>
      <c r="Q327" s="164"/>
      <c r="R327" s="164"/>
      <c r="S327" s="164"/>
      <c r="T327" s="165"/>
      <c r="AT327" s="160" t="s">
        <v>149</v>
      </c>
      <c r="AU327" s="160" t="s">
        <v>85</v>
      </c>
      <c r="AV327" s="13" t="s">
        <v>85</v>
      </c>
      <c r="AW327" s="13" t="s">
        <v>30</v>
      </c>
      <c r="AX327" s="13" t="s">
        <v>76</v>
      </c>
      <c r="AY327" s="160" t="s">
        <v>139</v>
      </c>
    </row>
    <row r="328" spans="2:51" s="14" customFormat="1" ht="12">
      <c r="B328" s="166"/>
      <c r="D328" s="153" t="s">
        <v>149</v>
      </c>
      <c r="E328" s="167" t="s">
        <v>1</v>
      </c>
      <c r="F328" s="168" t="s">
        <v>152</v>
      </c>
      <c r="H328" s="169">
        <v>115.9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149</v>
      </c>
      <c r="AU328" s="167" t="s">
        <v>85</v>
      </c>
      <c r="AV328" s="14" t="s">
        <v>147</v>
      </c>
      <c r="AW328" s="14" t="s">
        <v>30</v>
      </c>
      <c r="AX328" s="14" t="s">
        <v>19</v>
      </c>
      <c r="AY328" s="167" t="s">
        <v>139</v>
      </c>
    </row>
    <row r="329" spans="2:65" s="1" customFormat="1" ht="24" customHeight="1">
      <c r="B329" s="139"/>
      <c r="C329" s="140" t="s">
        <v>440</v>
      </c>
      <c r="D329" s="140" t="s">
        <v>142</v>
      </c>
      <c r="E329" s="141" t="s">
        <v>801</v>
      </c>
      <c r="F329" s="142" t="s">
        <v>802</v>
      </c>
      <c r="G329" s="143" t="s">
        <v>145</v>
      </c>
      <c r="H329" s="144">
        <v>4</v>
      </c>
      <c r="I329" s="145"/>
      <c r="J329" s="145">
        <f>ROUND(I329*H329,2)</f>
        <v>0</v>
      </c>
      <c r="K329" s="142" t="s">
        <v>587</v>
      </c>
      <c r="L329" s="31"/>
      <c r="M329" s="146" t="s">
        <v>1</v>
      </c>
      <c r="N329" s="147" t="s">
        <v>41</v>
      </c>
      <c r="O329" s="148">
        <v>0.228</v>
      </c>
      <c r="P329" s="148">
        <f>O329*H329</f>
        <v>0.912</v>
      </c>
      <c r="Q329" s="148">
        <v>0.00227</v>
      </c>
      <c r="R329" s="148">
        <f>Q329*H329</f>
        <v>0.00908</v>
      </c>
      <c r="S329" s="148">
        <v>0</v>
      </c>
      <c r="T329" s="149">
        <f>S329*H329</f>
        <v>0</v>
      </c>
      <c r="AR329" s="150" t="s">
        <v>265</v>
      </c>
      <c r="AT329" s="150" t="s">
        <v>142</v>
      </c>
      <c r="AU329" s="150" t="s">
        <v>85</v>
      </c>
      <c r="AY329" s="17" t="s">
        <v>139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7" t="s">
        <v>19</v>
      </c>
      <c r="BK329" s="151">
        <f>ROUND(I329*H329,2)</f>
        <v>0</v>
      </c>
      <c r="BL329" s="17" t="s">
        <v>265</v>
      </c>
      <c r="BM329" s="150" t="s">
        <v>803</v>
      </c>
    </row>
    <row r="330" spans="2:51" s="12" customFormat="1" ht="12">
      <c r="B330" s="152"/>
      <c r="D330" s="153" t="s">
        <v>149</v>
      </c>
      <c r="E330" s="154" t="s">
        <v>1</v>
      </c>
      <c r="F330" s="155" t="s">
        <v>804</v>
      </c>
      <c r="H330" s="154" t="s">
        <v>1</v>
      </c>
      <c r="L330" s="152"/>
      <c r="M330" s="156"/>
      <c r="N330" s="157"/>
      <c r="O330" s="157"/>
      <c r="P330" s="157"/>
      <c r="Q330" s="157"/>
      <c r="R330" s="157"/>
      <c r="S330" s="157"/>
      <c r="T330" s="158"/>
      <c r="AT330" s="154" t="s">
        <v>149</v>
      </c>
      <c r="AU330" s="154" t="s">
        <v>85</v>
      </c>
      <c r="AV330" s="12" t="s">
        <v>19</v>
      </c>
      <c r="AW330" s="12" t="s">
        <v>30</v>
      </c>
      <c r="AX330" s="12" t="s">
        <v>76</v>
      </c>
      <c r="AY330" s="154" t="s">
        <v>139</v>
      </c>
    </row>
    <row r="331" spans="2:51" s="13" customFormat="1" ht="12">
      <c r="B331" s="159"/>
      <c r="D331" s="153" t="s">
        <v>149</v>
      </c>
      <c r="E331" s="160" t="s">
        <v>1</v>
      </c>
      <c r="F331" s="161" t="s">
        <v>147</v>
      </c>
      <c r="H331" s="162">
        <v>4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T331" s="160" t="s">
        <v>149</v>
      </c>
      <c r="AU331" s="160" t="s">
        <v>85</v>
      </c>
      <c r="AV331" s="13" t="s">
        <v>85</v>
      </c>
      <c r="AW331" s="13" t="s">
        <v>30</v>
      </c>
      <c r="AX331" s="13" t="s">
        <v>76</v>
      </c>
      <c r="AY331" s="160" t="s">
        <v>139</v>
      </c>
    </row>
    <row r="332" spans="2:51" s="14" customFormat="1" ht="12">
      <c r="B332" s="166"/>
      <c r="D332" s="153" t="s">
        <v>149</v>
      </c>
      <c r="E332" s="167" t="s">
        <v>1</v>
      </c>
      <c r="F332" s="168" t="s">
        <v>152</v>
      </c>
      <c r="H332" s="169">
        <v>4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149</v>
      </c>
      <c r="AU332" s="167" t="s">
        <v>85</v>
      </c>
      <c r="AV332" s="14" t="s">
        <v>147</v>
      </c>
      <c r="AW332" s="14" t="s">
        <v>30</v>
      </c>
      <c r="AX332" s="14" t="s">
        <v>19</v>
      </c>
      <c r="AY332" s="167" t="s">
        <v>139</v>
      </c>
    </row>
    <row r="333" spans="2:65" s="1" customFormat="1" ht="24" customHeight="1">
      <c r="B333" s="139"/>
      <c r="C333" s="140" t="s">
        <v>444</v>
      </c>
      <c r="D333" s="140" t="s">
        <v>142</v>
      </c>
      <c r="E333" s="141" t="s">
        <v>805</v>
      </c>
      <c r="F333" s="142" t="s">
        <v>806</v>
      </c>
      <c r="G333" s="143" t="s">
        <v>145</v>
      </c>
      <c r="H333" s="144">
        <v>14.8</v>
      </c>
      <c r="I333" s="145"/>
      <c r="J333" s="145">
        <f>ROUND(I333*H333,2)</f>
        <v>0</v>
      </c>
      <c r="K333" s="142" t="s">
        <v>587</v>
      </c>
      <c r="L333" s="31"/>
      <c r="M333" s="146" t="s">
        <v>1</v>
      </c>
      <c r="N333" s="147" t="s">
        <v>41</v>
      </c>
      <c r="O333" s="148">
        <v>0.625</v>
      </c>
      <c r="P333" s="148">
        <f>O333*H333</f>
        <v>9.25</v>
      </c>
      <c r="Q333" s="148">
        <v>0.00226</v>
      </c>
      <c r="R333" s="148">
        <f>Q333*H333</f>
        <v>0.033448</v>
      </c>
      <c r="S333" s="148">
        <v>0</v>
      </c>
      <c r="T333" s="149">
        <f>S333*H333</f>
        <v>0</v>
      </c>
      <c r="AR333" s="150" t="s">
        <v>265</v>
      </c>
      <c r="AT333" s="150" t="s">
        <v>142</v>
      </c>
      <c r="AU333" s="150" t="s">
        <v>85</v>
      </c>
      <c r="AY333" s="17" t="s">
        <v>139</v>
      </c>
      <c r="BE333" s="151">
        <f>IF(N333="základní",J333,0)</f>
        <v>0</v>
      </c>
      <c r="BF333" s="151">
        <f>IF(N333="snížená",J333,0)</f>
        <v>0</v>
      </c>
      <c r="BG333" s="151">
        <f>IF(N333="zákl. přenesená",J333,0)</f>
        <v>0</v>
      </c>
      <c r="BH333" s="151">
        <f>IF(N333="sníž. přenesená",J333,0)</f>
        <v>0</v>
      </c>
      <c r="BI333" s="151">
        <f>IF(N333="nulová",J333,0)</f>
        <v>0</v>
      </c>
      <c r="BJ333" s="17" t="s">
        <v>19</v>
      </c>
      <c r="BK333" s="151">
        <f>ROUND(I333*H333,2)</f>
        <v>0</v>
      </c>
      <c r="BL333" s="17" t="s">
        <v>265</v>
      </c>
      <c r="BM333" s="150" t="s">
        <v>807</v>
      </c>
    </row>
    <row r="334" spans="2:51" s="12" customFormat="1" ht="12">
      <c r="B334" s="152"/>
      <c r="D334" s="153" t="s">
        <v>149</v>
      </c>
      <c r="E334" s="154" t="s">
        <v>1</v>
      </c>
      <c r="F334" s="155" t="s">
        <v>808</v>
      </c>
      <c r="H334" s="154" t="s">
        <v>1</v>
      </c>
      <c r="L334" s="152"/>
      <c r="M334" s="156"/>
      <c r="N334" s="157"/>
      <c r="O334" s="157"/>
      <c r="P334" s="157"/>
      <c r="Q334" s="157"/>
      <c r="R334" s="157"/>
      <c r="S334" s="157"/>
      <c r="T334" s="158"/>
      <c r="AT334" s="154" t="s">
        <v>149</v>
      </c>
      <c r="AU334" s="154" t="s">
        <v>85</v>
      </c>
      <c r="AV334" s="12" t="s">
        <v>19</v>
      </c>
      <c r="AW334" s="12" t="s">
        <v>30</v>
      </c>
      <c r="AX334" s="12" t="s">
        <v>76</v>
      </c>
      <c r="AY334" s="154" t="s">
        <v>139</v>
      </c>
    </row>
    <row r="335" spans="2:51" s="13" customFormat="1" ht="12">
      <c r="B335" s="159"/>
      <c r="D335" s="153" t="s">
        <v>149</v>
      </c>
      <c r="E335" s="160" t="s">
        <v>1</v>
      </c>
      <c r="F335" s="161" t="s">
        <v>809</v>
      </c>
      <c r="H335" s="162">
        <v>14.8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T335" s="160" t="s">
        <v>149</v>
      </c>
      <c r="AU335" s="160" t="s">
        <v>85</v>
      </c>
      <c r="AV335" s="13" t="s">
        <v>85</v>
      </c>
      <c r="AW335" s="13" t="s">
        <v>30</v>
      </c>
      <c r="AX335" s="13" t="s">
        <v>76</v>
      </c>
      <c r="AY335" s="160" t="s">
        <v>139</v>
      </c>
    </row>
    <row r="336" spans="2:51" s="14" customFormat="1" ht="12">
      <c r="B336" s="166"/>
      <c r="D336" s="153" t="s">
        <v>149</v>
      </c>
      <c r="E336" s="167" t="s">
        <v>1</v>
      </c>
      <c r="F336" s="168" t="s">
        <v>152</v>
      </c>
      <c r="H336" s="169">
        <v>14.8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149</v>
      </c>
      <c r="AU336" s="167" t="s">
        <v>85</v>
      </c>
      <c r="AV336" s="14" t="s">
        <v>147</v>
      </c>
      <c r="AW336" s="14" t="s">
        <v>30</v>
      </c>
      <c r="AX336" s="14" t="s">
        <v>19</v>
      </c>
      <c r="AY336" s="167" t="s">
        <v>139</v>
      </c>
    </row>
    <row r="337" spans="2:65" s="1" customFormat="1" ht="24" customHeight="1">
      <c r="B337" s="139"/>
      <c r="C337" s="140" t="s">
        <v>448</v>
      </c>
      <c r="D337" s="140" t="s">
        <v>142</v>
      </c>
      <c r="E337" s="141" t="s">
        <v>810</v>
      </c>
      <c r="F337" s="142" t="s">
        <v>811</v>
      </c>
      <c r="G337" s="143" t="s">
        <v>145</v>
      </c>
      <c r="H337" s="144">
        <v>28.1</v>
      </c>
      <c r="I337" s="145"/>
      <c r="J337" s="145">
        <f>ROUND(I337*H337,2)</f>
        <v>0</v>
      </c>
      <c r="K337" s="142" t="s">
        <v>587</v>
      </c>
      <c r="L337" s="31"/>
      <c r="M337" s="146" t="s">
        <v>1</v>
      </c>
      <c r="N337" s="147" t="s">
        <v>41</v>
      </c>
      <c r="O337" s="148">
        <v>0.915</v>
      </c>
      <c r="P337" s="148">
        <f>O337*H337</f>
        <v>25.7115</v>
      </c>
      <c r="Q337" s="148">
        <v>0.0053</v>
      </c>
      <c r="R337" s="148">
        <f>Q337*H337</f>
        <v>0.14893</v>
      </c>
      <c r="S337" s="148">
        <v>0</v>
      </c>
      <c r="T337" s="149">
        <f>S337*H337</f>
        <v>0</v>
      </c>
      <c r="AR337" s="150" t="s">
        <v>265</v>
      </c>
      <c r="AT337" s="150" t="s">
        <v>142</v>
      </c>
      <c r="AU337" s="150" t="s">
        <v>85</v>
      </c>
      <c r="AY337" s="17" t="s">
        <v>139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7" t="s">
        <v>19</v>
      </c>
      <c r="BK337" s="151">
        <f>ROUND(I337*H337,2)</f>
        <v>0</v>
      </c>
      <c r="BL337" s="17" t="s">
        <v>265</v>
      </c>
      <c r="BM337" s="150" t="s">
        <v>812</v>
      </c>
    </row>
    <row r="338" spans="2:51" s="12" customFormat="1" ht="12">
      <c r="B338" s="152"/>
      <c r="D338" s="153" t="s">
        <v>149</v>
      </c>
      <c r="E338" s="154" t="s">
        <v>1</v>
      </c>
      <c r="F338" s="155" t="s">
        <v>813</v>
      </c>
      <c r="H338" s="154" t="s">
        <v>1</v>
      </c>
      <c r="L338" s="152"/>
      <c r="M338" s="156"/>
      <c r="N338" s="157"/>
      <c r="O338" s="157"/>
      <c r="P338" s="157"/>
      <c r="Q338" s="157"/>
      <c r="R338" s="157"/>
      <c r="S338" s="157"/>
      <c r="T338" s="158"/>
      <c r="AT338" s="154" t="s">
        <v>149</v>
      </c>
      <c r="AU338" s="154" t="s">
        <v>85</v>
      </c>
      <c r="AV338" s="12" t="s">
        <v>19</v>
      </c>
      <c r="AW338" s="12" t="s">
        <v>30</v>
      </c>
      <c r="AX338" s="12" t="s">
        <v>76</v>
      </c>
      <c r="AY338" s="154" t="s">
        <v>139</v>
      </c>
    </row>
    <row r="339" spans="2:51" s="13" customFormat="1" ht="12">
      <c r="B339" s="159"/>
      <c r="D339" s="153" t="s">
        <v>149</v>
      </c>
      <c r="E339" s="160" t="s">
        <v>1</v>
      </c>
      <c r="F339" s="161" t="s">
        <v>800</v>
      </c>
      <c r="H339" s="162">
        <v>28.1</v>
      </c>
      <c r="L339" s="159"/>
      <c r="M339" s="163"/>
      <c r="N339" s="164"/>
      <c r="O339" s="164"/>
      <c r="P339" s="164"/>
      <c r="Q339" s="164"/>
      <c r="R339" s="164"/>
      <c r="S339" s="164"/>
      <c r="T339" s="165"/>
      <c r="AT339" s="160" t="s">
        <v>149</v>
      </c>
      <c r="AU339" s="160" t="s">
        <v>85</v>
      </c>
      <c r="AV339" s="13" t="s">
        <v>85</v>
      </c>
      <c r="AW339" s="13" t="s">
        <v>30</v>
      </c>
      <c r="AX339" s="13" t="s">
        <v>76</v>
      </c>
      <c r="AY339" s="160" t="s">
        <v>139</v>
      </c>
    </row>
    <row r="340" spans="2:51" s="14" customFormat="1" ht="12">
      <c r="B340" s="166"/>
      <c r="D340" s="153" t="s">
        <v>149</v>
      </c>
      <c r="E340" s="167" t="s">
        <v>1</v>
      </c>
      <c r="F340" s="168" t="s">
        <v>152</v>
      </c>
      <c r="H340" s="169">
        <v>28.1</v>
      </c>
      <c r="L340" s="166"/>
      <c r="M340" s="170"/>
      <c r="N340" s="171"/>
      <c r="O340" s="171"/>
      <c r="P340" s="171"/>
      <c r="Q340" s="171"/>
      <c r="R340" s="171"/>
      <c r="S340" s="171"/>
      <c r="T340" s="172"/>
      <c r="AT340" s="167" t="s">
        <v>149</v>
      </c>
      <c r="AU340" s="167" t="s">
        <v>85</v>
      </c>
      <c r="AV340" s="14" t="s">
        <v>147</v>
      </c>
      <c r="AW340" s="14" t="s">
        <v>30</v>
      </c>
      <c r="AX340" s="14" t="s">
        <v>19</v>
      </c>
      <c r="AY340" s="167" t="s">
        <v>139</v>
      </c>
    </row>
    <row r="341" spans="2:65" s="1" customFormat="1" ht="24" customHeight="1">
      <c r="B341" s="139"/>
      <c r="C341" s="140" t="s">
        <v>451</v>
      </c>
      <c r="D341" s="140" t="s">
        <v>142</v>
      </c>
      <c r="E341" s="141" t="s">
        <v>814</v>
      </c>
      <c r="F341" s="142" t="s">
        <v>815</v>
      </c>
      <c r="G341" s="143" t="s">
        <v>155</v>
      </c>
      <c r="H341" s="144">
        <v>85.475</v>
      </c>
      <c r="I341" s="145"/>
      <c r="J341" s="145">
        <f>ROUND(I341*H341,2)</f>
        <v>0</v>
      </c>
      <c r="K341" s="142" t="s">
        <v>587</v>
      </c>
      <c r="L341" s="31"/>
      <c r="M341" s="146" t="s">
        <v>1</v>
      </c>
      <c r="N341" s="147" t="s">
        <v>41</v>
      </c>
      <c r="O341" s="148">
        <v>1.125</v>
      </c>
      <c r="P341" s="148">
        <f>O341*H341</f>
        <v>96.159375</v>
      </c>
      <c r="Q341" s="148">
        <v>0.0069</v>
      </c>
      <c r="R341" s="148">
        <f>Q341*H341</f>
        <v>0.5897775</v>
      </c>
      <c r="S341" s="148">
        <v>0</v>
      </c>
      <c r="T341" s="149">
        <f>S341*H341</f>
        <v>0</v>
      </c>
      <c r="AR341" s="150" t="s">
        <v>265</v>
      </c>
      <c r="AT341" s="150" t="s">
        <v>142</v>
      </c>
      <c r="AU341" s="150" t="s">
        <v>85</v>
      </c>
      <c r="AY341" s="17" t="s">
        <v>139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7" t="s">
        <v>19</v>
      </c>
      <c r="BK341" s="151">
        <f>ROUND(I341*H341,2)</f>
        <v>0</v>
      </c>
      <c r="BL341" s="17" t="s">
        <v>265</v>
      </c>
      <c r="BM341" s="150" t="s">
        <v>816</v>
      </c>
    </row>
    <row r="342" spans="2:51" s="12" customFormat="1" ht="12">
      <c r="B342" s="152"/>
      <c r="D342" s="153" t="s">
        <v>149</v>
      </c>
      <c r="E342" s="154" t="s">
        <v>1</v>
      </c>
      <c r="F342" s="155" t="s">
        <v>817</v>
      </c>
      <c r="H342" s="154" t="s">
        <v>1</v>
      </c>
      <c r="L342" s="152"/>
      <c r="M342" s="156"/>
      <c r="N342" s="157"/>
      <c r="O342" s="157"/>
      <c r="P342" s="157"/>
      <c r="Q342" s="157"/>
      <c r="R342" s="157"/>
      <c r="S342" s="157"/>
      <c r="T342" s="158"/>
      <c r="AT342" s="154" t="s">
        <v>149</v>
      </c>
      <c r="AU342" s="154" t="s">
        <v>85</v>
      </c>
      <c r="AV342" s="12" t="s">
        <v>19</v>
      </c>
      <c r="AW342" s="12" t="s">
        <v>30</v>
      </c>
      <c r="AX342" s="12" t="s">
        <v>76</v>
      </c>
      <c r="AY342" s="154" t="s">
        <v>139</v>
      </c>
    </row>
    <row r="343" spans="2:51" s="13" customFormat="1" ht="12">
      <c r="B343" s="159"/>
      <c r="D343" s="153" t="s">
        <v>149</v>
      </c>
      <c r="E343" s="160" t="s">
        <v>1</v>
      </c>
      <c r="F343" s="161" t="s">
        <v>818</v>
      </c>
      <c r="H343" s="162">
        <v>72.3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T343" s="160" t="s">
        <v>149</v>
      </c>
      <c r="AU343" s="160" t="s">
        <v>85</v>
      </c>
      <c r="AV343" s="13" t="s">
        <v>85</v>
      </c>
      <c r="AW343" s="13" t="s">
        <v>30</v>
      </c>
      <c r="AX343" s="13" t="s">
        <v>76</v>
      </c>
      <c r="AY343" s="160" t="s">
        <v>139</v>
      </c>
    </row>
    <row r="344" spans="2:51" s="12" customFormat="1" ht="12">
      <c r="B344" s="152"/>
      <c r="D344" s="153" t="s">
        <v>149</v>
      </c>
      <c r="E344" s="154" t="s">
        <v>1</v>
      </c>
      <c r="F344" s="155" t="s">
        <v>819</v>
      </c>
      <c r="H344" s="154" t="s">
        <v>1</v>
      </c>
      <c r="L344" s="152"/>
      <c r="M344" s="156"/>
      <c r="N344" s="157"/>
      <c r="O344" s="157"/>
      <c r="P344" s="157"/>
      <c r="Q344" s="157"/>
      <c r="R344" s="157"/>
      <c r="S344" s="157"/>
      <c r="T344" s="158"/>
      <c r="AT344" s="154" t="s">
        <v>149</v>
      </c>
      <c r="AU344" s="154" t="s">
        <v>85</v>
      </c>
      <c r="AV344" s="12" t="s">
        <v>19</v>
      </c>
      <c r="AW344" s="12" t="s">
        <v>30</v>
      </c>
      <c r="AX344" s="12" t="s">
        <v>76</v>
      </c>
      <c r="AY344" s="154" t="s">
        <v>139</v>
      </c>
    </row>
    <row r="345" spans="2:51" s="13" customFormat="1" ht="12">
      <c r="B345" s="159"/>
      <c r="D345" s="153" t="s">
        <v>149</v>
      </c>
      <c r="E345" s="160" t="s">
        <v>1</v>
      </c>
      <c r="F345" s="161" t="s">
        <v>820</v>
      </c>
      <c r="H345" s="162">
        <v>13.175</v>
      </c>
      <c r="L345" s="159"/>
      <c r="M345" s="163"/>
      <c r="N345" s="164"/>
      <c r="O345" s="164"/>
      <c r="P345" s="164"/>
      <c r="Q345" s="164"/>
      <c r="R345" s="164"/>
      <c r="S345" s="164"/>
      <c r="T345" s="165"/>
      <c r="AT345" s="160" t="s">
        <v>149</v>
      </c>
      <c r="AU345" s="160" t="s">
        <v>85</v>
      </c>
      <c r="AV345" s="13" t="s">
        <v>85</v>
      </c>
      <c r="AW345" s="13" t="s">
        <v>30</v>
      </c>
      <c r="AX345" s="13" t="s">
        <v>76</v>
      </c>
      <c r="AY345" s="160" t="s">
        <v>139</v>
      </c>
    </row>
    <row r="346" spans="2:51" s="14" customFormat="1" ht="12">
      <c r="B346" s="166"/>
      <c r="D346" s="153" t="s">
        <v>149</v>
      </c>
      <c r="E346" s="167" t="s">
        <v>1</v>
      </c>
      <c r="F346" s="168" t="s">
        <v>152</v>
      </c>
      <c r="H346" s="169">
        <v>85.475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7" t="s">
        <v>149</v>
      </c>
      <c r="AU346" s="167" t="s">
        <v>85</v>
      </c>
      <c r="AV346" s="14" t="s">
        <v>147</v>
      </c>
      <c r="AW346" s="14" t="s">
        <v>30</v>
      </c>
      <c r="AX346" s="14" t="s">
        <v>19</v>
      </c>
      <c r="AY346" s="167" t="s">
        <v>139</v>
      </c>
    </row>
    <row r="347" spans="2:65" s="1" customFormat="1" ht="16.5" customHeight="1">
      <c r="B347" s="139"/>
      <c r="C347" s="140" t="s">
        <v>454</v>
      </c>
      <c r="D347" s="140" t="s">
        <v>142</v>
      </c>
      <c r="E347" s="141" t="s">
        <v>821</v>
      </c>
      <c r="F347" s="142" t="s">
        <v>822</v>
      </c>
      <c r="G347" s="143" t="s">
        <v>145</v>
      </c>
      <c r="H347" s="144">
        <v>140</v>
      </c>
      <c r="I347" s="145"/>
      <c r="J347" s="145">
        <f>ROUND(I347*H347,2)</f>
        <v>0</v>
      </c>
      <c r="K347" s="142" t="s">
        <v>587</v>
      </c>
      <c r="L347" s="31"/>
      <c r="M347" s="146" t="s">
        <v>1</v>
      </c>
      <c r="N347" s="147" t="s">
        <v>41</v>
      </c>
      <c r="O347" s="148">
        <v>0.233</v>
      </c>
      <c r="P347" s="148">
        <f>O347*H347</f>
        <v>32.620000000000005</v>
      </c>
      <c r="Q347" s="148">
        <v>0.00135</v>
      </c>
      <c r="R347" s="148">
        <f>Q347*H347</f>
        <v>0.189</v>
      </c>
      <c r="S347" s="148">
        <v>0</v>
      </c>
      <c r="T347" s="149">
        <f>S347*H347</f>
        <v>0</v>
      </c>
      <c r="AR347" s="150" t="s">
        <v>265</v>
      </c>
      <c r="AT347" s="150" t="s">
        <v>142</v>
      </c>
      <c r="AU347" s="150" t="s">
        <v>85</v>
      </c>
      <c r="AY347" s="17" t="s">
        <v>139</v>
      </c>
      <c r="BE347" s="151">
        <f>IF(N347="základní",J347,0)</f>
        <v>0</v>
      </c>
      <c r="BF347" s="151">
        <f>IF(N347="snížená",J347,0)</f>
        <v>0</v>
      </c>
      <c r="BG347" s="151">
        <f>IF(N347="zákl. přenesená",J347,0)</f>
        <v>0</v>
      </c>
      <c r="BH347" s="151">
        <f>IF(N347="sníž. přenesená",J347,0)</f>
        <v>0</v>
      </c>
      <c r="BI347" s="151">
        <f>IF(N347="nulová",J347,0)</f>
        <v>0</v>
      </c>
      <c r="BJ347" s="17" t="s">
        <v>19</v>
      </c>
      <c r="BK347" s="151">
        <f>ROUND(I347*H347,2)</f>
        <v>0</v>
      </c>
      <c r="BL347" s="17" t="s">
        <v>265</v>
      </c>
      <c r="BM347" s="150" t="s">
        <v>823</v>
      </c>
    </row>
    <row r="348" spans="2:51" s="12" customFormat="1" ht="12">
      <c r="B348" s="152"/>
      <c r="D348" s="153" t="s">
        <v>149</v>
      </c>
      <c r="E348" s="154" t="s">
        <v>1</v>
      </c>
      <c r="F348" s="155" t="s">
        <v>824</v>
      </c>
      <c r="H348" s="154" t="s">
        <v>1</v>
      </c>
      <c r="L348" s="152"/>
      <c r="M348" s="156"/>
      <c r="N348" s="157"/>
      <c r="O348" s="157"/>
      <c r="P348" s="157"/>
      <c r="Q348" s="157"/>
      <c r="R348" s="157"/>
      <c r="S348" s="157"/>
      <c r="T348" s="158"/>
      <c r="AT348" s="154" t="s">
        <v>149</v>
      </c>
      <c r="AU348" s="154" t="s">
        <v>85</v>
      </c>
      <c r="AV348" s="12" t="s">
        <v>19</v>
      </c>
      <c r="AW348" s="12" t="s">
        <v>30</v>
      </c>
      <c r="AX348" s="12" t="s">
        <v>76</v>
      </c>
      <c r="AY348" s="154" t="s">
        <v>139</v>
      </c>
    </row>
    <row r="349" spans="2:51" s="13" customFormat="1" ht="12">
      <c r="B349" s="159"/>
      <c r="D349" s="153" t="s">
        <v>149</v>
      </c>
      <c r="E349" s="160" t="s">
        <v>1</v>
      </c>
      <c r="F349" s="161" t="s">
        <v>825</v>
      </c>
      <c r="H349" s="162">
        <v>140</v>
      </c>
      <c r="L349" s="159"/>
      <c r="M349" s="163"/>
      <c r="N349" s="164"/>
      <c r="O349" s="164"/>
      <c r="P349" s="164"/>
      <c r="Q349" s="164"/>
      <c r="R349" s="164"/>
      <c r="S349" s="164"/>
      <c r="T349" s="165"/>
      <c r="AT349" s="160" t="s">
        <v>149</v>
      </c>
      <c r="AU349" s="160" t="s">
        <v>85</v>
      </c>
      <c r="AV349" s="13" t="s">
        <v>85</v>
      </c>
      <c r="AW349" s="13" t="s">
        <v>30</v>
      </c>
      <c r="AX349" s="13" t="s">
        <v>76</v>
      </c>
      <c r="AY349" s="160" t="s">
        <v>139</v>
      </c>
    </row>
    <row r="350" spans="2:51" s="14" customFormat="1" ht="12">
      <c r="B350" s="166"/>
      <c r="D350" s="153" t="s">
        <v>149</v>
      </c>
      <c r="E350" s="167" t="s">
        <v>1</v>
      </c>
      <c r="F350" s="168" t="s">
        <v>152</v>
      </c>
      <c r="H350" s="169">
        <v>140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149</v>
      </c>
      <c r="AU350" s="167" t="s">
        <v>85</v>
      </c>
      <c r="AV350" s="14" t="s">
        <v>147</v>
      </c>
      <c r="AW350" s="14" t="s">
        <v>30</v>
      </c>
      <c r="AX350" s="14" t="s">
        <v>19</v>
      </c>
      <c r="AY350" s="167" t="s">
        <v>139</v>
      </c>
    </row>
    <row r="351" spans="2:65" s="1" customFormat="1" ht="24" customHeight="1">
      <c r="B351" s="139"/>
      <c r="C351" s="140" t="s">
        <v>458</v>
      </c>
      <c r="D351" s="140" t="s">
        <v>142</v>
      </c>
      <c r="E351" s="141" t="s">
        <v>826</v>
      </c>
      <c r="F351" s="142" t="s">
        <v>827</v>
      </c>
      <c r="G351" s="143" t="s">
        <v>145</v>
      </c>
      <c r="H351" s="144">
        <v>4</v>
      </c>
      <c r="I351" s="145"/>
      <c r="J351" s="145">
        <f>ROUND(I351*H351,2)</f>
        <v>0</v>
      </c>
      <c r="K351" s="142" t="s">
        <v>587</v>
      </c>
      <c r="L351" s="31"/>
      <c r="M351" s="146" t="s">
        <v>1</v>
      </c>
      <c r="N351" s="147" t="s">
        <v>41</v>
      </c>
      <c r="O351" s="148">
        <v>0.176</v>
      </c>
      <c r="P351" s="148">
        <f>O351*H351</f>
        <v>0.704</v>
      </c>
      <c r="Q351" s="148">
        <v>0.00137</v>
      </c>
      <c r="R351" s="148">
        <f>Q351*H351</f>
        <v>0.00548</v>
      </c>
      <c r="S351" s="148">
        <v>0</v>
      </c>
      <c r="T351" s="149">
        <f>S351*H351</f>
        <v>0</v>
      </c>
      <c r="AR351" s="150" t="s">
        <v>265</v>
      </c>
      <c r="AT351" s="150" t="s">
        <v>142</v>
      </c>
      <c r="AU351" s="150" t="s">
        <v>85</v>
      </c>
      <c r="AY351" s="17" t="s">
        <v>139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7" t="s">
        <v>19</v>
      </c>
      <c r="BK351" s="151">
        <f>ROUND(I351*H351,2)</f>
        <v>0</v>
      </c>
      <c r="BL351" s="17" t="s">
        <v>265</v>
      </c>
      <c r="BM351" s="150" t="s">
        <v>828</v>
      </c>
    </row>
    <row r="352" spans="2:51" s="12" customFormat="1" ht="12">
      <c r="B352" s="152"/>
      <c r="D352" s="153" t="s">
        <v>149</v>
      </c>
      <c r="E352" s="154" t="s">
        <v>1</v>
      </c>
      <c r="F352" s="155" t="s">
        <v>829</v>
      </c>
      <c r="H352" s="154" t="s">
        <v>1</v>
      </c>
      <c r="L352" s="152"/>
      <c r="M352" s="156"/>
      <c r="N352" s="157"/>
      <c r="O352" s="157"/>
      <c r="P352" s="157"/>
      <c r="Q352" s="157"/>
      <c r="R352" s="157"/>
      <c r="S352" s="157"/>
      <c r="T352" s="158"/>
      <c r="AT352" s="154" t="s">
        <v>149</v>
      </c>
      <c r="AU352" s="154" t="s">
        <v>85</v>
      </c>
      <c r="AV352" s="12" t="s">
        <v>19</v>
      </c>
      <c r="AW352" s="12" t="s">
        <v>30</v>
      </c>
      <c r="AX352" s="12" t="s">
        <v>76</v>
      </c>
      <c r="AY352" s="154" t="s">
        <v>139</v>
      </c>
    </row>
    <row r="353" spans="2:51" s="13" customFormat="1" ht="12">
      <c r="B353" s="159"/>
      <c r="D353" s="153" t="s">
        <v>149</v>
      </c>
      <c r="E353" s="160" t="s">
        <v>1</v>
      </c>
      <c r="F353" s="161" t="s">
        <v>147</v>
      </c>
      <c r="H353" s="162">
        <v>4</v>
      </c>
      <c r="L353" s="159"/>
      <c r="M353" s="163"/>
      <c r="N353" s="164"/>
      <c r="O353" s="164"/>
      <c r="P353" s="164"/>
      <c r="Q353" s="164"/>
      <c r="R353" s="164"/>
      <c r="S353" s="164"/>
      <c r="T353" s="165"/>
      <c r="AT353" s="160" t="s">
        <v>149</v>
      </c>
      <c r="AU353" s="160" t="s">
        <v>85</v>
      </c>
      <c r="AV353" s="13" t="s">
        <v>85</v>
      </c>
      <c r="AW353" s="13" t="s">
        <v>30</v>
      </c>
      <c r="AX353" s="13" t="s">
        <v>76</v>
      </c>
      <c r="AY353" s="160" t="s">
        <v>139</v>
      </c>
    </row>
    <row r="354" spans="2:51" s="14" customFormat="1" ht="12">
      <c r="B354" s="166"/>
      <c r="D354" s="153" t="s">
        <v>149</v>
      </c>
      <c r="E354" s="167" t="s">
        <v>1</v>
      </c>
      <c r="F354" s="168" t="s">
        <v>152</v>
      </c>
      <c r="H354" s="169">
        <v>4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7" t="s">
        <v>149</v>
      </c>
      <c r="AU354" s="167" t="s">
        <v>85</v>
      </c>
      <c r="AV354" s="14" t="s">
        <v>147</v>
      </c>
      <c r="AW354" s="14" t="s">
        <v>30</v>
      </c>
      <c r="AX354" s="14" t="s">
        <v>19</v>
      </c>
      <c r="AY354" s="167" t="s">
        <v>139</v>
      </c>
    </row>
    <row r="355" spans="2:65" s="1" customFormat="1" ht="24" customHeight="1">
      <c r="B355" s="139"/>
      <c r="C355" s="140" t="s">
        <v>462</v>
      </c>
      <c r="D355" s="140" t="s">
        <v>142</v>
      </c>
      <c r="E355" s="141" t="s">
        <v>830</v>
      </c>
      <c r="F355" s="142" t="s">
        <v>831</v>
      </c>
      <c r="G355" s="143" t="s">
        <v>262</v>
      </c>
      <c r="H355" s="144">
        <v>1</v>
      </c>
      <c r="I355" s="145"/>
      <c r="J355" s="145">
        <f>ROUND(I355*H355,2)</f>
        <v>0</v>
      </c>
      <c r="K355" s="142" t="s">
        <v>587</v>
      </c>
      <c r="L355" s="31"/>
      <c r="M355" s="146" t="s">
        <v>1</v>
      </c>
      <c r="N355" s="147" t="s">
        <v>41</v>
      </c>
      <c r="O355" s="148">
        <v>0.4</v>
      </c>
      <c r="P355" s="148">
        <f>O355*H355</f>
        <v>0.4</v>
      </c>
      <c r="Q355" s="148">
        <v>0.00025</v>
      </c>
      <c r="R355" s="148">
        <f>Q355*H355</f>
        <v>0.00025</v>
      </c>
      <c r="S355" s="148">
        <v>0</v>
      </c>
      <c r="T355" s="149">
        <f>S355*H355</f>
        <v>0</v>
      </c>
      <c r="AR355" s="150" t="s">
        <v>265</v>
      </c>
      <c r="AT355" s="150" t="s">
        <v>142</v>
      </c>
      <c r="AU355" s="150" t="s">
        <v>85</v>
      </c>
      <c r="AY355" s="17" t="s">
        <v>139</v>
      </c>
      <c r="BE355" s="151">
        <f>IF(N355="základní",J355,0)</f>
        <v>0</v>
      </c>
      <c r="BF355" s="151">
        <f>IF(N355="snížená",J355,0)</f>
        <v>0</v>
      </c>
      <c r="BG355" s="151">
        <f>IF(N355="zákl. přenesená",J355,0)</f>
        <v>0</v>
      </c>
      <c r="BH355" s="151">
        <f>IF(N355="sníž. přenesená",J355,0)</f>
        <v>0</v>
      </c>
      <c r="BI355" s="151">
        <f>IF(N355="nulová",J355,0)</f>
        <v>0</v>
      </c>
      <c r="BJ355" s="17" t="s">
        <v>19</v>
      </c>
      <c r="BK355" s="151">
        <f>ROUND(I355*H355,2)</f>
        <v>0</v>
      </c>
      <c r="BL355" s="17" t="s">
        <v>265</v>
      </c>
      <c r="BM355" s="150" t="s">
        <v>832</v>
      </c>
    </row>
    <row r="356" spans="2:51" s="12" customFormat="1" ht="12">
      <c r="B356" s="152"/>
      <c r="D356" s="153" t="s">
        <v>149</v>
      </c>
      <c r="E356" s="154" t="s">
        <v>1</v>
      </c>
      <c r="F356" s="155" t="s">
        <v>833</v>
      </c>
      <c r="H356" s="154" t="s">
        <v>1</v>
      </c>
      <c r="L356" s="152"/>
      <c r="M356" s="156"/>
      <c r="N356" s="157"/>
      <c r="O356" s="157"/>
      <c r="P356" s="157"/>
      <c r="Q356" s="157"/>
      <c r="R356" s="157"/>
      <c r="S356" s="157"/>
      <c r="T356" s="158"/>
      <c r="AT356" s="154" t="s">
        <v>149</v>
      </c>
      <c r="AU356" s="154" t="s">
        <v>85</v>
      </c>
      <c r="AV356" s="12" t="s">
        <v>19</v>
      </c>
      <c r="AW356" s="12" t="s">
        <v>30</v>
      </c>
      <c r="AX356" s="12" t="s">
        <v>76</v>
      </c>
      <c r="AY356" s="154" t="s">
        <v>139</v>
      </c>
    </row>
    <row r="357" spans="2:51" s="13" customFormat="1" ht="12">
      <c r="B357" s="159"/>
      <c r="D357" s="153" t="s">
        <v>149</v>
      </c>
      <c r="E357" s="160" t="s">
        <v>1</v>
      </c>
      <c r="F357" s="161" t="s">
        <v>19</v>
      </c>
      <c r="H357" s="162">
        <v>1</v>
      </c>
      <c r="L357" s="159"/>
      <c r="M357" s="163"/>
      <c r="N357" s="164"/>
      <c r="O357" s="164"/>
      <c r="P357" s="164"/>
      <c r="Q357" s="164"/>
      <c r="R357" s="164"/>
      <c r="S357" s="164"/>
      <c r="T357" s="165"/>
      <c r="AT357" s="160" t="s">
        <v>149</v>
      </c>
      <c r="AU357" s="160" t="s">
        <v>85</v>
      </c>
      <c r="AV357" s="13" t="s">
        <v>85</v>
      </c>
      <c r="AW357" s="13" t="s">
        <v>30</v>
      </c>
      <c r="AX357" s="13" t="s">
        <v>76</v>
      </c>
      <c r="AY357" s="160" t="s">
        <v>139</v>
      </c>
    </row>
    <row r="358" spans="2:51" s="14" customFormat="1" ht="12">
      <c r="B358" s="166"/>
      <c r="D358" s="153" t="s">
        <v>149</v>
      </c>
      <c r="E358" s="167" t="s">
        <v>1</v>
      </c>
      <c r="F358" s="168" t="s">
        <v>152</v>
      </c>
      <c r="H358" s="169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149</v>
      </c>
      <c r="AU358" s="167" t="s">
        <v>85</v>
      </c>
      <c r="AV358" s="14" t="s">
        <v>147</v>
      </c>
      <c r="AW358" s="14" t="s">
        <v>30</v>
      </c>
      <c r="AX358" s="14" t="s">
        <v>19</v>
      </c>
      <c r="AY358" s="167" t="s">
        <v>139</v>
      </c>
    </row>
    <row r="359" spans="2:65" s="1" customFormat="1" ht="24" customHeight="1">
      <c r="B359" s="139"/>
      <c r="C359" s="140" t="s">
        <v>466</v>
      </c>
      <c r="D359" s="140" t="s">
        <v>142</v>
      </c>
      <c r="E359" s="141" t="s">
        <v>834</v>
      </c>
      <c r="F359" s="142" t="s">
        <v>835</v>
      </c>
      <c r="G359" s="143" t="s">
        <v>145</v>
      </c>
      <c r="H359" s="144">
        <v>2.4</v>
      </c>
      <c r="I359" s="145"/>
      <c r="J359" s="145">
        <f>ROUND(I359*H359,2)</f>
        <v>0</v>
      </c>
      <c r="K359" s="142" t="s">
        <v>587</v>
      </c>
      <c r="L359" s="31"/>
      <c r="M359" s="146" t="s">
        <v>1</v>
      </c>
      <c r="N359" s="147" t="s">
        <v>41</v>
      </c>
      <c r="O359" s="148">
        <v>0.334</v>
      </c>
      <c r="P359" s="148">
        <f>O359*H359</f>
        <v>0.8016</v>
      </c>
      <c r="Q359" s="148">
        <v>0.00212</v>
      </c>
      <c r="R359" s="148">
        <f>Q359*H359</f>
        <v>0.005088</v>
      </c>
      <c r="S359" s="148">
        <v>0</v>
      </c>
      <c r="T359" s="149">
        <f>S359*H359</f>
        <v>0</v>
      </c>
      <c r="AR359" s="150" t="s">
        <v>265</v>
      </c>
      <c r="AT359" s="150" t="s">
        <v>142</v>
      </c>
      <c r="AU359" s="150" t="s">
        <v>85</v>
      </c>
      <c r="AY359" s="17" t="s">
        <v>139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7" t="s">
        <v>19</v>
      </c>
      <c r="BK359" s="151">
        <f>ROUND(I359*H359,2)</f>
        <v>0</v>
      </c>
      <c r="BL359" s="17" t="s">
        <v>265</v>
      </c>
      <c r="BM359" s="150" t="s">
        <v>836</v>
      </c>
    </row>
    <row r="360" spans="2:51" s="12" customFormat="1" ht="12">
      <c r="B360" s="152"/>
      <c r="D360" s="153" t="s">
        <v>149</v>
      </c>
      <c r="E360" s="154" t="s">
        <v>1</v>
      </c>
      <c r="F360" s="155" t="s">
        <v>833</v>
      </c>
      <c r="H360" s="154" t="s">
        <v>1</v>
      </c>
      <c r="L360" s="152"/>
      <c r="M360" s="156"/>
      <c r="N360" s="157"/>
      <c r="O360" s="157"/>
      <c r="P360" s="157"/>
      <c r="Q360" s="157"/>
      <c r="R360" s="157"/>
      <c r="S360" s="157"/>
      <c r="T360" s="158"/>
      <c r="AT360" s="154" t="s">
        <v>149</v>
      </c>
      <c r="AU360" s="154" t="s">
        <v>85</v>
      </c>
      <c r="AV360" s="12" t="s">
        <v>19</v>
      </c>
      <c r="AW360" s="12" t="s">
        <v>30</v>
      </c>
      <c r="AX360" s="12" t="s">
        <v>76</v>
      </c>
      <c r="AY360" s="154" t="s">
        <v>139</v>
      </c>
    </row>
    <row r="361" spans="2:51" s="13" customFormat="1" ht="12">
      <c r="B361" s="159"/>
      <c r="D361" s="153" t="s">
        <v>149</v>
      </c>
      <c r="E361" s="160" t="s">
        <v>1</v>
      </c>
      <c r="F361" s="161" t="s">
        <v>837</v>
      </c>
      <c r="H361" s="162">
        <v>2.4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T361" s="160" t="s">
        <v>149</v>
      </c>
      <c r="AU361" s="160" t="s">
        <v>85</v>
      </c>
      <c r="AV361" s="13" t="s">
        <v>85</v>
      </c>
      <c r="AW361" s="13" t="s">
        <v>30</v>
      </c>
      <c r="AX361" s="13" t="s">
        <v>76</v>
      </c>
      <c r="AY361" s="160" t="s">
        <v>139</v>
      </c>
    </row>
    <row r="362" spans="2:51" s="14" customFormat="1" ht="12">
      <c r="B362" s="166"/>
      <c r="D362" s="153" t="s">
        <v>149</v>
      </c>
      <c r="E362" s="167" t="s">
        <v>1</v>
      </c>
      <c r="F362" s="168" t="s">
        <v>152</v>
      </c>
      <c r="H362" s="169">
        <v>2.4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7" t="s">
        <v>149</v>
      </c>
      <c r="AU362" s="167" t="s">
        <v>85</v>
      </c>
      <c r="AV362" s="14" t="s">
        <v>147</v>
      </c>
      <c r="AW362" s="14" t="s">
        <v>30</v>
      </c>
      <c r="AX362" s="14" t="s">
        <v>19</v>
      </c>
      <c r="AY362" s="167" t="s">
        <v>139</v>
      </c>
    </row>
    <row r="363" spans="2:65" s="1" customFormat="1" ht="24" customHeight="1">
      <c r="B363" s="139"/>
      <c r="C363" s="140" t="s">
        <v>470</v>
      </c>
      <c r="D363" s="140" t="s">
        <v>142</v>
      </c>
      <c r="E363" s="141" t="s">
        <v>430</v>
      </c>
      <c r="F363" s="142" t="s">
        <v>431</v>
      </c>
      <c r="G363" s="143" t="s">
        <v>363</v>
      </c>
      <c r="H363" s="144">
        <v>2704.379</v>
      </c>
      <c r="I363" s="145"/>
      <c r="J363" s="145">
        <f>ROUND(I363*H363,2)</f>
        <v>0</v>
      </c>
      <c r="K363" s="142" t="s">
        <v>587</v>
      </c>
      <c r="L363" s="31"/>
      <c r="M363" s="146" t="s">
        <v>1</v>
      </c>
      <c r="N363" s="147" t="s">
        <v>41</v>
      </c>
      <c r="O363" s="148">
        <v>0</v>
      </c>
      <c r="P363" s="148">
        <f>O363*H363</f>
        <v>0</v>
      </c>
      <c r="Q363" s="148">
        <v>0</v>
      </c>
      <c r="R363" s="148">
        <f>Q363*H363</f>
        <v>0</v>
      </c>
      <c r="S363" s="148">
        <v>0</v>
      </c>
      <c r="T363" s="149">
        <f>S363*H363</f>
        <v>0</v>
      </c>
      <c r="AR363" s="150" t="s">
        <v>265</v>
      </c>
      <c r="AT363" s="150" t="s">
        <v>142</v>
      </c>
      <c r="AU363" s="150" t="s">
        <v>85</v>
      </c>
      <c r="AY363" s="17" t="s">
        <v>139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7" t="s">
        <v>19</v>
      </c>
      <c r="BK363" s="151">
        <f>ROUND(I363*H363,2)</f>
        <v>0</v>
      </c>
      <c r="BL363" s="17" t="s">
        <v>265</v>
      </c>
      <c r="BM363" s="150" t="s">
        <v>838</v>
      </c>
    </row>
    <row r="364" spans="2:63" s="11" customFormat="1" ht="22.9" customHeight="1">
      <c r="B364" s="127"/>
      <c r="D364" s="128" t="s">
        <v>75</v>
      </c>
      <c r="E364" s="137" t="s">
        <v>438</v>
      </c>
      <c r="F364" s="137" t="s">
        <v>439</v>
      </c>
      <c r="J364" s="138">
        <f>BK364</f>
        <v>0</v>
      </c>
      <c r="L364" s="127"/>
      <c r="M364" s="131"/>
      <c r="N364" s="132"/>
      <c r="O364" s="132"/>
      <c r="P364" s="133">
        <f>SUM(P365:P393)</f>
        <v>0</v>
      </c>
      <c r="Q364" s="132"/>
      <c r="R364" s="133">
        <f>SUM(R365:R393)</f>
        <v>0</v>
      </c>
      <c r="S364" s="132"/>
      <c r="T364" s="134">
        <f>SUM(T365:T393)</f>
        <v>0</v>
      </c>
      <c r="AR364" s="128" t="s">
        <v>85</v>
      </c>
      <c r="AT364" s="135" t="s">
        <v>75</v>
      </c>
      <c r="AU364" s="135" t="s">
        <v>19</v>
      </c>
      <c r="AY364" s="128" t="s">
        <v>139</v>
      </c>
      <c r="BK364" s="136">
        <f>SUM(BK365:BK393)</f>
        <v>0</v>
      </c>
    </row>
    <row r="365" spans="2:65" s="1" customFormat="1" ht="36" customHeight="1">
      <c r="B365" s="139"/>
      <c r="C365" s="140" t="s">
        <v>473</v>
      </c>
      <c r="D365" s="140" t="s">
        <v>142</v>
      </c>
      <c r="E365" s="141" t="s">
        <v>839</v>
      </c>
      <c r="F365" s="142" t="s">
        <v>840</v>
      </c>
      <c r="G365" s="143" t="s">
        <v>262</v>
      </c>
      <c r="H365" s="144">
        <v>15</v>
      </c>
      <c r="I365" s="145"/>
      <c r="J365" s="145">
        <f>ROUND(I365*H365,2)</f>
        <v>0</v>
      </c>
      <c r="K365" s="142" t="s">
        <v>1</v>
      </c>
      <c r="L365" s="31"/>
      <c r="M365" s="146" t="s">
        <v>1</v>
      </c>
      <c r="N365" s="147" t="s">
        <v>41</v>
      </c>
      <c r="O365" s="148">
        <v>0</v>
      </c>
      <c r="P365" s="148">
        <f>O365*H365</f>
        <v>0</v>
      </c>
      <c r="Q365" s="148">
        <v>0</v>
      </c>
      <c r="R365" s="148">
        <f>Q365*H365</f>
        <v>0</v>
      </c>
      <c r="S365" s="148">
        <v>0</v>
      </c>
      <c r="T365" s="149">
        <f>S365*H365</f>
        <v>0</v>
      </c>
      <c r="AR365" s="150" t="s">
        <v>265</v>
      </c>
      <c r="AT365" s="150" t="s">
        <v>142</v>
      </c>
      <c r="AU365" s="150" t="s">
        <v>85</v>
      </c>
      <c r="AY365" s="17" t="s">
        <v>139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7" t="s">
        <v>19</v>
      </c>
      <c r="BK365" s="151">
        <f>ROUND(I365*H365,2)</f>
        <v>0</v>
      </c>
      <c r="BL365" s="17" t="s">
        <v>265</v>
      </c>
      <c r="BM365" s="150" t="s">
        <v>841</v>
      </c>
    </row>
    <row r="366" spans="2:65" s="1" customFormat="1" ht="24" customHeight="1">
      <c r="B366" s="139"/>
      <c r="C366" s="140" t="s">
        <v>478</v>
      </c>
      <c r="D366" s="140" t="s">
        <v>142</v>
      </c>
      <c r="E366" s="141" t="s">
        <v>842</v>
      </c>
      <c r="F366" s="142" t="s">
        <v>843</v>
      </c>
      <c r="G366" s="143" t="s">
        <v>145</v>
      </c>
      <c r="H366" s="144">
        <v>159.3</v>
      </c>
      <c r="I366" s="145"/>
      <c r="J366" s="145">
        <f>ROUND(I366*H366,2)</f>
        <v>0</v>
      </c>
      <c r="K366" s="142" t="s">
        <v>1</v>
      </c>
      <c r="L366" s="31"/>
      <c r="M366" s="146" t="s">
        <v>1</v>
      </c>
      <c r="N366" s="147" t="s">
        <v>41</v>
      </c>
      <c r="O366" s="148">
        <v>0</v>
      </c>
      <c r="P366" s="148">
        <f>O366*H366</f>
        <v>0</v>
      </c>
      <c r="Q366" s="148">
        <v>0</v>
      </c>
      <c r="R366" s="148">
        <f>Q366*H366</f>
        <v>0</v>
      </c>
      <c r="S366" s="148">
        <v>0</v>
      </c>
      <c r="T366" s="149">
        <f>S366*H366</f>
        <v>0</v>
      </c>
      <c r="AR366" s="150" t="s">
        <v>265</v>
      </c>
      <c r="AT366" s="150" t="s">
        <v>142</v>
      </c>
      <c r="AU366" s="150" t="s">
        <v>85</v>
      </c>
      <c r="AY366" s="17" t="s">
        <v>139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7" t="s">
        <v>19</v>
      </c>
      <c r="BK366" s="151">
        <f>ROUND(I366*H366,2)</f>
        <v>0</v>
      </c>
      <c r="BL366" s="17" t="s">
        <v>265</v>
      </c>
      <c r="BM366" s="150" t="s">
        <v>844</v>
      </c>
    </row>
    <row r="367" spans="2:51" s="12" customFormat="1" ht="12">
      <c r="B367" s="152"/>
      <c r="D367" s="153" t="s">
        <v>149</v>
      </c>
      <c r="E367" s="154" t="s">
        <v>1</v>
      </c>
      <c r="F367" s="155" t="s">
        <v>845</v>
      </c>
      <c r="H367" s="154" t="s">
        <v>1</v>
      </c>
      <c r="L367" s="152"/>
      <c r="M367" s="156"/>
      <c r="N367" s="157"/>
      <c r="O367" s="157"/>
      <c r="P367" s="157"/>
      <c r="Q367" s="157"/>
      <c r="R367" s="157"/>
      <c r="S367" s="157"/>
      <c r="T367" s="158"/>
      <c r="AT367" s="154" t="s">
        <v>149</v>
      </c>
      <c r="AU367" s="154" t="s">
        <v>85</v>
      </c>
      <c r="AV367" s="12" t="s">
        <v>19</v>
      </c>
      <c r="AW367" s="12" t="s">
        <v>30</v>
      </c>
      <c r="AX367" s="12" t="s">
        <v>76</v>
      </c>
      <c r="AY367" s="154" t="s">
        <v>139</v>
      </c>
    </row>
    <row r="368" spans="2:51" s="13" customFormat="1" ht="12">
      <c r="B368" s="159"/>
      <c r="D368" s="153" t="s">
        <v>149</v>
      </c>
      <c r="E368" s="160" t="s">
        <v>1</v>
      </c>
      <c r="F368" s="161" t="s">
        <v>846</v>
      </c>
      <c r="H368" s="162">
        <v>96.7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T368" s="160" t="s">
        <v>149</v>
      </c>
      <c r="AU368" s="160" t="s">
        <v>85</v>
      </c>
      <c r="AV368" s="13" t="s">
        <v>85</v>
      </c>
      <c r="AW368" s="13" t="s">
        <v>30</v>
      </c>
      <c r="AX368" s="13" t="s">
        <v>76</v>
      </c>
      <c r="AY368" s="160" t="s">
        <v>139</v>
      </c>
    </row>
    <row r="369" spans="2:51" s="12" customFormat="1" ht="12">
      <c r="B369" s="152"/>
      <c r="D369" s="153" t="s">
        <v>149</v>
      </c>
      <c r="E369" s="154" t="s">
        <v>1</v>
      </c>
      <c r="F369" s="155" t="s">
        <v>847</v>
      </c>
      <c r="H369" s="154" t="s">
        <v>1</v>
      </c>
      <c r="L369" s="152"/>
      <c r="M369" s="156"/>
      <c r="N369" s="157"/>
      <c r="O369" s="157"/>
      <c r="P369" s="157"/>
      <c r="Q369" s="157"/>
      <c r="R369" s="157"/>
      <c r="S369" s="157"/>
      <c r="T369" s="158"/>
      <c r="AT369" s="154" t="s">
        <v>149</v>
      </c>
      <c r="AU369" s="154" t="s">
        <v>85</v>
      </c>
      <c r="AV369" s="12" t="s">
        <v>19</v>
      </c>
      <c r="AW369" s="12" t="s">
        <v>30</v>
      </c>
      <c r="AX369" s="12" t="s">
        <v>76</v>
      </c>
      <c r="AY369" s="154" t="s">
        <v>139</v>
      </c>
    </row>
    <row r="370" spans="2:51" s="13" customFormat="1" ht="12">
      <c r="B370" s="159"/>
      <c r="D370" s="153" t="s">
        <v>149</v>
      </c>
      <c r="E370" s="160" t="s">
        <v>1</v>
      </c>
      <c r="F370" s="161" t="s">
        <v>848</v>
      </c>
      <c r="H370" s="162">
        <v>62.6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T370" s="160" t="s">
        <v>149</v>
      </c>
      <c r="AU370" s="160" t="s">
        <v>85</v>
      </c>
      <c r="AV370" s="13" t="s">
        <v>85</v>
      </c>
      <c r="AW370" s="13" t="s">
        <v>30</v>
      </c>
      <c r="AX370" s="13" t="s">
        <v>76</v>
      </c>
      <c r="AY370" s="160" t="s">
        <v>139</v>
      </c>
    </row>
    <row r="371" spans="2:51" s="14" customFormat="1" ht="12">
      <c r="B371" s="166"/>
      <c r="D371" s="153" t="s">
        <v>149</v>
      </c>
      <c r="E371" s="167" t="s">
        <v>1</v>
      </c>
      <c r="F371" s="168" t="s">
        <v>152</v>
      </c>
      <c r="H371" s="169">
        <v>159.3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7" t="s">
        <v>149</v>
      </c>
      <c r="AU371" s="167" t="s">
        <v>85</v>
      </c>
      <c r="AV371" s="14" t="s">
        <v>147</v>
      </c>
      <c r="AW371" s="14" t="s">
        <v>30</v>
      </c>
      <c r="AX371" s="14" t="s">
        <v>19</v>
      </c>
      <c r="AY371" s="167" t="s">
        <v>139</v>
      </c>
    </row>
    <row r="372" spans="2:65" s="1" customFormat="1" ht="24" customHeight="1">
      <c r="B372" s="139"/>
      <c r="C372" s="140" t="s">
        <v>482</v>
      </c>
      <c r="D372" s="140" t="s">
        <v>142</v>
      </c>
      <c r="E372" s="141" t="s">
        <v>849</v>
      </c>
      <c r="F372" s="142" t="s">
        <v>850</v>
      </c>
      <c r="G372" s="143" t="s">
        <v>427</v>
      </c>
      <c r="H372" s="144">
        <v>1</v>
      </c>
      <c r="I372" s="145"/>
      <c r="J372" s="145">
        <f>ROUND(I372*H372,2)</f>
        <v>0</v>
      </c>
      <c r="K372" s="142" t="s">
        <v>1</v>
      </c>
      <c r="L372" s="31"/>
      <c r="M372" s="146" t="s">
        <v>1</v>
      </c>
      <c r="N372" s="147" t="s">
        <v>41</v>
      </c>
      <c r="O372" s="148">
        <v>0</v>
      </c>
      <c r="P372" s="148">
        <f>O372*H372</f>
        <v>0</v>
      </c>
      <c r="Q372" s="148">
        <v>0</v>
      </c>
      <c r="R372" s="148">
        <f>Q372*H372</f>
        <v>0</v>
      </c>
      <c r="S372" s="148">
        <v>0</v>
      </c>
      <c r="T372" s="149">
        <f>S372*H372</f>
        <v>0</v>
      </c>
      <c r="AR372" s="150" t="s">
        <v>265</v>
      </c>
      <c r="AT372" s="150" t="s">
        <v>142</v>
      </c>
      <c r="AU372" s="150" t="s">
        <v>85</v>
      </c>
      <c r="AY372" s="17" t="s">
        <v>139</v>
      </c>
      <c r="BE372" s="151">
        <f>IF(N372="základní",J372,0)</f>
        <v>0</v>
      </c>
      <c r="BF372" s="151">
        <f>IF(N372="snížená",J372,0)</f>
        <v>0</v>
      </c>
      <c r="BG372" s="151">
        <f>IF(N372="zákl. přenesená",J372,0)</f>
        <v>0</v>
      </c>
      <c r="BH372" s="151">
        <f>IF(N372="sníž. přenesená",J372,0)</f>
        <v>0</v>
      </c>
      <c r="BI372" s="151">
        <f>IF(N372="nulová",J372,0)</f>
        <v>0</v>
      </c>
      <c r="BJ372" s="17" t="s">
        <v>19</v>
      </c>
      <c r="BK372" s="151">
        <f>ROUND(I372*H372,2)</f>
        <v>0</v>
      </c>
      <c r="BL372" s="17" t="s">
        <v>265</v>
      </c>
      <c r="BM372" s="150" t="s">
        <v>851</v>
      </c>
    </row>
    <row r="373" spans="2:51" s="13" customFormat="1" ht="12">
      <c r="B373" s="159"/>
      <c r="D373" s="153" t="s">
        <v>149</v>
      </c>
      <c r="E373" s="160" t="s">
        <v>1</v>
      </c>
      <c r="F373" s="161" t="s">
        <v>19</v>
      </c>
      <c r="H373" s="162">
        <v>1</v>
      </c>
      <c r="L373" s="159"/>
      <c r="M373" s="163"/>
      <c r="N373" s="164"/>
      <c r="O373" s="164"/>
      <c r="P373" s="164"/>
      <c r="Q373" s="164"/>
      <c r="R373" s="164"/>
      <c r="S373" s="164"/>
      <c r="T373" s="165"/>
      <c r="AT373" s="160" t="s">
        <v>149</v>
      </c>
      <c r="AU373" s="160" t="s">
        <v>85</v>
      </c>
      <c r="AV373" s="13" t="s">
        <v>85</v>
      </c>
      <c r="AW373" s="13" t="s">
        <v>30</v>
      </c>
      <c r="AX373" s="13" t="s">
        <v>76</v>
      </c>
      <c r="AY373" s="160" t="s">
        <v>139</v>
      </c>
    </row>
    <row r="374" spans="2:51" s="14" customFormat="1" ht="12">
      <c r="B374" s="166"/>
      <c r="D374" s="153" t="s">
        <v>149</v>
      </c>
      <c r="E374" s="167" t="s">
        <v>1</v>
      </c>
      <c r="F374" s="168" t="s">
        <v>152</v>
      </c>
      <c r="H374" s="169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7" t="s">
        <v>149</v>
      </c>
      <c r="AU374" s="167" t="s">
        <v>85</v>
      </c>
      <c r="AV374" s="14" t="s">
        <v>147</v>
      </c>
      <c r="AW374" s="14" t="s">
        <v>30</v>
      </c>
      <c r="AX374" s="14" t="s">
        <v>19</v>
      </c>
      <c r="AY374" s="167" t="s">
        <v>139</v>
      </c>
    </row>
    <row r="375" spans="2:65" s="1" customFormat="1" ht="16.5" customHeight="1">
      <c r="B375" s="139"/>
      <c r="C375" s="140" t="s">
        <v>486</v>
      </c>
      <c r="D375" s="140" t="s">
        <v>142</v>
      </c>
      <c r="E375" s="141" t="s">
        <v>852</v>
      </c>
      <c r="F375" s="142" t="s">
        <v>853</v>
      </c>
      <c r="G375" s="143" t="s">
        <v>427</v>
      </c>
      <c r="H375" s="144">
        <v>1</v>
      </c>
      <c r="I375" s="145"/>
      <c r="J375" s="145">
        <f>ROUND(I375*H375,2)</f>
        <v>0</v>
      </c>
      <c r="K375" s="142" t="s">
        <v>1</v>
      </c>
      <c r="L375" s="31"/>
      <c r="M375" s="146" t="s">
        <v>1</v>
      </c>
      <c r="N375" s="147" t="s">
        <v>41</v>
      </c>
      <c r="O375" s="148">
        <v>0</v>
      </c>
      <c r="P375" s="148">
        <f>O375*H375</f>
        <v>0</v>
      </c>
      <c r="Q375" s="148">
        <v>0</v>
      </c>
      <c r="R375" s="148">
        <f>Q375*H375</f>
        <v>0</v>
      </c>
      <c r="S375" s="148">
        <v>0</v>
      </c>
      <c r="T375" s="149">
        <f>S375*H375</f>
        <v>0</v>
      </c>
      <c r="AR375" s="150" t="s">
        <v>265</v>
      </c>
      <c r="AT375" s="150" t="s">
        <v>142</v>
      </c>
      <c r="AU375" s="150" t="s">
        <v>85</v>
      </c>
      <c r="AY375" s="17" t="s">
        <v>139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7" t="s">
        <v>19</v>
      </c>
      <c r="BK375" s="151">
        <f>ROUND(I375*H375,2)</f>
        <v>0</v>
      </c>
      <c r="BL375" s="17" t="s">
        <v>265</v>
      </c>
      <c r="BM375" s="150" t="s">
        <v>854</v>
      </c>
    </row>
    <row r="376" spans="2:51" s="13" customFormat="1" ht="12">
      <c r="B376" s="159"/>
      <c r="D376" s="153" t="s">
        <v>149</v>
      </c>
      <c r="E376" s="160" t="s">
        <v>1</v>
      </c>
      <c r="F376" s="161" t="s">
        <v>19</v>
      </c>
      <c r="H376" s="162">
        <v>1</v>
      </c>
      <c r="L376" s="159"/>
      <c r="M376" s="163"/>
      <c r="N376" s="164"/>
      <c r="O376" s="164"/>
      <c r="P376" s="164"/>
      <c r="Q376" s="164"/>
      <c r="R376" s="164"/>
      <c r="S376" s="164"/>
      <c r="T376" s="165"/>
      <c r="AT376" s="160" t="s">
        <v>149</v>
      </c>
      <c r="AU376" s="160" t="s">
        <v>85</v>
      </c>
      <c r="AV376" s="13" t="s">
        <v>85</v>
      </c>
      <c r="AW376" s="13" t="s">
        <v>30</v>
      </c>
      <c r="AX376" s="13" t="s">
        <v>76</v>
      </c>
      <c r="AY376" s="160" t="s">
        <v>139</v>
      </c>
    </row>
    <row r="377" spans="2:51" s="14" customFormat="1" ht="12">
      <c r="B377" s="166"/>
      <c r="D377" s="153" t="s">
        <v>149</v>
      </c>
      <c r="E377" s="167" t="s">
        <v>1</v>
      </c>
      <c r="F377" s="168" t="s">
        <v>152</v>
      </c>
      <c r="H377" s="169">
        <v>1</v>
      </c>
      <c r="L377" s="166"/>
      <c r="M377" s="170"/>
      <c r="N377" s="171"/>
      <c r="O377" s="171"/>
      <c r="P377" s="171"/>
      <c r="Q377" s="171"/>
      <c r="R377" s="171"/>
      <c r="S377" s="171"/>
      <c r="T377" s="172"/>
      <c r="AT377" s="167" t="s">
        <v>149</v>
      </c>
      <c r="AU377" s="167" t="s">
        <v>85</v>
      </c>
      <c r="AV377" s="14" t="s">
        <v>147</v>
      </c>
      <c r="AW377" s="14" t="s">
        <v>30</v>
      </c>
      <c r="AX377" s="14" t="s">
        <v>19</v>
      </c>
      <c r="AY377" s="167" t="s">
        <v>139</v>
      </c>
    </row>
    <row r="378" spans="2:65" s="1" customFormat="1" ht="16.5" customHeight="1">
      <c r="B378" s="139"/>
      <c r="C378" s="140" t="s">
        <v>492</v>
      </c>
      <c r="D378" s="140" t="s">
        <v>142</v>
      </c>
      <c r="E378" s="141" t="s">
        <v>855</v>
      </c>
      <c r="F378" s="142" t="s">
        <v>856</v>
      </c>
      <c r="G378" s="143" t="s">
        <v>262</v>
      </c>
      <c r="H378" s="144">
        <v>2</v>
      </c>
      <c r="I378" s="145"/>
      <c r="J378" s="145">
        <f>ROUND(I378*H378,2)</f>
        <v>0</v>
      </c>
      <c r="K378" s="142" t="s">
        <v>1</v>
      </c>
      <c r="L378" s="31"/>
      <c r="M378" s="146" t="s">
        <v>1</v>
      </c>
      <c r="N378" s="147" t="s">
        <v>41</v>
      </c>
      <c r="O378" s="148">
        <v>0</v>
      </c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AR378" s="150" t="s">
        <v>265</v>
      </c>
      <c r="AT378" s="150" t="s">
        <v>142</v>
      </c>
      <c r="AU378" s="150" t="s">
        <v>85</v>
      </c>
      <c r="AY378" s="17" t="s">
        <v>139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7" t="s">
        <v>19</v>
      </c>
      <c r="BK378" s="151">
        <f>ROUND(I378*H378,2)</f>
        <v>0</v>
      </c>
      <c r="BL378" s="17" t="s">
        <v>265</v>
      </c>
      <c r="BM378" s="150" t="s">
        <v>857</v>
      </c>
    </row>
    <row r="379" spans="2:51" s="13" customFormat="1" ht="12">
      <c r="B379" s="159"/>
      <c r="D379" s="153" t="s">
        <v>149</v>
      </c>
      <c r="E379" s="160" t="s">
        <v>1</v>
      </c>
      <c r="F379" s="161" t="s">
        <v>85</v>
      </c>
      <c r="H379" s="162">
        <v>2</v>
      </c>
      <c r="L379" s="159"/>
      <c r="M379" s="163"/>
      <c r="N379" s="164"/>
      <c r="O379" s="164"/>
      <c r="P379" s="164"/>
      <c r="Q379" s="164"/>
      <c r="R379" s="164"/>
      <c r="S379" s="164"/>
      <c r="T379" s="165"/>
      <c r="AT379" s="160" t="s">
        <v>149</v>
      </c>
      <c r="AU379" s="160" t="s">
        <v>85</v>
      </c>
      <c r="AV379" s="13" t="s">
        <v>85</v>
      </c>
      <c r="AW379" s="13" t="s">
        <v>30</v>
      </c>
      <c r="AX379" s="13" t="s">
        <v>76</v>
      </c>
      <c r="AY379" s="160" t="s">
        <v>139</v>
      </c>
    </row>
    <row r="380" spans="2:51" s="14" customFormat="1" ht="12">
      <c r="B380" s="166"/>
      <c r="D380" s="153" t="s">
        <v>149</v>
      </c>
      <c r="E380" s="167" t="s">
        <v>1</v>
      </c>
      <c r="F380" s="168" t="s">
        <v>152</v>
      </c>
      <c r="H380" s="169">
        <v>2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149</v>
      </c>
      <c r="AU380" s="167" t="s">
        <v>85</v>
      </c>
      <c r="AV380" s="14" t="s">
        <v>147</v>
      </c>
      <c r="AW380" s="14" t="s">
        <v>30</v>
      </c>
      <c r="AX380" s="14" t="s">
        <v>19</v>
      </c>
      <c r="AY380" s="167" t="s">
        <v>139</v>
      </c>
    </row>
    <row r="381" spans="2:65" s="1" customFormat="1" ht="36" customHeight="1">
      <c r="B381" s="139"/>
      <c r="C381" s="140" t="s">
        <v>496</v>
      </c>
      <c r="D381" s="140" t="s">
        <v>142</v>
      </c>
      <c r="E381" s="141" t="s">
        <v>858</v>
      </c>
      <c r="F381" s="142" t="s">
        <v>859</v>
      </c>
      <c r="G381" s="143" t="s">
        <v>427</v>
      </c>
      <c r="H381" s="144">
        <v>1</v>
      </c>
      <c r="I381" s="145"/>
      <c r="J381" s="145">
        <f>ROUND(I381*H381,2)</f>
        <v>0</v>
      </c>
      <c r="K381" s="142" t="s">
        <v>1</v>
      </c>
      <c r="L381" s="31"/>
      <c r="M381" s="146" t="s">
        <v>1</v>
      </c>
      <c r="N381" s="147" t="s">
        <v>41</v>
      </c>
      <c r="O381" s="148">
        <v>0</v>
      </c>
      <c r="P381" s="148">
        <f>O381*H381</f>
        <v>0</v>
      </c>
      <c r="Q381" s="148">
        <v>0</v>
      </c>
      <c r="R381" s="148">
        <f>Q381*H381</f>
        <v>0</v>
      </c>
      <c r="S381" s="148">
        <v>0</v>
      </c>
      <c r="T381" s="149">
        <f>S381*H381</f>
        <v>0</v>
      </c>
      <c r="AR381" s="150" t="s">
        <v>265</v>
      </c>
      <c r="AT381" s="150" t="s">
        <v>142</v>
      </c>
      <c r="AU381" s="150" t="s">
        <v>85</v>
      </c>
      <c r="AY381" s="17" t="s">
        <v>139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7" t="s">
        <v>19</v>
      </c>
      <c r="BK381" s="151">
        <f>ROUND(I381*H381,2)</f>
        <v>0</v>
      </c>
      <c r="BL381" s="17" t="s">
        <v>265</v>
      </c>
      <c r="BM381" s="150" t="s">
        <v>860</v>
      </c>
    </row>
    <row r="382" spans="2:51" s="13" customFormat="1" ht="12">
      <c r="B382" s="159"/>
      <c r="D382" s="153" t="s">
        <v>149</v>
      </c>
      <c r="E382" s="160" t="s">
        <v>1</v>
      </c>
      <c r="F382" s="161" t="s">
        <v>19</v>
      </c>
      <c r="H382" s="162">
        <v>1</v>
      </c>
      <c r="L382" s="159"/>
      <c r="M382" s="163"/>
      <c r="N382" s="164"/>
      <c r="O382" s="164"/>
      <c r="P382" s="164"/>
      <c r="Q382" s="164"/>
      <c r="R382" s="164"/>
      <c r="S382" s="164"/>
      <c r="T382" s="165"/>
      <c r="AT382" s="160" t="s">
        <v>149</v>
      </c>
      <c r="AU382" s="160" t="s">
        <v>85</v>
      </c>
      <c r="AV382" s="13" t="s">
        <v>85</v>
      </c>
      <c r="AW382" s="13" t="s">
        <v>30</v>
      </c>
      <c r="AX382" s="13" t="s">
        <v>76</v>
      </c>
      <c r="AY382" s="160" t="s">
        <v>139</v>
      </c>
    </row>
    <row r="383" spans="2:51" s="14" customFormat="1" ht="12">
      <c r="B383" s="166"/>
      <c r="D383" s="153" t="s">
        <v>149</v>
      </c>
      <c r="E383" s="167" t="s">
        <v>1</v>
      </c>
      <c r="F383" s="168" t="s">
        <v>152</v>
      </c>
      <c r="H383" s="169">
        <v>1</v>
      </c>
      <c r="L383" s="166"/>
      <c r="M383" s="170"/>
      <c r="N383" s="171"/>
      <c r="O383" s="171"/>
      <c r="P383" s="171"/>
      <c r="Q383" s="171"/>
      <c r="R383" s="171"/>
      <c r="S383" s="171"/>
      <c r="T383" s="172"/>
      <c r="AT383" s="167" t="s">
        <v>149</v>
      </c>
      <c r="AU383" s="167" t="s">
        <v>85</v>
      </c>
      <c r="AV383" s="14" t="s">
        <v>147</v>
      </c>
      <c r="AW383" s="14" t="s">
        <v>30</v>
      </c>
      <c r="AX383" s="14" t="s">
        <v>19</v>
      </c>
      <c r="AY383" s="167" t="s">
        <v>139</v>
      </c>
    </row>
    <row r="384" spans="2:65" s="1" customFormat="1" ht="24" customHeight="1">
      <c r="B384" s="139"/>
      <c r="C384" s="140" t="s">
        <v>500</v>
      </c>
      <c r="D384" s="140" t="s">
        <v>142</v>
      </c>
      <c r="E384" s="141" t="s">
        <v>861</v>
      </c>
      <c r="F384" s="142" t="s">
        <v>862</v>
      </c>
      <c r="G384" s="143" t="s">
        <v>427</v>
      </c>
      <c r="H384" s="144">
        <v>1</v>
      </c>
      <c r="I384" s="145"/>
      <c r="J384" s="145">
        <f>ROUND(I384*H384,2)</f>
        <v>0</v>
      </c>
      <c r="K384" s="142" t="s">
        <v>1</v>
      </c>
      <c r="L384" s="31"/>
      <c r="M384" s="146" t="s">
        <v>1</v>
      </c>
      <c r="N384" s="147" t="s">
        <v>41</v>
      </c>
      <c r="O384" s="148">
        <v>0</v>
      </c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AR384" s="150" t="s">
        <v>265</v>
      </c>
      <c r="AT384" s="150" t="s">
        <v>142</v>
      </c>
      <c r="AU384" s="150" t="s">
        <v>85</v>
      </c>
      <c r="AY384" s="17" t="s">
        <v>139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7" t="s">
        <v>19</v>
      </c>
      <c r="BK384" s="151">
        <f>ROUND(I384*H384,2)</f>
        <v>0</v>
      </c>
      <c r="BL384" s="17" t="s">
        <v>265</v>
      </c>
      <c r="BM384" s="150" t="s">
        <v>863</v>
      </c>
    </row>
    <row r="385" spans="2:51" s="13" customFormat="1" ht="12">
      <c r="B385" s="159"/>
      <c r="D385" s="153" t="s">
        <v>149</v>
      </c>
      <c r="E385" s="160" t="s">
        <v>1</v>
      </c>
      <c r="F385" s="161" t="s">
        <v>19</v>
      </c>
      <c r="H385" s="162">
        <v>1</v>
      </c>
      <c r="L385" s="159"/>
      <c r="M385" s="163"/>
      <c r="N385" s="164"/>
      <c r="O385" s="164"/>
      <c r="P385" s="164"/>
      <c r="Q385" s="164"/>
      <c r="R385" s="164"/>
      <c r="S385" s="164"/>
      <c r="T385" s="165"/>
      <c r="AT385" s="160" t="s">
        <v>149</v>
      </c>
      <c r="AU385" s="160" t="s">
        <v>85</v>
      </c>
      <c r="AV385" s="13" t="s">
        <v>85</v>
      </c>
      <c r="AW385" s="13" t="s">
        <v>30</v>
      </c>
      <c r="AX385" s="13" t="s">
        <v>76</v>
      </c>
      <c r="AY385" s="160" t="s">
        <v>139</v>
      </c>
    </row>
    <row r="386" spans="2:51" s="14" customFormat="1" ht="12">
      <c r="B386" s="166"/>
      <c r="D386" s="153" t="s">
        <v>149</v>
      </c>
      <c r="E386" s="167" t="s">
        <v>1</v>
      </c>
      <c r="F386" s="168" t="s">
        <v>152</v>
      </c>
      <c r="H386" s="169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7" t="s">
        <v>149</v>
      </c>
      <c r="AU386" s="167" t="s">
        <v>85</v>
      </c>
      <c r="AV386" s="14" t="s">
        <v>147</v>
      </c>
      <c r="AW386" s="14" t="s">
        <v>30</v>
      </c>
      <c r="AX386" s="14" t="s">
        <v>19</v>
      </c>
      <c r="AY386" s="167" t="s">
        <v>139</v>
      </c>
    </row>
    <row r="387" spans="2:65" s="1" customFormat="1" ht="24" customHeight="1">
      <c r="B387" s="139"/>
      <c r="C387" s="140" t="s">
        <v>509</v>
      </c>
      <c r="D387" s="140" t="s">
        <v>142</v>
      </c>
      <c r="E387" s="141" t="s">
        <v>864</v>
      </c>
      <c r="F387" s="142" t="s">
        <v>865</v>
      </c>
      <c r="G387" s="143" t="s">
        <v>262</v>
      </c>
      <c r="H387" s="144">
        <v>3</v>
      </c>
      <c r="I387" s="145"/>
      <c r="J387" s="145">
        <f>ROUND(I387*H387,2)</f>
        <v>0</v>
      </c>
      <c r="K387" s="142" t="s">
        <v>1</v>
      </c>
      <c r="L387" s="31"/>
      <c r="M387" s="146" t="s">
        <v>1</v>
      </c>
      <c r="N387" s="147" t="s">
        <v>41</v>
      </c>
      <c r="O387" s="148">
        <v>0</v>
      </c>
      <c r="P387" s="148">
        <f>O387*H387</f>
        <v>0</v>
      </c>
      <c r="Q387" s="148">
        <v>0</v>
      </c>
      <c r="R387" s="148">
        <f>Q387*H387</f>
        <v>0</v>
      </c>
      <c r="S387" s="148">
        <v>0</v>
      </c>
      <c r="T387" s="149">
        <f>S387*H387</f>
        <v>0</v>
      </c>
      <c r="AR387" s="150" t="s">
        <v>265</v>
      </c>
      <c r="AT387" s="150" t="s">
        <v>142</v>
      </c>
      <c r="AU387" s="150" t="s">
        <v>85</v>
      </c>
      <c r="AY387" s="17" t="s">
        <v>139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7" t="s">
        <v>19</v>
      </c>
      <c r="BK387" s="151">
        <f>ROUND(I387*H387,2)</f>
        <v>0</v>
      </c>
      <c r="BL387" s="17" t="s">
        <v>265</v>
      </c>
      <c r="BM387" s="150" t="s">
        <v>866</v>
      </c>
    </row>
    <row r="388" spans="2:51" s="13" customFormat="1" ht="12">
      <c r="B388" s="159"/>
      <c r="D388" s="153" t="s">
        <v>149</v>
      </c>
      <c r="E388" s="160" t="s">
        <v>1</v>
      </c>
      <c r="F388" s="161" t="s">
        <v>168</v>
      </c>
      <c r="H388" s="162">
        <v>3</v>
      </c>
      <c r="L388" s="159"/>
      <c r="M388" s="163"/>
      <c r="N388" s="164"/>
      <c r="O388" s="164"/>
      <c r="P388" s="164"/>
      <c r="Q388" s="164"/>
      <c r="R388" s="164"/>
      <c r="S388" s="164"/>
      <c r="T388" s="165"/>
      <c r="AT388" s="160" t="s">
        <v>149</v>
      </c>
      <c r="AU388" s="160" t="s">
        <v>85</v>
      </c>
      <c r="AV388" s="13" t="s">
        <v>85</v>
      </c>
      <c r="AW388" s="13" t="s">
        <v>30</v>
      </c>
      <c r="AX388" s="13" t="s">
        <v>76</v>
      </c>
      <c r="AY388" s="160" t="s">
        <v>139</v>
      </c>
    </row>
    <row r="389" spans="2:51" s="14" customFormat="1" ht="12">
      <c r="B389" s="166"/>
      <c r="D389" s="153" t="s">
        <v>149</v>
      </c>
      <c r="E389" s="167" t="s">
        <v>1</v>
      </c>
      <c r="F389" s="168" t="s">
        <v>152</v>
      </c>
      <c r="H389" s="169">
        <v>3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7" t="s">
        <v>149</v>
      </c>
      <c r="AU389" s="167" t="s">
        <v>85</v>
      </c>
      <c r="AV389" s="14" t="s">
        <v>147</v>
      </c>
      <c r="AW389" s="14" t="s">
        <v>30</v>
      </c>
      <c r="AX389" s="14" t="s">
        <v>19</v>
      </c>
      <c r="AY389" s="167" t="s">
        <v>139</v>
      </c>
    </row>
    <row r="390" spans="2:65" s="1" customFormat="1" ht="48" customHeight="1">
      <c r="B390" s="139"/>
      <c r="C390" s="140" t="s">
        <v>513</v>
      </c>
      <c r="D390" s="140" t="s">
        <v>142</v>
      </c>
      <c r="E390" s="141" t="s">
        <v>867</v>
      </c>
      <c r="F390" s="142" t="s">
        <v>868</v>
      </c>
      <c r="G390" s="143" t="s">
        <v>262</v>
      </c>
      <c r="H390" s="144">
        <v>3</v>
      </c>
      <c r="I390" s="145"/>
      <c r="J390" s="145">
        <f>ROUND(I390*H390,2)</f>
        <v>0</v>
      </c>
      <c r="K390" s="142" t="s">
        <v>1</v>
      </c>
      <c r="L390" s="31"/>
      <c r="M390" s="146" t="s">
        <v>1</v>
      </c>
      <c r="N390" s="147" t="s">
        <v>41</v>
      </c>
      <c r="O390" s="148">
        <v>0</v>
      </c>
      <c r="P390" s="148">
        <f>O390*H390</f>
        <v>0</v>
      </c>
      <c r="Q390" s="148">
        <v>0</v>
      </c>
      <c r="R390" s="148">
        <f>Q390*H390</f>
        <v>0</v>
      </c>
      <c r="S390" s="148">
        <v>0</v>
      </c>
      <c r="T390" s="149">
        <f>S390*H390</f>
        <v>0</v>
      </c>
      <c r="AR390" s="150" t="s">
        <v>265</v>
      </c>
      <c r="AT390" s="150" t="s">
        <v>142</v>
      </c>
      <c r="AU390" s="150" t="s">
        <v>85</v>
      </c>
      <c r="AY390" s="17" t="s">
        <v>139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7" t="s">
        <v>19</v>
      </c>
      <c r="BK390" s="151">
        <f>ROUND(I390*H390,2)</f>
        <v>0</v>
      </c>
      <c r="BL390" s="17" t="s">
        <v>265</v>
      </c>
      <c r="BM390" s="150" t="s">
        <v>869</v>
      </c>
    </row>
    <row r="391" spans="2:51" s="13" customFormat="1" ht="12">
      <c r="B391" s="159"/>
      <c r="D391" s="153" t="s">
        <v>149</v>
      </c>
      <c r="E391" s="160" t="s">
        <v>1</v>
      </c>
      <c r="F391" s="161" t="s">
        <v>168</v>
      </c>
      <c r="H391" s="162">
        <v>3</v>
      </c>
      <c r="L391" s="159"/>
      <c r="M391" s="163"/>
      <c r="N391" s="164"/>
      <c r="O391" s="164"/>
      <c r="P391" s="164"/>
      <c r="Q391" s="164"/>
      <c r="R391" s="164"/>
      <c r="S391" s="164"/>
      <c r="T391" s="165"/>
      <c r="AT391" s="160" t="s">
        <v>149</v>
      </c>
      <c r="AU391" s="160" t="s">
        <v>85</v>
      </c>
      <c r="AV391" s="13" t="s">
        <v>85</v>
      </c>
      <c r="AW391" s="13" t="s">
        <v>30</v>
      </c>
      <c r="AX391" s="13" t="s">
        <v>76</v>
      </c>
      <c r="AY391" s="160" t="s">
        <v>139</v>
      </c>
    </row>
    <row r="392" spans="2:51" s="14" customFormat="1" ht="12">
      <c r="B392" s="166"/>
      <c r="D392" s="153" t="s">
        <v>149</v>
      </c>
      <c r="E392" s="167" t="s">
        <v>1</v>
      </c>
      <c r="F392" s="168" t="s">
        <v>152</v>
      </c>
      <c r="H392" s="169">
        <v>3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149</v>
      </c>
      <c r="AU392" s="167" t="s">
        <v>85</v>
      </c>
      <c r="AV392" s="14" t="s">
        <v>147</v>
      </c>
      <c r="AW392" s="14" t="s">
        <v>30</v>
      </c>
      <c r="AX392" s="14" t="s">
        <v>19</v>
      </c>
      <c r="AY392" s="167" t="s">
        <v>139</v>
      </c>
    </row>
    <row r="393" spans="2:65" s="1" customFormat="1" ht="24" customHeight="1">
      <c r="B393" s="139"/>
      <c r="C393" s="140" t="s">
        <v>517</v>
      </c>
      <c r="D393" s="140" t="s">
        <v>142</v>
      </c>
      <c r="E393" s="141" t="s">
        <v>487</v>
      </c>
      <c r="F393" s="142" t="s">
        <v>488</v>
      </c>
      <c r="G393" s="143" t="s">
        <v>363</v>
      </c>
      <c r="H393" s="144">
        <v>1312.32</v>
      </c>
      <c r="I393" s="145"/>
      <c r="J393" s="145">
        <f>ROUND(I393*H393,2)</f>
        <v>0</v>
      </c>
      <c r="K393" s="142" t="s">
        <v>146</v>
      </c>
      <c r="L393" s="31"/>
      <c r="M393" s="146" t="s">
        <v>1</v>
      </c>
      <c r="N393" s="147" t="s">
        <v>41</v>
      </c>
      <c r="O393" s="148">
        <v>0</v>
      </c>
      <c r="P393" s="148">
        <f>O393*H393</f>
        <v>0</v>
      </c>
      <c r="Q393" s="148">
        <v>0</v>
      </c>
      <c r="R393" s="148">
        <f>Q393*H393</f>
        <v>0</v>
      </c>
      <c r="S393" s="148">
        <v>0</v>
      </c>
      <c r="T393" s="149">
        <f>S393*H393</f>
        <v>0</v>
      </c>
      <c r="AR393" s="150" t="s">
        <v>265</v>
      </c>
      <c r="AT393" s="150" t="s">
        <v>142</v>
      </c>
      <c r="AU393" s="150" t="s">
        <v>85</v>
      </c>
      <c r="AY393" s="17" t="s">
        <v>139</v>
      </c>
      <c r="BE393" s="151">
        <f>IF(N393="základní",J393,0)</f>
        <v>0</v>
      </c>
      <c r="BF393" s="151">
        <f>IF(N393="snížená",J393,0)</f>
        <v>0</v>
      </c>
      <c r="BG393" s="151">
        <f>IF(N393="zákl. přenesená",J393,0)</f>
        <v>0</v>
      </c>
      <c r="BH393" s="151">
        <f>IF(N393="sníž. přenesená",J393,0)</f>
        <v>0</v>
      </c>
      <c r="BI393" s="151">
        <f>IF(N393="nulová",J393,0)</f>
        <v>0</v>
      </c>
      <c r="BJ393" s="17" t="s">
        <v>19</v>
      </c>
      <c r="BK393" s="151">
        <f>ROUND(I393*H393,2)</f>
        <v>0</v>
      </c>
      <c r="BL393" s="17" t="s">
        <v>265</v>
      </c>
      <c r="BM393" s="150" t="s">
        <v>870</v>
      </c>
    </row>
    <row r="394" spans="2:63" s="11" customFormat="1" ht="25.9" customHeight="1">
      <c r="B394" s="127"/>
      <c r="D394" s="128" t="s">
        <v>75</v>
      </c>
      <c r="E394" s="129" t="s">
        <v>173</v>
      </c>
      <c r="F394" s="129" t="s">
        <v>554</v>
      </c>
      <c r="J394" s="130">
        <f>BK394</f>
        <v>0</v>
      </c>
      <c r="L394" s="127"/>
      <c r="M394" s="131"/>
      <c r="N394" s="132"/>
      <c r="O394" s="132"/>
      <c r="P394" s="133">
        <f>P395</f>
        <v>0</v>
      </c>
      <c r="Q394" s="132"/>
      <c r="R394" s="133">
        <f>R395</f>
        <v>0</v>
      </c>
      <c r="S394" s="132"/>
      <c r="T394" s="134">
        <f>T395</f>
        <v>0</v>
      </c>
      <c r="AR394" s="128" t="s">
        <v>168</v>
      </c>
      <c r="AT394" s="135" t="s">
        <v>75</v>
      </c>
      <c r="AU394" s="135" t="s">
        <v>76</v>
      </c>
      <c r="AY394" s="128" t="s">
        <v>139</v>
      </c>
      <c r="BK394" s="136">
        <f>BK395</f>
        <v>0</v>
      </c>
    </row>
    <row r="395" spans="2:63" s="11" customFormat="1" ht="22.9" customHeight="1">
      <c r="B395" s="127"/>
      <c r="D395" s="128" t="s">
        <v>75</v>
      </c>
      <c r="E395" s="137" t="s">
        <v>555</v>
      </c>
      <c r="F395" s="137" t="s">
        <v>556</v>
      </c>
      <c r="J395" s="138">
        <f>BK395</f>
        <v>0</v>
      </c>
      <c r="L395" s="127"/>
      <c r="M395" s="131"/>
      <c r="N395" s="132"/>
      <c r="O395" s="132"/>
      <c r="P395" s="133">
        <f>P396</f>
        <v>0</v>
      </c>
      <c r="Q395" s="132"/>
      <c r="R395" s="133">
        <f>R396</f>
        <v>0</v>
      </c>
      <c r="S395" s="132"/>
      <c r="T395" s="134">
        <f>T396</f>
        <v>0</v>
      </c>
      <c r="AR395" s="128" t="s">
        <v>168</v>
      </c>
      <c r="AT395" s="135" t="s">
        <v>75</v>
      </c>
      <c r="AU395" s="135" t="s">
        <v>19</v>
      </c>
      <c r="AY395" s="128" t="s">
        <v>139</v>
      </c>
      <c r="BK395" s="136">
        <f>BK396</f>
        <v>0</v>
      </c>
    </row>
    <row r="396" spans="2:65" s="1" customFormat="1" ht="16.5" customHeight="1">
      <c r="B396" s="139"/>
      <c r="C396" s="140" t="s">
        <v>521</v>
      </c>
      <c r="D396" s="140" t="s">
        <v>142</v>
      </c>
      <c r="E396" s="141" t="s">
        <v>558</v>
      </c>
      <c r="F396" s="142" t="s">
        <v>871</v>
      </c>
      <c r="G396" s="143" t="s">
        <v>427</v>
      </c>
      <c r="H396" s="144">
        <v>1</v>
      </c>
      <c r="I396" s="145"/>
      <c r="J396" s="145">
        <f>ROUND(I396*H396,2)</f>
        <v>0</v>
      </c>
      <c r="K396" s="142" t="s">
        <v>1</v>
      </c>
      <c r="L396" s="31"/>
      <c r="M396" s="146" t="s">
        <v>1</v>
      </c>
      <c r="N396" s="147" t="s">
        <v>41</v>
      </c>
      <c r="O396" s="148">
        <v>0</v>
      </c>
      <c r="P396" s="148">
        <f>O396*H396</f>
        <v>0</v>
      </c>
      <c r="Q396" s="148">
        <v>0</v>
      </c>
      <c r="R396" s="148">
        <f>Q396*H396</f>
        <v>0</v>
      </c>
      <c r="S396" s="148">
        <v>0</v>
      </c>
      <c r="T396" s="149">
        <f>S396*H396</f>
        <v>0</v>
      </c>
      <c r="AR396" s="150" t="s">
        <v>496</v>
      </c>
      <c r="AT396" s="150" t="s">
        <v>142</v>
      </c>
      <c r="AU396" s="150" t="s">
        <v>85</v>
      </c>
      <c r="AY396" s="17" t="s">
        <v>139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7" t="s">
        <v>19</v>
      </c>
      <c r="BK396" s="151">
        <f>ROUND(I396*H396,2)</f>
        <v>0</v>
      </c>
      <c r="BL396" s="17" t="s">
        <v>496</v>
      </c>
      <c r="BM396" s="150" t="s">
        <v>872</v>
      </c>
    </row>
    <row r="397" spans="2:63" s="11" customFormat="1" ht="25.9" customHeight="1">
      <c r="B397" s="127"/>
      <c r="D397" s="128" t="s">
        <v>75</v>
      </c>
      <c r="E397" s="129" t="s">
        <v>565</v>
      </c>
      <c r="F397" s="129" t="s">
        <v>566</v>
      </c>
      <c r="J397" s="130">
        <f>BK397</f>
        <v>0</v>
      </c>
      <c r="L397" s="127"/>
      <c r="M397" s="131"/>
      <c r="N397" s="132"/>
      <c r="O397" s="132"/>
      <c r="P397" s="133">
        <f>P398+P400</f>
        <v>0</v>
      </c>
      <c r="Q397" s="132"/>
      <c r="R397" s="133">
        <f>R398+R400</f>
        <v>0</v>
      </c>
      <c r="S397" s="132"/>
      <c r="T397" s="134">
        <f>T398+T400</f>
        <v>0</v>
      </c>
      <c r="AR397" s="128" t="s">
        <v>179</v>
      </c>
      <c r="AT397" s="135" t="s">
        <v>75</v>
      </c>
      <c r="AU397" s="135" t="s">
        <v>76</v>
      </c>
      <c r="AY397" s="128" t="s">
        <v>139</v>
      </c>
      <c r="BK397" s="136">
        <f>BK398+BK400</f>
        <v>0</v>
      </c>
    </row>
    <row r="398" spans="2:63" s="11" customFormat="1" ht="22.9" customHeight="1">
      <c r="B398" s="127"/>
      <c r="D398" s="128" t="s">
        <v>75</v>
      </c>
      <c r="E398" s="137" t="s">
        <v>567</v>
      </c>
      <c r="F398" s="137" t="s">
        <v>568</v>
      </c>
      <c r="J398" s="138">
        <f>BK398</f>
        <v>0</v>
      </c>
      <c r="L398" s="127"/>
      <c r="M398" s="131"/>
      <c r="N398" s="132"/>
      <c r="O398" s="132"/>
      <c r="P398" s="133">
        <f>P399</f>
        <v>0</v>
      </c>
      <c r="Q398" s="132"/>
      <c r="R398" s="133">
        <f>R399</f>
        <v>0</v>
      </c>
      <c r="S398" s="132"/>
      <c r="T398" s="134">
        <f>T399</f>
        <v>0</v>
      </c>
      <c r="AR398" s="128" t="s">
        <v>179</v>
      </c>
      <c r="AT398" s="135" t="s">
        <v>75</v>
      </c>
      <c r="AU398" s="135" t="s">
        <v>19</v>
      </c>
      <c r="AY398" s="128" t="s">
        <v>139</v>
      </c>
      <c r="BK398" s="136">
        <f>BK399</f>
        <v>0</v>
      </c>
    </row>
    <row r="399" spans="2:65" s="1" customFormat="1" ht="16.5" customHeight="1">
      <c r="B399" s="139"/>
      <c r="C399" s="140" t="s">
        <v>525</v>
      </c>
      <c r="D399" s="140" t="s">
        <v>142</v>
      </c>
      <c r="E399" s="141" t="s">
        <v>570</v>
      </c>
      <c r="F399" s="142" t="s">
        <v>568</v>
      </c>
      <c r="G399" s="143" t="s">
        <v>427</v>
      </c>
      <c r="H399" s="144">
        <v>1</v>
      </c>
      <c r="I399" s="145"/>
      <c r="J399" s="145">
        <f>ROUND(I399*H399,2)</f>
        <v>0</v>
      </c>
      <c r="K399" s="142" t="s">
        <v>146</v>
      </c>
      <c r="L399" s="31"/>
      <c r="M399" s="146" t="s">
        <v>1</v>
      </c>
      <c r="N399" s="147" t="s">
        <v>41</v>
      </c>
      <c r="O399" s="148">
        <v>0</v>
      </c>
      <c r="P399" s="148">
        <f>O399*H399</f>
        <v>0</v>
      </c>
      <c r="Q399" s="148">
        <v>0</v>
      </c>
      <c r="R399" s="148">
        <f>Q399*H399</f>
        <v>0</v>
      </c>
      <c r="S399" s="148">
        <v>0</v>
      </c>
      <c r="T399" s="149">
        <f>S399*H399</f>
        <v>0</v>
      </c>
      <c r="AR399" s="150" t="s">
        <v>571</v>
      </c>
      <c r="AT399" s="150" t="s">
        <v>142</v>
      </c>
      <c r="AU399" s="150" t="s">
        <v>85</v>
      </c>
      <c r="AY399" s="17" t="s">
        <v>139</v>
      </c>
      <c r="BE399" s="151">
        <f>IF(N399="základní",J399,0)</f>
        <v>0</v>
      </c>
      <c r="BF399" s="151">
        <f>IF(N399="snížená",J399,0)</f>
        <v>0</v>
      </c>
      <c r="BG399" s="151">
        <f>IF(N399="zákl. přenesená",J399,0)</f>
        <v>0</v>
      </c>
      <c r="BH399" s="151">
        <f>IF(N399="sníž. přenesená",J399,0)</f>
        <v>0</v>
      </c>
      <c r="BI399" s="151">
        <f>IF(N399="nulová",J399,0)</f>
        <v>0</v>
      </c>
      <c r="BJ399" s="17" t="s">
        <v>19</v>
      </c>
      <c r="BK399" s="151">
        <f>ROUND(I399*H399,2)</f>
        <v>0</v>
      </c>
      <c r="BL399" s="17" t="s">
        <v>571</v>
      </c>
      <c r="BM399" s="150" t="s">
        <v>873</v>
      </c>
    </row>
    <row r="400" spans="2:63" s="11" customFormat="1" ht="22.9" customHeight="1">
      <c r="B400" s="127"/>
      <c r="D400" s="128" t="s">
        <v>75</v>
      </c>
      <c r="E400" s="137" t="s">
        <v>582</v>
      </c>
      <c r="F400" s="137" t="s">
        <v>583</v>
      </c>
      <c r="J400" s="138">
        <f>BK400</f>
        <v>0</v>
      </c>
      <c r="L400" s="127"/>
      <c r="M400" s="131"/>
      <c r="N400" s="132"/>
      <c r="O400" s="132"/>
      <c r="P400" s="133">
        <f>P401</f>
        <v>0</v>
      </c>
      <c r="Q400" s="132"/>
      <c r="R400" s="133">
        <f>R401</f>
        <v>0</v>
      </c>
      <c r="S400" s="132"/>
      <c r="T400" s="134">
        <f>T401</f>
        <v>0</v>
      </c>
      <c r="AR400" s="128" t="s">
        <v>179</v>
      </c>
      <c r="AT400" s="135" t="s">
        <v>75</v>
      </c>
      <c r="AU400" s="135" t="s">
        <v>19</v>
      </c>
      <c r="AY400" s="128" t="s">
        <v>139</v>
      </c>
      <c r="BK400" s="136">
        <f>BK401</f>
        <v>0</v>
      </c>
    </row>
    <row r="401" spans="2:65" s="1" customFormat="1" ht="16.5" customHeight="1">
      <c r="B401" s="139"/>
      <c r="C401" s="140" t="s">
        <v>529</v>
      </c>
      <c r="D401" s="140" t="s">
        <v>142</v>
      </c>
      <c r="E401" s="141" t="s">
        <v>585</v>
      </c>
      <c r="F401" s="142" t="s">
        <v>586</v>
      </c>
      <c r="G401" s="143" t="s">
        <v>427</v>
      </c>
      <c r="H401" s="144">
        <v>1</v>
      </c>
      <c r="I401" s="145"/>
      <c r="J401" s="145">
        <f>ROUND(I401*H401,2)</f>
        <v>0</v>
      </c>
      <c r="K401" s="142" t="s">
        <v>587</v>
      </c>
      <c r="L401" s="31"/>
      <c r="M401" s="189" t="s">
        <v>1</v>
      </c>
      <c r="N401" s="190" t="s">
        <v>41</v>
      </c>
      <c r="O401" s="191">
        <v>0</v>
      </c>
      <c r="P401" s="191">
        <f>O401*H401</f>
        <v>0</v>
      </c>
      <c r="Q401" s="191">
        <v>0</v>
      </c>
      <c r="R401" s="191">
        <f>Q401*H401</f>
        <v>0</v>
      </c>
      <c r="S401" s="191">
        <v>0</v>
      </c>
      <c r="T401" s="192">
        <f>S401*H401</f>
        <v>0</v>
      </c>
      <c r="AR401" s="150" t="s">
        <v>571</v>
      </c>
      <c r="AT401" s="150" t="s">
        <v>142</v>
      </c>
      <c r="AU401" s="150" t="s">
        <v>85</v>
      </c>
      <c r="AY401" s="17" t="s">
        <v>139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7" t="s">
        <v>19</v>
      </c>
      <c r="BK401" s="151">
        <f>ROUND(I401*H401,2)</f>
        <v>0</v>
      </c>
      <c r="BL401" s="17" t="s">
        <v>571</v>
      </c>
      <c r="BM401" s="150" t="s">
        <v>874</v>
      </c>
    </row>
    <row r="402" spans="2:12" s="1" customFormat="1" ht="6.95" customHeight="1">
      <c r="B402" s="43"/>
      <c r="C402" s="44"/>
      <c r="D402" s="44"/>
      <c r="E402" s="44"/>
      <c r="F402" s="44"/>
      <c r="G402" s="44"/>
      <c r="H402" s="44"/>
      <c r="I402" s="44"/>
      <c r="J402" s="44"/>
      <c r="K402" s="44"/>
      <c r="L402" s="31"/>
    </row>
  </sheetData>
  <autoFilter ref="C139:K401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DESKTOP-KI5PJMT\Mirek</dc:creator>
  <cp:keywords/>
  <dc:description/>
  <cp:lastModifiedBy>Miloslav Hloucal</cp:lastModifiedBy>
  <dcterms:created xsi:type="dcterms:W3CDTF">2022-04-08T11:11:59Z</dcterms:created>
  <dcterms:modified xsi:type="dcterms:W3CDTF">2022-10-25T06:16:14Z</dcterms:modified>
  <cp:category/>
  <cp:version/>
  <cp:contentType/>
  <cp:contentStatus/>
</cp:coreProperties>
</file>