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Z 2020\2022\Doudleby - výměna hradících konstrukcí\"/>
    </mc:Choice>
  </mc:AlternateContent>
  <bookViews>
    <workbookView xWindow="0" yWindow="0" windowWidth="38400" windowHeight="17700" activeTab="2"/>
  </bookViews>
  <sheets>
    <sheet name="Rekapitulace stavby" sheetId="1" r:id="rId1"/>
    <sheet name="01 - SO01" sheetId="2" r:id="rId2"/>
    <sheet name="02 - SO02" sheetId="3" r:id="rId3"/>
  </sheets>
  <definedNames>
    <definedName name="_xlnm._FilterDatabase" localSheetId="1" hidden="1">'01 - SO01'!$C$124:$K$151</definedName>
    <definedName name="_xlnm._FilterDatabase" localSheetId="2" hidden="1">'02 - SO02'!$C$124:$K$152</definedName>
    <definedName name="_xlnm.Print_Titles" localSheetId="1">'01 - SO01'!$124:$124</definedName>
    <definedName name="_xlnm.Print_Titles" localSheetId="2">'02 - SO02'!$124:$124</definedName>
    <definedName name="_xlnm.Print_Titles" localSheetId="0">'Rekapitulace stavby'!$92:$92</definedName>
    <definedName name="_xlnm.Print_Area" localSheetId="1">'01 - SO01'!$C$4:$J$76,'01 - SO01'!$C$82:$J$106,'01 - SO01'!$C$112:$K$151</definedName>
    <definedName name="_xlnm.Print_Area" localSheetId="2">'02 - SO02'!$C$4:$J$76,'02 - SO02'!$C$82:$J$106,'02 - SO02'!$C$112:$K$152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52" i="3"/>
  <c r="BH152" i="3"/>
  <c r="BG152" i="3"/>
  <c r="BF152" i="3"/>
  <c r="T152" i="3"/>
  <c r="T151" i="3" s="1"/>
  <c r="R152" i="3"/>
  <c r="R151" i="3" s="1"/>
  <c r="P152" i="3"/>
  <c r="P151" i="3" s="1"/>
  <c r="BI150" i="3"/>
  <c r="BH150" i="3"/>
  <c r="BG150" i="3"/>
  <c r="BF150" i="3"/>
  <c r="T150" i="3"/>
  <c r="T149" i="3" s="1"/>
  <c r="R150" i="3"/>
  <c r="R149" i="3"/>
  <c r="R148" i="3" s="1"/>
  <c r="P150" i="3"/>
  <c r="P149" i="3" s="1"/>
  <c r="P148" i="3" s="1"/>
  <c r="BI147" i="3"/>
  <c r="BH147" i="3"/>
  <c r="BG147" i="3"/>
  <c r="BF147" i="3"/>
  <c r="T147" i="3"/>
  <c r="T146" i="3"/>
  <c r="R147" i="3"/>
  <c r="R146" i="3"/>
  <c r="P147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8" i="3"/>
  <c r="BH128" i="3"/>
  <c r="BG128" i="3"/>
  <c r="BF128" i="3"/>
  <c r="F34" i="3" s="1"/>
  <c r="T128" i="3"/>
  <c r="T127" i="3" s="1"/>
  <c r="R128" i="3"/>
  <c r="R127" i="3"/>
  <c r="P128" i="3"/>
  <c r="P127" i="3" s="1"/>
  <c r="J122" i="3"/>
  <c r="J121" i="3"/>
  <c r="F121" i="3"/>
  <c r="F119" i="3"/>
  <c r="E117" i="3"/>
  <c r="J92" i="3"/>
  <c r="J91" i="3"/>
  <c r="F91" i="3"/>
  <c r="F89" i="3"/>
  <c r="E87" i="3"/>
  <c r="J18" i="3"/>
  <c r="E18" i="3"/>
  <c r="F92" i="3" s="1"/>
  <c r="J17" i="3"/>
  <c r="J12" i="3"/>
  <c r="J119" i="3" s="1"/>
  <c r="E7" i="3"/>
  <c r="E85" i="3"/>
  <c r="J37" i="2"/>
  <c r="J36" i="2"/>
  <c r="AY95" i="1"/>
  <c r="J35" i="2"/>
  <c r="AX95" i="1" s="1"/>
  <c r="BI151" i="2"/>
  <c r="BH151" i="2"/>
  <c r="BG151" i="2"/>
  <c r="BF151" i="2"/>
  <c r="T151" i="2"/>
  <c r="T150" i="2"/>
  <c r="R151" i="2"/>
  <c r="R150" i="2" s="1"/>
  <c r="P151" i="2"/>
  <c r="P150" i="2"/>
  <c r="BI149" i="2"/>
  <c r="BH149" i="2"/>
  <c r="BG149" i="2"/>
  <c r="BF149" i="2"/>
  <c r="T149" i="2"/>
  <c r="T148" i="2" s="1"/>
  <c r="T147" i="2" s="1"/>
  <c r="R149" i="2"/>
  <c r="R148" i="2"/>
  <c r="R147" i="2" s="1"/>
  <c r="P149" i="2"/>
  <c r="P148" i="2"/>
  <c r="BI146" i="2"/>
  <c r="BH146" i="2"/>
  <c r="BG146" i="2"/>
  <c r="BF146" i="2"/>
  <c r="T146" i="2"/>
  <c r="T145" i="2" s="1"/>
  <c r="R146" i="2"/>
  <c r="R145" i="2" s="1"/>
  <c r="P146" i="2"/>
  <c r="P145" i="2" s="1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T127" i="2" s="1"/>
  <c r="R128" i="2"/>
  <c r="R127" i="2"/>
  <c r="P128" i="2"/>
  <c r="P127" i="2" s="1"/>
  <c r="J122" i="2"/>
  <c r="J121" i="2"/>
  <c r="F121" i="2"/>
  <c r="F119" i="2"/>
  <c r="E117" i="2"/>
  <c r="J92" i="2"/>
  <c r="J91" i="2"/>
  <c r="F91" i="2"/>
  <c r="F89" i="2"/>
  <c r="E87" i="2"/>
  <c r="J18" i="2"/>
  <c r="E18" i="2"/>
  <c r="F92" i="2" s="1"/>
  <c r="J17" i="2"/>
  <c r="J12" i="2"/>
  <c r="J89" i="2" s="1"/>
  <c r="E7" i="2"/>
  <c r="E115" i="2"/>
  <c r="L90" i="1"/>
  <c r="AM90" i="1"/>
  <c r="AM89" i="1"/>
  <c r="L89" i="1"/>
  <c r="AM87" i="1"/>
  <c r="L87" i="1"/>
  <c r="L85" i="1"/>
  <c r="L84" i="1"/>
  <c r="BK128" i="2"/>
  <c r="J138" i="2"/>
  <c r="BK149" i="2"/>
  <c r="J140" i="3"/>
  <c r="BK128" i="3"/>
  <c r="J150" i="3"/>
  <c r="J147" i="3"/>
  <c r="J149" i="2"/>
  <c r="J134" i="2"/>
  <c r="BK144" i="2"/>
  <c r="BK143" i="2"/>
  <c r="J133" i="3"/>
  <c r="BK152" i="3"/>
  <c r="BK134" i="3"/>
  <c r="J151" i="2"/>
  <c r="BK133" i="2"/>
  <c r="J130" i="2"/>
  <c r="J137" i="2"/>
  <c r="J145" i="3"/>
  <c r="BK130" i="3"/>
  <c r="J144" i="3"/>
  <c r="BK140" i="3"/>
  <c r="J128" i="2"/>
  <c r="J146" i="2"/>
  <c r="AS94" i="1"/>
  <c r="J135" i="3"/>
  <c r="BK133" i="3"/>
  <c r="J152" i="3"/>
  <c r="BK144" i="3"/>
  <c r="J139" i="3"/>
  <c r="J142" i="2"/>
  <c r="J131" i="2"/>
  <c r="BK137" i="2"/>
  <c r="BK131" i="2"/>
  <c r="J143" i="3"/>
  <c r="J138" i="3"/>
  <c r="BK139" i="3"/>
  <c r="BK135" i="3"/>
  <c r="BK141" i="2"/>
  <c r="BK136" i="2"/>
  <c r="J133" i="2"/>
  <c r="BK142" i="2"/>
  <c r="J131" i="3"/>
  <c r="BK147" i="3"/>
  <c r="BK150" i="3"/>
  <c r="BK130" i="2"/>
  <c r="J139" i="2"/>
  <c r="BK146" i="2"/>
  <c r="BK136" i="3"/>
  <c r="J137" i="3"/>
  <c r="BK134" i="2"/>
  <c r="J143" i="2"/>
  <c r="J136" i="2"/>
  <c r="BK137" i="3"/>
  <c r="J136" i="3"/>
  <c r="J130" i="3"/>
  <c r="BK131" i="3"/>
  <c r="J144" i="2"/>
  <c r="J135" i="2"/>
  <c r="J141" i="2"/>
  <c r="BK142" i="3"/>
  <c r="BK138" i="3"/>
  <c r="J142" i="3"/>
  <c r="J128" i="3"/>
  <c r="BK135" i="2"/>
  <c r="BK138" i="2"/>
  <c r="BK151" i="2"/>
  <c r="BK139" i="2"/>
  <c r="BK143" i="3"/>
  <c r="BK145" i="3"/>
  <c r="J134" i="3"/>
  <c r="T148" i="3" l="1"/>
  <c r="P147" i="2"/>
  <c r="P140" i="2"/>
  <c r="BK132" i="2"/>
  <c r="J132" i="2" s="1"/>
  <c r="J100" i="2" s="1"/>
  <c r="R129" i="3"/>
  <c r="R126" i="3"/>
  <c r="R125" i="3" s="1"/>
  <c r="P129" i="2"/>
  <c r="P126" i="2"/>
  <c r="P125" i="2"/>
  <c r="AU95" i="1" s="1"/>
  <c r="R140" i="2"/>
  <c r="P132" i="3"/>
  <c r="T132" i="3"/>
  <c r="T126" i="3" s="1"/>
  <c r="T125" i="3" s="1"/>
  <c r="BK129" i="3"/>
  <c r="J129" i="3" s="1"/>
  <c r="J99" i="3" s="1"/>
  <c r="BK141" i="3"/>
  <c r="J141" i="3" s="1"/>
  <c r="J101" i="3" s="1"/>
  <c r="T129" i="2"/>
  <c r="BK132" i="3"/>
  <c r="J132" i="3"/>
  <c r="J100" i="3"/>
  <c r="T140" i="2"/>
  <c r="T141" i="3"/>
  <c r="BK129" i="2"/>
  <c r="J129" i="2"/>
  <c r="J99" i="2" s="1"/>
  <c r="P132" i="2"/>
  <c r="R141" i="3"/>
  <c r="T132" i="2"/>
  <c r="T126" i="2" s="1"/>
  <c r="T125" i="2" s="1"/>
  <c r="R132" i="3"/>
  <c r="R132" i="2"/>
  <c r="P141" i="3"/>
  <c r="R129" i="2"/>
  <c r="BK140" i="2"/>
  <c r="J140" i="2" s="1"/>
  <c r="J101" i="2" s="1"/>
  <c r="P129" i="3"/>
  <c r="P126" i="3"/>
  <c r="P125" i="3"/>
  <c r="AU96" i="1" s="1"/>
  <c r="T129" i="3"/>
  <c r="BK127" i="2"/>
  <c r="J127" i="2" s="1"/>
  <c r="J98" i="2" s="1"/>
  <c r="BK148" i="2"/>
  <c r="J148" i="2" s="1"/>
  <c r="J104" i="2" s="1"/>
  <c r="BK127" i="3"/>
  <c r="J127" i="3"/>
  <c r="J98" i="3" s="1"/>
  <c r="BK151" i="3"/>
  <c r="J151" i="3"/>
  <c r="J105" i="3"/>
  <c r="BK150" i="2"/>
  <c r="J150" i="2" s="1"/>
  <c r="J105" i="2" s="1"/>
  <c r="BK146" i="3"/>
  <c r="J146" i="3" s="1"/>
  <c r="J102" i="3" s="1"/>
  <c r="BK145" i="2"/>
  <c r="J145" i="2"/>
  <c r="J102" i="2" s="1"/>
  <c r="BK149" i="3"/>
  <c r="BK148" i="3"/>
  <c r="J148" i="3"/>
  <c r="J103" i="3" s="1"/>
  <c r="BE133" i="3"/>
  <c r="BE145" i="3"/>
  <c r="BE138" i="3"/>
  <c r="BE139" i="3"/>
  <c r="BE143" i="3"/>
  <c r="J89" i="3"/>
  <c r="E115" i="3"/>
  <c r="F122" i="3"/>
  <c r="BE136" i="3"/>
  <c r="BE137" i="3"/>
  <c r="BE144" i="3"/>
  <c r="BE147" i="3"/>
  <c r="BE150" i="3"/>
  <c r="BE130" i="3"/>
  <c r="BE131" i="3"/>
  <c r="BE134" i="3"/>
  <c r="BE135" i="3"/>
  <c r="BE140" i="3"/>
  <c r="BE142" i="3"/>
  <c r="BE152" i="3"/>
  <c r="BE128" i="3"/>
  <c r="BA96" i="1"/>
  <c r="F122" i="2"/>
  <c r="BE131" i="2"/>
  <c r="BE133" i="2"/>
  <c r="BE137" i="2"/>
  <c r="BE151" i="2"/>
  <c r="BE143" i="2"/>
  <c r="E85" i="2"/>
  <c r="BE146" i="2"/>
  <c r="BE135" i="2"/>
  <c r="J119" i="2"/>
  <c r="BE136" i="2"/>
  <c r="BE128" i="2"/>
  <c r="BE134" i="2"/>
  <c r="BE139" i="2"/>
  <c r="BE144" i="2"/>
  <c r="BE141" i="2"/>
  <c r="BE149" i="2"/>
  <c r="BE130" i="2"/>
  <c r="BE138" i="2"/>
  <c r="BE142" i="2"/>
  <c r="J34" i="2"/>
  <c r="AW95" i="1" s="1"/>
  <c r="F36" i="3"/>
  <c r="BC96" i="1"/>
  <c r="F35" i="3"/>
  <c r="BB96" i="1" s="1"/>
  <c r="F34" i="2"/>
  <c r="BA95" i="1"/>
  <c r="BA94" i="1"/>
  <c r="AW94" i="1" s="1"/>
  <c r="AK30" i="1" s="1"/>
  <c r="F36" i="2"/>
  <c r="BC95" i="1" s="1"/>
  <c r="J34" i="3"/>
  <c r="AW96" i="1" s="1"/>
  <c r="F35" i="2"/>
  <c r="BB95" i="1" s="1"/>
  <c r="F37" i="2"/>
  <c r="BD95" i="1" s="1"/>
  <c r="F37" i="3"/>
  <c r="BD96" i="1"/>
  <c r="R126" i="2" l="1"/>
  <c r="R125" i="2" s="1"/>
  <c r="BK126" i="3"/>
  <c r="J126" i="3" s="1"/>
  <c r="J97" i="3" s="1"/>
  <c r="BK147" i="2"/>
  <c r="J147" i="2"/>
  <c r="J103" i="2" s="1"/>
  <c r="J149" i="3"/>
  <c r="J104" i="3"/>
  <c r="BK126" i="2"/>
  <c r="BK125" i="2" s="1"/>
  <c r="J125" i="2" s="1"/>
  <c r="J96" i="2" s="1"/>
  <c r="J33" i="2"/>
  <c r="AV95" i="1" s="1"/>
  <c r="AT95" i="1" s="1"/>
  <c r="W30" i="1"/>
  <c r="F33" i="3"/>
  <c r="AZ96" i="1" s="1"/>
  <c r="AU94" i="1"/>
  <c r="BD94" i="1"/>
  <c r="W33" i="1" s="1"/>
  <c r="F33" i="2"/>
  <c r="AZ95" i="1" s="1"/>
  <c r="BB94" i="1"/>
  <c r="W31" i="1"/>
  <c r="J33" i="3"/>
  <c r="AV96" i="1"/>
  <c r="AT96" i="1"/>
  <c r="BC94" i="1"/>
  <c r="W32" i="1" s="1"/>
  <c r="BK125" i="3" l="1"/>
  <c r="J125" i="3" s="1"/>
  <c r="J30" i="3" s="1"/>
  <c r="AG96" i="1" s="1"/>
  <c r="J126" i="2"/>
  <c r="J97" i="2" s="1"/>
  <c r="J30" i="2"/>
  <c r="AG95" i="1" s="1"/>
  <c r="AZ94" i="1"/>
  <c r="W29" i="1" s="1"/>
  <c r="AX94" i="1"/>
  <c r="AY94" i="1"/>
  <c r="J39" i="2" l="1"/>
  <c r="J39" i="3"/>
  <c r="J96" i="3"/>
  <c r="AN95" i="1"/>
  <c r="AN96" i="1"/>
  <c r="AG94" i="1"/>
  <c r="AK26" i="1" s="1"/>
  <c r="AV94" i="1"/>
  <c r="AK29" i="1" s="1"/>
  <c r="AK35" i="1" l="1"/>
  <c r="AT94" i="1"/>
  <c r="AN94" i="1" l="1"/>
</calcChain>
</file>

<file path=xl/sharedStrings.xml><?xml version="1.0" encoding="utf-8"?>
<sst xmlns="http://schemas.openxmlformats.org/spreadsheetml/2006/main" count="1033" uniqueCount="233">
  <si>
    <t>Export Komplet</t>
  </si>
  <si>
    <t/>
  </si>
  <si>
    <t>2.0</t>
  </si>
  <si>
    <t>False</t>
  </si>
  <si>
    <t>{29005b12-771d-4067-a93f-5a1133ae820b}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</si>
  <si>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</si>
  <si>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</si>
  <si>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</si>
  <si>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</si>
  <si>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</si>
  <si>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</si>
  <si>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</si>
  <si>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</si>
  <si>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</si>
  <si>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DOUD22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</si>
  <si>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</si>
  <si>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</si>
  <si>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Obměna hradících zařízení, Doudleby nad Orlicí</t>
  </si>
  <si>
    <t>KSO:</t>
  </si>
  <si>
    <t>CC-CZ:</t>
  </si>
  <si>
    <t>Místo:</t>
  </si>
  <si>
    <t xml:space="preserve"> </t>
  </si>
  <si>
    <t>Datum:</t>
  </si>
  <si>
    <t>10. 9. 2022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</si>
  <si>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</si>
  <si>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</si>
  <si>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</si>
  <si>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</si>
  <si>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</si>
  <si>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</si>
  <si>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</si>
  <si>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</si>
  <si>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</si>
  <si>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</si>
  <si>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</si>
  <si>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</si>
  <si>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</si>
  <si>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</si>
  <si>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</si>
  <si>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</si>
  <si>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</si>
  <si>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</si>
  <si>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</si>
  <si>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</si>
  <si>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</si>
  <si>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</si>
  <si>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</si>
  <si>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</si>
  <si>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</si>
  <si>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</si>
  <si>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</si>
  <si>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</si>
  <si>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</si>
  <si>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</si>
  <si>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</si>
  <si>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</si>
  <si>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</si>
  <si>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</si>
  <si>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</si>
  <si>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</si>
  <si>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</si>
  <si>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</si>
  <si>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</si>
  <si>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</si>
  <si>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</si>
  <si>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</si>
  <si>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</si>
  <si>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</si>
  <si>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</si>
  <si>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</si>
  <si>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</si>
  <si>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</si>
  <si>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</si>
  <si>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</si>
  <si>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</si>
  <si>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</si>
  <si>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</si>
  <si>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</si>
  <si>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</si>
  <si>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SO01</t>
  </si>
  <si>
    <t>STA</t>
  </si>
  <si>
    <t>1</t>
  </si>
  <si>
    <t>{f0acab42-ccb2-4369-ab94-640e78b417a9}</t>
  </si>
  <si>
    <t>2</t>
  </si>
  <si>
    <t>02</t>
  </si>
  <si>
    <t>SO02</t>
  </si>
  <si>
    <t>{50f13baa-517d-410d-a13b-b3d06001b159}</t>
  </si>
  <si>
    <t>KRYCÍ LIST SOUPISU PRACÍ</t>
  </si>
  <si>
    <t>Objekt:</t>
  </si>
  <si>
    <t>01 - SO01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</si>
  <si>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</si>
  <si>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</si>
  <si>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</si>
  <si>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</si>
  <si>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</si>
  <si>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</si>
  <si>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</si>
  <si>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</si>
  <si>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</si>
  <si>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</si>
  <si>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</si>
  <si>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</si>
  <si>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</si>
  <si>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</si>
  <si>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</si>
  <si>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</si>
  <si>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</si>
  <si>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</si>
  <si>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</si>
  <si>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</si>
  <si>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</si>
  <si>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</si>
  <si>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</si>
  <si>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</si>
  <si>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</si>
  <si>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</si>
  <si>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</si>
  <si>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</si>
  <si>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</si>
  <si>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</si>
  <si>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</si>
  <si>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</si>
  <si>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120901113</t>
  </si>
  <si>
    <t>Bourání zdiva kamenného v odkopávkách nebo prokopávkách na MC ručně</t>
  </si>
  <si>
    <t>m3</t>
  </si>
  <si>
    <t>CS ÚRS 2022 02</t>
  </si>
  <si>
    <t>4</t>
  </si>
  <si>
    <t>-1049872892</t>
  </si>
  <si>
    <t>3</t>
  </si>
  <si>
    <t>Svislé a kompletní konstrukce</t>
  </si>
  <si>
    <t>311361821</t>
  </si>
  <si>
    <t>Výztuž nosných zdí betonářskou ocelí 10 505</t>
  </si>
  <si>
    <t>t</t>
  </si>
  <si>
    <t>-758365234</t>
  </si>
  <si>
    <t>321321116</t>
  </si>
  <si>
    <t>Konstrukce vodních staveb ze ŽB mrazuvzdorného tř. C 30/37</t>
  </si>
  <si>
    <t>1246350397</t>
  </si>
  <si>
    <t>9</t>
  </si>
  <si>
    <t>Ostatní konstrukce a práce, bourání</t>
  </si>
  <si>
    <t>962022490</t>
  </si>
  <si>
    <t>Bourání zdiva nadzákladového kamenného na MC do 1 m3</t>
  </si>
  <si>
    <t>621546036</t>
  </si>
  <si>
    <t>5</t>
  </si>
  <si>
    <t>966071111</t>
  </si>
  <si>
    <t>Demontáž ocelových kcí hmotnosti do 5 t z profilů hmotnosti do 13 kg/m</t>
  </si>
  <si>
    <t>650303078</t>
  </si>
  <si>
    <t>6</t>
  </si>
  <si>
    <t>977151111</t>
  </si>
  <si>
    <t>Jádrové vrty diamantovými korunkami do D 35 mm do stavebních materiálů</t>
  </si>
  <si>
    <t>m</t>
  </si>
  <si>
    <t>-128597857</t>
  </si>
  <si>
    <t>7</t>
  </si>
  <si>
    <t>985131111</t>
  </si>
  <si>
    <t>Očištění ploch stěn, rubu kleneb a podlah tlakovou vodou</t>
  </si>
  <si>
    <t>m2</t>
  </si>
  <si>
    <t>-674092014</t>
  </si>
  <si>
    <t>8</t>
  </si>
  <si>
    <t>985311114</t>
  </si>
  <si>
    <t>Reprofilace stěn cementovými sanačními maltami tl 40 mm</t>
  </si>
  <si>
    <t>-123429088</t>
  </si>
  <si>
    <t>D0001</t>
  </si>
  <si>
    <t xml:space="preserve">D+M hradidla vč. ukotvení, specif. dle PD </t>
  </si>
  <si>
    <t>kus</t>
  </si>
  <si>
    <t>CS vlastní</t>
  </si>
  <si>
    <t>1687270876</t>
  </si>
  <si>
    <t>10</t>
  </si>
  <si>
    <t>D0002</t>
  </si>
  <si>
    <t>Podtmelení hradidla tmelem, specif. dle PD</t>
  </si>
  <si>
    <t>-1865088823</t>
  </si>
  <si>
    <t>997</t>
  </si>
  <si>
    <t>Přesun sutě</t>
  </si>
  <si>
    <t>11</t>
  </si>
  <si>
    <t>997006519</t>
  </si>
  <si>
    <t>Příplatek k vodorovnému přemístění suti na skládku ZKD 1 km přes 1 km</t>
  </si>
  <si>
    <t>1899355673</t>
  </si>
  <si>
    <t>12</t>
  </si>
  <si>
    <t>997013501</t>
  </si>
  <si>
    <t>Odvoz suti a vybouraných hmot na skládku nebo meziskládku do 1 km se složením</t>
  </si>
  <si>
    <t>1387179650</t>
  </si>
  <si>
    <t>13</t>
  </si>
  <si>
    <t>997013631</t>
  </si>
  <si>
    <t>Poplatek za uložení na skládce (skládkovné) stavebního odpadu směsného kód odpadu 17 09 04</t>
  </si>
  <si>
    <t>1229312616</t>
  </si>
  <si>
    <t>14</t>
  </si>
  <si>
    <t>997321511</t>
  </si>
  <si>
    <t>Vodorovná doprava suti a vybouraných hmot po suchu do 1 km</t>
  </si>
  <si>
    <t>-2071221891</t>
  </si>
  <si>
    <t>998</t>
  </si>
  <si>
    <t>Přesun hmot</t>
  </si>
  <si>
    <t>998323011</t>
  </si>
  <si>
    <t>Přesun hmot pro jezy a stupně</t>
  </si>
  <si>
    <t>-811240148</t>
  </si>
  <si>
    <t>VRN</t>
  </si>
  <si>
    <t>Vedlejší rozpočtové náklady</t>
  </si>
  <si>
    <t>VRN1</t>
  </si>
  <si>
    <t>Průzkumné, geodetické a projektové práce</t>
  </si>
  <si>
    <t>16</t>
  </si>
  <si>
    <t>010001000</t>
  </si>
  <si>
    <t>Průzkumné, geodetické a projektové práce (vytyčení sítí)</t>
  </si>
  <si>
    <t>…</t>
  </si>
  <si>
    <t>1024</t>
  </si>
  <si>
    <t>1516033903</t>
  </si>
  <si>
    <t>VRN3</t>
  </si>
  <si>
    <t>Zařízení staveniště</t>
  </si>
  <si>
    <t>17</t>
  </si>
  <si>
    <t>030001000</t>
  </si>
  <si>
    <t>318902200</t>
  </si>
  <si>
    <t>02 - SO02</t>
  </si>
  <si>
    <t>122212512</t>
  </si>
  <si>
    <t>Odkopávky a prokopávky nezapažené pro železnice v nesoudržné hornině třídy těžitelnosti I skupiny 3 objem do 10 m3 ručně</t>
  </si>
  <si>
    <t>-1678696775</t>
  </si>
  <si>
    <t>-250770814</t>
  </si>
  <si>
    <t>-1670215835</t>
  </si>
  <si>
    <t>-1397972180</t>
  </si>
  <si>
    <t>1783395873</t>
  </si>
  <si>
    <t>-1096093789</t>
  </si>
  <si>
    <t>260050308</t>
  </si>
  <si>
    <t>-1368676769</t>
  </si>
  <si>
    <t>D0004</t>
  </si>
  <si>
    <t>-1584865542</t>
  </si>
  <si>
    <t>-1408558079</t>
  </si>
  <si>
    <t>D0003</t>
  </si>
  <si>
    <t>D+M Zámečnická konstrukce, rozšiřovací profil pozinkovaný, jekl 150x150, uzavřená čela</t>
  </si>
  <si>
    <t>kg</t>
  </si>
  <si>
    <t>2006014423</t>
  </si>
  <si>
    <t>-2034205453</t>
  </si>
  <si>
    <t>2096544221</t>
  </si>
  <si>
    <t>-1473703948</t>
  </si>
  <si>
    <t>-1586603293</t>
  </si>
  <si>
    <t>-732687088</t>
  </si>
  <si>
    <t>-908453209</t>
  </si>
  <si>
    <t>18</t>
  </si>
  <si>
    <t>-680126132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</si>
</sst>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  <font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Protection="1"/>
    <xf numFmtId="0" fontId="10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1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9" fillId="5" borderId="0" xfId="0" applyFont="1" applyFill="1" applyAlignment="1" applyProtection="1">
      <alignment horizontal="left" vertical="center"/>
    </xf>
    <xf numFmtId="0" fontId="19" fillId="5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5" borderId="16" xfId="0" applyFont="1" applyFill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</xf>
    <xf numFmtId="0" fontId="19" fillId="5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0" borderId="22" xfId="0" applyNumberFormat="1" applyFont="1" applyBorder="1" applyAlignment="1" applyProtection="1">
      <alignment vertical="center"/>
    </xf>
    <xf numFmtId="0" fontId="19" fillId="0" borderId="22" xfId="0" applyFont="1" applyBorder="1" applyAlignment="1" applyProtection="1">
      <alignment horizontal="left" vertical="center" wrapText="1"/>
    </xf>
    <xf numFmtId="0" fontId="20" fillId="3" borderId="14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20" fillId="3" borderId="19" xfId="0" applyFont="1" applyFill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91" t="s">
        <v>5</v>
      </c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156" t="s">
        <v>14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R5" s="17"/>
      <c r="BE5" s="153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158" t="s">
        <v>17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R6" s="17"/>
      <c r="BE6" s="154"/>
      <c r="BS6" s="14" t="s">
        <v>6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54"/>
      <c r="BS7" s="14" t="s">
        <v>6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54"/>
      <c r="BS8" s="14" t="s">
        <v>6</v>
      </c>
    </row>
    <row r="9" spans="1:74" s="1" customFormat="1" ht="14.45" customHeight="1">
      <c r="B9" s="17"/>
      <c r="AR9" s="17"/>
      <c r="BE9" s="154"/>
      <c r="BS9" s="14" t="s">
        <v>6</v>
      </c>
    </row>
    <row r="10" spans="1:74" s="1" customFormat="1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154"/>
      <c r="BS10" s="14" t="s">
        <v>6</v>
      </c>
    </row>
    <row r="11" spans="1:74" s="1" customFormat="1" ht="18.399999999999999" customHeight="1">
      <c r="B11" s="17"/>
      <c r="E11" s="22" t="s">
        <v>21</v>
      </c>
      <c r="AK11" s="24" t="s">
        <v>26</v>
      </c>
      <c r="AN11" s="22" t="s">
        <v>1</v>
      </c>
      <c r="AR11" s="17"/>
      <c r="BE11" s="154"/>
      <c r="BS11" s="14" t="s">
        <v>6</v>
      </c>
    </row>
    <row r="12" spans="1:74" s="1" customFormat="1" ht="6.95" customHeight="1">
      <c r="B12" s="17"/>
      <c r="AR12" s="17"/>
      <c r="BE12" s="154"/>
      <c r="BS12" s="14" t="s">
        <v>6</v>
      </c>
    </row>
    <row r="13" spans="1:74" s="1" customFormat="1" ht="12" customHeight="1">
      <c r="B13" s="17"/>
      <c r="D13" s="24" t="s">
        <v>27</v>
      </c>
      <c r="AK13" s="24" t="s">
        <v>25</v>
      </c>
      <c r="AN13" s="26" t="s">
        <v>28</v>
      </c>
      <c r="AR13" s="17"/>
      <c r="BE13" s="154"/>
      <c r="BS13" s="14" t="s">
        <v>6</v>
      </c>
    </row>
    <row r="14" spans="1:74" ht="12.75">
      <c r="B14" s="17"/>
      <c r="E14" s="159" t="s">
        <v>28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24" t="s">
        <v>26</v>
      </c>
      <c r="AN14" s="26" t="s">
        <v>28</v>
      </c>
      <c r="AR14" s="17"/>
      <c r="BE14" s="154"/>
      <c r="BS14" s="14" t="s">
        <v>6</v>
      </c>
    </row>
    <row r="15" spans="1:74" s="1" customFormat="1" ht="6.95" customHeight="1">
      <c r="B15" s="17"/>
      <c r="AR15" s="17"/>
      <c r="BE15" s="154"/>
      <c r="BS15" s="14" t="s">
        <v>3</v>
      </c>
    </row>
    <row r="16" spans="1:74" s="1" customFormat="1" ht="12" customHeight="1">
      <c r="B16" s="17"/>
      <c r="D16" s="24" t="s">
        <v>29</v>
      </c>
      <c r="AK16" s="24" t="s">
        <v>25</v>
      </c>
      <c r="AN16" s="22" t="s">
        <v>1</v>
      </c>
      <c r="AR16" s="17"/>
      <c r="BE16" s="154"/>
      <c r="BS16" s="14" t="s">
        <v>3</v>
      </c>
    </row>
    <row r="17" spans="1:71" s="1" customFormat="1" ht="18.399999999999999" customHeight="1">
      <c r="B17" s="17"/>
      <c r="E17" s="22" t="s">
        <v>21</v>
      </c>
      <c r="AK17" s="24" t="s">
        <v>26</v>
      </c>
      <c r="AN17" s="22" t="s">
        <v>1</v>
      </c>
      <c r="AR17" s="17"/>
      <c r="BE17" s="154"/>
      <c r="BS17" s="14" t="s">
        <v>30</v>
      </c>
    </row>
    <row r="18" spans="1:71" s="1" customFormat="1" ht="6.95" customHeight="1">
      <c r="B18" s="17"/>
      <c r="AR18" s="17"/>
      <c r="BE18" s="154"/>
      <c r="BS18" s="14" t="s">
        <v>6</v>
      </c>
    </row>
    <row r="19" spans="1:71" s="1" customFormat="1" ht="12" customHeight="1">
      <c r="B19" s="17"/>
      <c r="D19" s="24" t="s">
        <v>31</v>
      </c>
      <c r="AK19" s="24" t="s">
        <v>25</v>
      </c>
      <c r="AN19" s="22" t="s">
        <v>1</v>
      </c>
      <c r="AR19" s="17"/>
      <c r="BE19" s="154"/>
      <c r="BS19" s="14" t="s">
        <v>6</v>
      </c>
    </row>
    <row r="20" spans="1:71" s="1" customFormat="1" ht="18.399999999999999" customHeight="1">
      <c r="B20" s="17"/>
      <c r="E20" s="22" t="s">
        <v>21</v>
      </c>
      <c r="AK20" s="24" t="s">
        <v>26</v>
      </c>
      <c r="AN20" s="22" t="s">
        <v>1</v>
      </c>
      <c r="AR20" s="17"/>
      <c r="BE20" s="154"/>
      <c r="BS20" s="14" t="s">
        <v>30</v>
      </c>
    </row>
    <row r="21" spans="1:71" s="1" customFormat="1" ht="6.95" customHeight="1">
      <c r="B21" s="17"/>
      <c r="AR21" s="17"/>
      <c r="BE21" s="154"/>
    </row>
    <row r="22" spans="1:71" s="1" customFormat="1" ht="12" customHeight="1">
      <c r="B22" s="17"/>
      <c r="D22" s="24" t="s">
        <v>32</v>
      </c>
      <c r="AR22" s="17"/>
      <c r="BE22" s="154"/>
    </row>
    <row r="23" spans="1:71" s="1" customFormat="1" ht="16.5" customHeight="1">
      <c r="B23" s="17"/>
      <c r="E23" s="161" t="s">
        <v>1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R23" s="17"/>
      <c r="BE23" s="154"/>
    </row>
    <row r="24" spans="1:71" s="1" customFormat="1" ht="6.95" customHeight="1">
      <c r="B24" s="17"/>
      <c r="AR24" s="17"/>
      <c r="BE24" s="154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54"/>
    </row>
    <row r="26" spans="1:71" s="2" customFormat="1" ht="25.9" customHeight="1">
      <c r="A26" s="29"/>
      <c r="B26" s="30"/>
      <c r="C26" s="29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62">
        <f>ROUND(AG94,2)</f>
        <v>0</v>
      </c>
      <c r="AL26" s="163"/>
      <c r="AM26" s="163"/>
      <c r="AN26" s="163"/>
      <c r="AO26" s="163"/>
      <c r="AP26" s="29"/>
      <c r="AQ26" s="29"/>
      <c r="AR26" s="30"/>
      <c r="BE26" s="154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54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64" t="s">
        <v>34</v>
      </c>
      <c r="M28" s="164"/>
      <c r="N28" s="164"/>
      <c r="O28" s="164"/>
      <c r="P28" s="164"/>
      <c r="Q28" s="29"/>
      <c r="R28" s="29"/>
      <c r="S28" s="29"/>
      <c r="T28" s="29"/>
      <c r="U28" s="29"/>
      <c r="V28" s="29"/>
      <c r="W28" s="164" t="s">
        <v>35</v>
      </c>
      <c r="X28" s="164"/>
      <c r="Y28" s="164"/>
      <c r="Z28" s="164"/>
      <c r="AA28" s="164"/>
      <c r="AB28" s="164"/>
      <c r="AC28" s="164"/>
      <c r="AD28" s="164"/>
      <c r="AE28" s="164"/>
      <c r="AF28" s="29"/>
      <c r="AG28" s="29"/>
      <c r="AH28" s="29"/>
      <c r="AI28" s="29"/>
      <c r="AJ28" s="29"/>
      <c r="AK28" s="164" t="s">
        <v>36</v>
      </c>
      <c r="AL28" s="164"/>
      <c r="AM28" s="164"/>
      <c r="AN28" s="164"/>
      <c r="AO28" s="164"/>
      <c r="AP28" s="29"/>
      <c r="AQ28" s="29"/>
      <c r="AR28" s="30"/>
      <c r="BE28" s="154"/>
    </row>
    <row r="29" spans="1:71" s="3" customFormat="1" ht="14.45" customHeight="1">
      <c r="B29" s="34"/>
      <c r="D29" s="24" t="s">
        <v>37</v>
      </c>
      <c r="F29" s="24" t="s">
        <v>38</v>
      </c>
      <c r="L29" s="167">
        <v>0.21</v>
      </c>
      <c r="M29" s="166"/>
      <c r="N29" s="166"/>
      <c r="O29" s="166"/>
      <c r="P29" s="166"/>
      <c r="W29" s="165">
        <f>ROUND(AZ94, 2)</f>
        <v>0</v>
      </c>
      <c r="X29" s="166"/>
      <c r="Y29" s="166"/>
      <c r="Z29" s="166"/>
      <c r="AA29" s="166"/>
      <c r="AB29" s="166"/>
      <c r="AC29" s="166"/>
      <c r="AD29" s="166"/>
      <c r="AE29" s="166"/>
      <c r="AK29" s="165">
        <f>ROUND(AV94, 2)</f>
        <v>0</v>
      </c>
      <c r="AL29" s="166"/>
      <c r="AM29" s="166"/>
      <c r="AN29" s="166"/>
      <c r="AO29" s="166"/>
      <c r="AR29" s="34"/>
      <c r="BE29" s="155"/>
    </row>
    <row r="30" spans="1:71" s="3" customFormat="1" ht="14.45" customHeight="1">
      <c r="B30" s="34"/>
      <c r="F30" s="24" t="s">
        <v>39</v>
      </c>
      <c r="L30" s="167">
        <v>0.15</v>
      </c>
      <c r="M30" s="166"/>
      <c r="N30" s="166"/>
      <c r="O30" s="166"/>
      <c r="P30" s="166"/>
      <c r="W30" s="165">
        <f>ROUND(BA94, 2)</f>
        <v>0</v>
      </c>
      <c r="X30" s="166"/>
      <c r="Y30" s="166"/>
      <c r="Z30" s="166"/>
      <c r="AA30" s="166"/>
      <c r="AB30" s="166"/>
      <c r="AC30" s="166"/>
      <c r="AD30" s="166"/>
      <c r="AE30" s="166"/>
      <c r="AK30" s="165">
        <f>ROUND(AW94, 2)</f>
        <v>0</v>
      </c>
      <c r="AL30" s="166"/>
      <c r="AM30" s="166"/>
      <c r="AN30" s="166"/>
      <c r="AO30" s="166"/>
      <c r="AR30" s="34"/>
      <c r="BE30" s="155"/>
    </row>
    <row r="31" spans="1:71" s="3" customFormat="1" ht="14.45" hidden="1" customHeight="1">
      <c r="B31" s="34"/>
      <c r="F31" s="24" t="s">
        <v>40</v>
      </c>
      <c r="L31" s="167">
        <v>0.21</v>
      </c>
      <c r="M31" s="166"/>
      <c r="N31" s="166"/>
      <c r="O31" s="166"/>
      <c r="P31" s="166"/>
      <c r="W31" s="165">
        <f>ROUND(BB94, 2)</f>
        <v>0</v>
      </c>
      <c r="X31" s="166"/>
      <c r="Y31" s="166"/>
      <c r="Z31" s="166"/>
      <c r="AA31" s="166"/>
      <c r="AB31" s="166"/>
      <c r="AC31" s="166"/>
      <c r="AD31" s="166"/>
      <c r="AE31" s="166"/>
      <c r="AK31" s="165">
        <v>0</v>
      </c>
      <c r="AL31" s="166"/>
      <c r="AM31" s="166"/>
      <c r="AN31" s="166"/>
      <c r="AO31" s="166"/>
      <c r="AR31" s="34"/>
      <c r="BE31" s="155"/>
    </row>
    <row r="32" spans="1:71" s="3" customFormat="1" ht="14.45" hidden="1" customHeight="1">
      <c r="B32" s="34"/>
      <c r="F32" s="24" t="s">
        <v>41</v>
      </c>
      <c r="L32" s="167">
        <v>0.15</v>
      </c>
      <c r="M32" s="166"/>
      <c r="N32" s="166"/>
      <c r="O32" s="166"/>
      <c r="P32" s="166"/>
      <c r="W32" s="165">
        <f>ROUND(BC94, 2)</f>
        <v>0</v>
      </c>
      <c r="X32" s="166"/>
      <c r="Y32" s="166"/>
      <c r="Z32" s="166"/>
      <c r="AA32" s="166"/>
      <c r="AB32" s="166"/>
      <c r="AC32" s="166"/>
      <c r="AD32" s="166"/>
      <c r="AE32" s="166"/>
      <c r="AK32" s="165">
        <v>0</v>
      </c>
      <c r="AL32" s="166"/>
      <c r="AM32" s="166"/>
      <c r="AN32" s="166"/>
      <c r="AO32" s="166"/>
      <c r="AR32" s="34"/>
      <c r="BE32" s="155"/>
    </row>
    <row r="33" spans="1:57" s="3" customFormat="1" ht="14.45" hidden="1" customHeight="1">
      <c r="B33" s="34"/>
      <c r="F33" s="24" t="s">
        <v>42</v>
      </c>
      <c r="L33" s="167">
        <v>0</v>
      </c>
      <c r="M33" s="166"/>
      <c r="N33" s="166"/>
      <c r="O33" s="166"/>
      <c r="P33" s="166"/>
      <c r="W33" s="165">
        <f>ROUND(BD94, 2)</f>
        <v>0</v>
      </c>
      <c r="X33" s="166"/>
      <c r="Y33" s="166"/>
      <c r="Z33" s="166"/>
      <c r="AA33" s="166"/>
      <c r="AB33" s="166"/>
      <c r="AC33" s="166"/>
      <c r="AD33" s="166"/>
      <c r="AE33" s="166"/>
      <c r="AK33" s="165">
        <v>0</v>
      </c>
      <c r="AL33" s="166"/>
      <c r="AM33" s="166"/>
      <c r="AN33" s="166"/>
      <c r="AO33" s="166"/>
      <c r="AR33" s="34"/>
      <c r="BE33" s="155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54"/>
    </row>
    <row r="35" spans="1:57" s="2" customFormat="1" ht="25.9" customHeight="1">
      <c r="A35" s="29"/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168" t="s">
        <v>45</v>
      </c>
      <c r="Y35" s="169"/>
      <c r="Z35" s="169"/>
      <c r="AA35" s="169"/>
      <c r="AB35" s="169"/>
      <c r="AC35" s="37"/>
      <c r="AD35" s="37"/>
      <c r="AE35" s="37"/>
      <c r="AF35" s="37"/>
      <c r="AG35" s="37"/>
      <c r="AH35" s="37"/>
      <c r="AI35" s="37"/>
      <c r="AJ35" s="37"/>
      <c r="AK35" s="170">
        <f>SUM(AK26:AK33)</f>
        <v>0</v>
      </c>
      <c r="AL35" s="169"/>
      <c r="AM35" s="169"/>
      <c r="AN35" s="169"/>
      <c r="AO35" s="171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48</v>
      </c>
      <c r="AI60" s="32"/>
      <c r="AJ60" s="32"/>
      <c r="AK60" s="32"/>
      <c r="AL60" s="32"/>
      <c r="AM60" s="42" t="s">
        <v>49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51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48</v>
      </c>
      <c r="AI75" s="32"/>
      <c r="AJ75" s="32"/>
      <c r="AK75" s="32"/>
      <c r="AL75" s="32"/>
      <c r="AM75" s="42" t="s">
        <v>49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52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13</v>
      </c>
      <c r="L84" s="4" t="str">
        <f>K5</f>
        <v>DOUD22</v>
      </c>
      <c r="AR84" s="48"/>
    </row>
    <row r="85" spans="1:91" s="5" customFormat="1" ht="36.950000000000003" customHeight="1">
      <c r="B85" s="49"/>
      <c r="C85" s="50" t="s">
        <v>16</v>
      </c>
      <c r="L85" s="172" t="str">
        <f>K6</f>
        <v>Obměna hradících zařízení, Doudleby nad Orlicí</v>
      </c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174" t="str">
        <f>IF(AN8= "","",AN8)</f>
        <v>10. 9. 2022</v>
      </c>
      <c r="AN87" s="174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24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29</v>
      </c>
      <c r="AJ89" s="29"/>
      <c r="AK89" s="29"/>
      <c r="AL89" s="29"/>
      <c r="AM89" s="175" t="str">
        <f>IF(E17="","",E17)</f>
        <v xml:space="preserve"> </v>
      </c>
      <c r="AN89" s="176"/>
      <c r="AO89" s="176"/>
      <c r="AP89" s="176"/>
      <c r="AQ89" s="29"/>
      <c r="AR89" s="30"/>
      <c r="AS89" s="177" t="s">
        <v>53</v>
      </c>
      <c r="AT89" s="178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31</v>
      </c>
      <c r="AJ90" s="29"/>
      <c r="AK90" s="29"/>
      <c r="AL90" s="29"/>
      <c r="AM90" s="175" t="str">
        <f>IF(E20="","",E20)</f>
        <v xml:space="preserve"> </v>
      </c>
      <c r="AN90" s="176"/>
      <c r="AO90" s="176"/>
      <c r="AP90" s="176"/>
      <c r="AQ90" s="29"/>
      <c r="AR90" s="30"/>
      <c r="AS90" s="179"/>
      <c r="AT90" s="180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79"/>
      <c r="AT91" s="180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81" t="s">
        <v>54</v>
      </c>
      <c r="D92" s="182"/>
      <c r="E92" s="182"/>
      <c r="F92" s="182"/>
      <c r="G92" s="182"/>
      <c r="H92" s="57"/>
      <c r="I92" s="183" t="s">
        <v>55</v>
      </c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4" t="s">
        <v>56</v>
      </c>
      <c r="AH92" s="182"/>
      <c r="AI92" s="182"/>
      <c r="AJ92" s="182"/>
      <c r="AK92" s="182"/>
      <c r="AL92" s="182"/>
      <c r="AM92" s="182"/>
      <c r="AN92" s="183" t="s">
        <v>57</v>
      </c>
      <c r="AO92" s="182"/>
      <c r="AP92" s="185"/>
      <c r="AQ92" s="58" t="s">
        <v>58</v>
      </c>
      <c r="AR92" s="30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71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89">
        <f>ROUND(SUM(AG95:AG96),2)</f>
        <v>0</v>
      </c>
      <c r="AH94" s="189"/>
      <c r="AI94" s="189"/>
      <c r="AJ94" s="189"/>
      <c r="AK94" s="189"/>
      <c r="AL94" s="189"/>
      <c r="AM94" s="189"/>
      <c r="AN94" s="190">
        <f>SUM(AG94,AT94)</f>
        <v>0</v>
      </c>
      <c r="AO94" s="190"/>
      <c r="AP94" s="190"/>
      <c r="AQ94" s="69" t="s">
        <v>1</v>
      </c>
      <c r="AR94" s="65"/>
      <c r="AS94" s="70">
        <f>ROUND(SUM(AS95:AS96),2)</f>
        <v>0</v>
      </c>
      <c r="AT94" s="71">
        <f>ROUND(SUM(AV94:AW94),2)</f>
        <v>0</v>
      </c>
      <c r="AU94" s="72">
        <f>ROUND(SUM(AU95:AU96),5)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ROUND(SUM(AZ95:AZ96),2)</f>
        <v>0</v>
      </c>
      <c r="BA94" s="71">
        <f>ROUND(SUM(BA95:BA96),2)</f>
        <v>0</v>
      </c>
      <c r="BB94" s="71">
        <f>ROUND(SUM(BB95:BB96),2)</f>
        <v>0</v>
      </c>
      <c r="BC94" s="71">
        <f>ROUND(SUM(BC95:BC96),2)</f>
        <v>0</v>
      </c>
      <c r="BD94" s="73">
        <f>ROUND(SUM(BD95:BD96),2)</f>
        <v>0</v>
      </c>
      <c r="BS94" s="74" t="s">
        <v>72</v>
      </c>
      <c r="BT94" s="74" t="s">
        <v>73</v>
      </c>
      <c r="BU94" s="75" t="s">
        <v>74</v>
      </c>
      <c r="BV94" s="74" t="s">
        <v>75</v>
      </c>
      <c r="BW94" s="74" t="s">
        <v>4</v>
      </c>
      <c r="BX94" s="74" t="s">
        <v>76</v>
      </c>
      <c r="CL94" s="74" t="s">
        <v>1</v>
      </c>
    </row>
    <row r="95" spans="1:91" s="7" customFormat="1" ht="16.5" customHeight="1">
      <c r="A95" s="76" t="s">
        <v>77</v>
      </c>
      <c r="B95" s="77"/>
      <c r="C95" s="78"/>
      <c r="D95" s="188" t="s">
        <v>78</v>
      </c>
      <c r="E95" s="188"/>
      <c r="F95" s="188"/>
      <c r="G95" s="188"/>
      <c r="H95" s="188"/>
      <c r="I95" s="79"/>
      <c r="J95" s="188" t="s">
        <v>79</v>
      </c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6">
        <f>'01 - SO01'!J30</f>
        <v>0</v>
      </c>
      <c r="AH95" s="187"/>
      <c r="AI95" s="187"/>
      <c r="AJ95" s="187"/>
      <c r="AK95" s="187"/>
      <c r="AL95" s="187"/>
      <c r="AM95" s="187"/>
      <c r="AN95" s="186">
        <f>SUM(AG95,AT95)</f>
        <v>0</v>
      </c>
      <c r="AO95" s="187"/>
      <c r="AP95" s="187"/>
      <c r="AQ95" s="80" t="s">
        <v>80</v>
      </c>
      <c r="AR95" s="77"/>
      <c r="AS95" s="81">
        <v>0</v>
      </c>
      <c r="AT95" s="82">
        <f>ROUND(SUM(AV95:AW95),2)</f>
        <v>0</v>
      </c>
      <c r="AU95" s="83">
        <f>'01 - SO01'!P125</f>
        <v>0</v>
      </c>
      <c r="AV95" s="82">
        <f>'01 - SO01'!J33</f>
        <v>0</v>
      </c>
      <c r="AW95" s="82">
        <f>'01 - SO01'!J34</f>
        <v>0</v>
      </c>
      <c r="AX95" s="82">
        <f>'01 - SO01'!J35</f>
        <v>0</v>
      </c>
      <c r="AY95" s="82">
        <f>'01 - SO01'!J36</f>
        <v>0</v>
      </c>
      <c r="AZ95" s="82">
        <f>'01 - SO01'!F33</f>
        <v>0</v>
      </c>
      <c r="BA95" s="82">
        <f>'01 - SO01'!F34</f>
        <v>0</v>
      </c>
      <c r="BB95" s="82">
        <f>'01 - SO01'!F35</f>
        <v>0</v>
      </c>
      <c r="BC95" s="82">
        <f>'01 - SO01'!F36</f>
        <v>0</v>
      </c>
      <c r="BD95" s="84">
        <f>'01 - SO01'!F37</f>
        <v>0</v>
      </c>
      <c r="BT95" s="85" t="s">
        <v>81</v>
      </c>
      <c r="BV95" s="85" t="s">
        <v>75</v>
      </c>
      <c r="BW95" s="85" t="s">
        <v>82</v>
      </c>
      <c r="BX95" s="85" t="s">
        <v>4</v>
      </c>
      <c r="CL95" s="85" t="s">
        <v>1</v>
      </c>
      <c r="CM95" s="85" t="s">
        <v>83</v>
      </c>
    </row>
    <row r="96" spans="1:91" s="7" customFormat="1" ht="16.5" customHeight="1">
      <c r="A96" s="76" t="s">
        <v>77</v>
      </c>
      <c r="B96" s="77"/>
      <c r="C96" s="78"/>
      <c r="D96" s="188" t="s">
        <v>84</v>
      </c>
      <c r="E96" s="188"/>
      <c r="F96" s="188"/>
      <c r="G96" s="188"/>
      <c r="H96" s="188"/>
      <c r="I96" s="79"/>
      <c r="J96" s="188" t="s">
        <v>85</v>
      </c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6">
        <f>'02 - SO02'!J30</f>
        <v>0</v>
      </c>
      <c r="AH96" s="187"/>
      <c r="AI96" s="187"/>
      <c r="AJ96" s="187"/>
      <c r="AK96" s="187"/>
      <c r="AL96" s="187"/>
      <c r="AM96" s="187"/>
      <c r="AN96" s="186">
        <f>SUM(AG96,AT96)</f>
        <v>0</v>
      </c>
      <c r="AO96" s="187"/>
      <c r="AP96" s="187"/>
      <c r="AQ96" s="80" t="s">
        <v>80</v>
      </c>
      <c r="AR96" s="77"/>
      <c r="AS96" s="86">
        <v>0</v>
      </c>
      <c r="AT96" s="87">
        <f>ROUND(SUM(AV96:AW96),2)</f>
        <v>0</v>
      </c>
      <c r="AU96" s="88">
        <f>'02 - SO02'!P125</f>
        <v>0</v>
      </c>
      <c r="AV96" s="87">
        <f>'02 - SO02'!J33</f>
        <v>0</v>
      </c>
      <c r="AW96" s="87">
        <f>'02 - SO02'!J34</f>
        <v>0</v>
      </c>
      <c r="AX96" s="87">
        <f>'02 - SO02'!J35</f>
        <v>0</v>
      </c>
      <c r="AY96" s="87">
        <f>'02 - SO02'!J36</f>
        <v>0</v>
      </c>
      <c r="AZ96" s="87">
        <f>'02 - SO02'!F33</f>
        <v>0</v>
      </c>
      <c r="BA96" s="87">
        <f>'02 - SO02'!F34</f>
        <v>0</v>
      </c>
      <c r="BB96" s="87">
        <f>'02 - SO02'!F35</f>
        <v>0</v>
      </c>
      <c r="BC96" s="87">
        <f>'02 - SO02'!F36</f>
        <v>0</v>
      </c>
      <c r="BD96" s="89">
        <f>'02 - SO02'!F37</f>
        <v>0</v>
      </c>
      <c r="BT96" s="85" t="s">
        <v>81</v>
      </c>
      <c r="BV96" s="85" t="s">
        <v>75</v>
      </c>
      <c r="BW96" s="85" t="s">
        <v>86</v>
      </c>
      <c r="BX96" s="85" t="s">
        <v>4</v>
      </c>
      <c r="CL96" s="85" t="s">
        <v>1</v>
      </c>
      <c r="CM96" s="85" t="s">
        <v>83</v>
      </c>
    </row>
    <row r="97" spans="1:57" s="2" customFormat="1" ht="30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SO01'!C2" display="/"/>
    <hyperlink ref="A96" location="'02 - SO02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topLeftCell="A120" workbookViewId="0">
      <selection activeCell="H149" sqref="H149"/>
    </sheetView>
  </sheetViews>
  <sheetFormatPr defaultRowHeight="15"/>
  <cols>
    <col min="1" max="1" width="8.33203125" style="196" customWidth="1"/>
    <col min="2" max="2" width="1.1640625" style="196" customWidth="1"/>
    <col min="3" max="3" width="4.1640625" style="196" customWidth="1"/>
    <col min="4" max="4" width="4.33203125" style="196" customWidth="1"/>
    <col min="5" max="5" width="17.1640625" style="196" customWidth="1"/>
    <col min="6" max="6" width="50.83203125" style="196" customWidth="1"/>
    <col min="7" max="7" width="7.5" style="196" customWidth="1"/>
    <col min="8" max="8" width="14" style="196" customWidth="1"/>
    <col min="9" max="9" width="15.83203125" style="196" customWidth="1"/>
    <col min="10" max="11" width="22.33203125" style="196" customWidth="1"/>
    <col min="12" max="12" width="9.33203125" style="196" customWidth="1"/>
    <col min="13" max="13" width="10.83203125" style="196" hidden="1" customWidth="1"/>
    <col min="14" max="14" width="9.33203125" style="196" hidden="1"/>
    <col min="15" max="20" width="14.1640625" style="196" hidden="1" customWidth="1"/>
    <col min="21" max="21" width="16.33203125" style="196" hidden="1" customWidth="1"/>
    <col min="22" max="22" width="12.33203125" style="196" customWidth="1"/>
    <col min="23" max="23" width="16.33203125" style="196" customWidth="1"/>
    <col min="24" max="24" width="12.33203125" style="196" customWidth="1"/>
    <col min="25" max="25" width="15" style="196" customWidth="1"/>
    <col min="26" max="26" width="11" style="196" customWidth="1"/>
    <col min="27" max="27" width="15" style="196" customWidth="1"/>
    <col min="28" max="28" width="16.33203125" style="196" customWidth="1"/>
    <col min="29" max="29" width="11" style="196" customWidth="1"/>
    <col min="30" max="30" width="15" style="196" customWidth="1"/>
    <col min="31" max="31" width="16.33203125" style="196" customWidth="1"/>
    <col min="32" max="43" width="9.33203125" style="196"/>
    <col min="44" max="65" width="9.33203125" style="196" hidden="1"/>
    <col min="66" max="16384" width="9.33203125" style="196"/>
  </cols>
  <sheetData>
    <row r="2" spans="1:46" ht="36.950000000000003" customHeight="1">
      <c r="L2" s="197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99" t="s">
        <v>82</v>
      </c>
    </row>
    <row r="3" spans="1:46" ht="6.95" customHeight="1">
      <c r="B3" s="200"/>
      <c r="C3" s="201"/>
      <c r="D3" s="201"/>
      <c r="E3" s="201"/>
      <c r="F3" s="201"/>
      <c r="G3" s="201"/>
      <c r="H3" s="201"/>
      <c r="I3" s="201"/>
      <c r="J3" s="201"/>
      <c r="K3" s="201"/>
      <c r="L3" s="202"/>
      <c r="AT3" s="199" t="s">
        <v>83</v>
      </c>
    </row>
    <row r="4" spans="1:46" ht="24.95" customHeight="1">
      <c r="B4" s="202"/>
      <c r="D4" s="203" t="s">
        <v>87</v>
      </c>
      <c r="L4" s="202"/>
      <c r="M4" s="204" t="s">
        <v>10</v>
      </c>
      <c r="AT4" s="199" t="s">
        <v>3</v>
      </c>
    </row>
    <row r="5" spans="1:46" ht="6.95" customHeight="1">
      <c r="B5" s="202"/>
      <c r="L5" s="202"/>
    </row>
    <row r="6" spans="1:46" ht="12" customHeight="1">
      <c r="B6" s="202"/>
      <c r="D6" s="205" t="s">
        <v>16</v>
      </c>
      <c r="L6" s="202"/>
    </row>
    <row r="7" spans="1:46" ht="16.5" customHeight="1">
      <c r="B7" s="202"/>
      <c r="E7" s="206" t="str">
        <f>'Rekapitulace stavby'!K6</f>
        <v>Obměna hradících zařízení, Doudleby nad Orlicí</v>
      </c>
      <c r="F7" s="207"/>
      <c r="G7" s="207"/>
      <c r="H7" s="207"/>
      <c r="L7" s="202"/>
    </row>
    <row r="8" spans="1:46" s="211" customFormat="1" ht="12" customHeight="1">
      <c r="A8" s="208"/>
      <c r="B8" s="209"/>
      <c r="C8" s="208"/>
      <c r="D8" s="205" t="s">
        <v>88</v>
      </c>
      <c r="E8" s="208"/>
      <c r="F8" s="208"/>
      <c r="G8" s="208"/>
      <c r="H8" s="208"/>
      <c r="I8" s="208"/>
      <c r="J8" s="208"/>
      <c r="K8" s="208"/>
      <c r="L8" s="210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</row>
    <row r="9" spans="1:46" s="211" customFormat="1" ht="16.5" customHeight="1">
      <c r="A9" s="208"/>
      <c r="B9" s="209"/>
      <c r="C9" s="208"/>
      <c r="D9" s="208"/>
      <c r="E9" s="212" t="s">
        <v>89</v>
      </c>
      <c r="F9" s="213"/>
      <c r="G9" s="213"/>
      <c r="H9" s="213"/>
      <c r="I9" s="208"/>
      <c r="J9" s="208"/>
      <c r="K9" s="208"/>
      <c r="L9" s="210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</row>
    <row r="10" spans="1:46" s="211" customFormat="1" ht="11.25">
      <c r="A10" s="208"/>
      <c r="B10" s="209"/>
      <c r="C10" s="208"/>
      <c r="D10" s="208"/>
      <c r="E10" s="208"/>
      <c r="F10" s="208"/>
      <c r="G10" s="208"/>
      <c r="H10" s="208"/>
      <c r="I10" s="208"/>
      <c r="J10" s="208"/>
      <c r="K10" s="208"/>
      <c r="L10" s="210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</row>
    <row r="11" spans="1:46" s="211" customFormat="1" ht="12" customHeight="1">
      <c r="A11" s="208"/>
      <c r="B11" s="209"/>
      <c r="C11" s="208"/>
      <c r="D11" s="205" t="s">
        <v>18</v>
      </c>
      <c r="E11" s="208"/>
      <c r="F11" s="214" t="s">
        <v>1</v>
      </c>
      <c r="G11" s="208"/>
      <c r="H11" s="208"/>
      <c r="I11" s="205" t="s">
        <v>19</v>
      </c>
      <c r="J11" s="214" t="s">
        <v>1</v>
      </c>
      <c r="K11" s="208"/>
      <c r="L11" s="210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</row>
    <row r="12" spans="1:46" s="211" customFormat="1" ht="12" customHeight="1">
      <c r="A12" s="208"/>
      <c r="B12" s="209"/>
      <c r="C12" s="208"/>
      <c r="D12" s="205" t="s">
        <v>20</v>
      </c>
      <c r="E12" s="208"/>
      <c r="F12" s="214" t="s">
        <v>21</v>
      </c>
      <c r="G12" s="208"/>
      <c r="H12" s="208"/>
      <c r="I12" s="205" t="s">
        <v>22</v>
      </c>
      <c r="J12" s="215" t="str">
        <f>'Rekapitulace stavby'!AN8</f>
        <v>10. 9. 2022</v>
      </c>
      <c r="K12" s="208"/>
      <c r="L12" s="210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</row>
    <row r="13" spans="1:46" s="211" customFormat="1" ht="10.9" customHeight="1">
      <c r="A13" s="208"/>
      <c r="B13" s="209"/>
      <c r="C13" s="208"/>
      <c r="D13" s="208"/>
      <c r="E13" s="208"/>
      <c r="F13" s="208"/>
      <c r="G13" s="208"/>
      <c r="H13" s="208"/>
      <c r="I13" s="208"/>
      <c r="J13" s="208"/>
      <c r="K13" s="208"/>
      <c r="L13" s="210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</row>
    <row r="14" spans="1:46" s="211" customFormat="1" ht="12" customHeight="1">
      <c r="A14" s="208"/>
      <c r="B14" s="209"/>
      <c r="C14" s="208"/>
      <c r="D14" s="205" t="s">
        <v>24</v>
      </c>
      <c r="E14" s="208"/>
      <c r="F14" s="208"/>
      <c r="G14" s="208"/>
      <c r="H14" s="208"/>
      <c r="I14" s="205" t="s">
        <v>25</v>
      </c>
      <c r="J14" s="214" t="s">
        <v>1</v>
      </c>
      <c r="K14" s="208"/>
      <c r="L14" s="210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</row>
    <row r="15" spans="1:46" s="211" customFormat="1" ht="18" customHeight="1">
      <c r="A15" s="208"/>
      <c r="B15" s="209"/>
      <c r="C15" s="208"/>
      <c r="D15" s="208"/>
      <c r="E15" s="214" t="s">
        <v>21</v>
      </c>
      <c r="F15" s="208"/>
      <c r="G15" s="208"/>
      <c r="H15" s="208"/>
      <c r="I15" s="205" t="s">
        <v>26</v>
      </c>
      <c r="J15" s="214" t="s">
        <v>1</v>
      </c>
      <c r="K15" s="208"/>
      <c r="L15" s="210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</row>
    <row r="16" spans="1:46" s="211" customFormat="1" ht="6.95" customHeight="1">
      <c r="A16" s="208"/>
      <c r="B16" s="209"/>
      <c r="C16" s="208"/>
      <c r="D16" s="208"/>
      <c r="E16" s="208"/>
      <c r="F16" s="208"/>
      <c r="G16" s="208"/>
      <c r="H16" s="208"/>
      <c r="I16" s="208"/>
      <c r="J16" s="208"/>
      <c r="K16" s="208"/>
      <c r="L16" s="210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</row>
    <row r="17" spans="1:31" s="211" customFormat="1" ht="12" customHeight="1">
      <c r="A17" s="208"/>
      <c r="B17" s="209"/>
      <c r="C17" s="208"/>
      <c r="D17" s="205" t="s">
        <v>27</v>
      </c>
      <c r="E17" s="208"/>
      <c r="F17" s="208"/>
      <c r="G17" s="208"/>
      <c r="H17" s="208"/>
      <c r="I17" s="205" t="s">
        <v>25</v>
      </c>
      <c r="J17" s="216" t="str">
        <f>'Rekapitulace stavby'!AN13</f>
        <v>Vyplň údaj</v>
      </c>
      <c r="K17" s="208"/>
      <c r="L17" s="210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</row>
    <row r="18" spans="1:31" s="211" customFormat="1" ht="18" customHeight="1">
      <c r="A18" s="208"/>
      <c r="B18" s="209"/>
      <c r="C18" s="208"/>
      <c r="D18" s="208"/>
      <c r="E18" s="217" t="str">
        <f>'Rekapitulace stavby'!E14</f>
        <v>Vyplň údaj</v>
      </c>
      <c r="F18" s="218"/>
      <c r="G18" s="218"/>
      <c r="H18" s="218"/>
      <c r="I18" s="205" t="s">
        <v>26</v>
      </c>
      <c r="J18" s="216" t="str">
        <f>'Rekapitulace stavby'!AN14</f>
        <v>Vyplň údaj</v>
      </c>
      <c r="K18" s="208"/>
      <c r="L18" s="210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</row>
    <row r="19" spans="1:31" s="211" customFormat="1" ht="6.95" customHeight="1">
      <c r="A19" s="208"/>
      <c r="B19" s="209"/>
      <c r="C19" s="208"/>
      <c r="D19" s="208"/>
      <c r="E19" s="208"/>
      <c r="F19" s="208"/>
      <c r="G19" s="208"/>
      <c r="H19" s="208"/>
      <c r="I19" s="208"/>
      <c r="J19" s="208"/>
      <c r="K19" s="208"/>
      <c r="L19" s="210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</row>
    <row r="20" spans="1:31" s="211" customFormat="1" ht="12" customHeight="1">
      <c r="A20" s="208"/>
      <c r="B20" s="209"/>
      <c r="C20" s="208"/>
      <c r="D20" s="205" t="s">
        <v>29</v>
      </c>
      <c r="E20" s="208"/>
      <c r="F20" s="208"/>
      <c r="G20" s="208"/>
      <c r="H20" s="208"/>
      <c r="I20" s="205" t="s">
        <v>25</v>
      </c>
      <c r="J20" s="214" t="s">
        <v>1</v>
      </c>
      <c r="K20" s="208"/>
      <c r="L20" s="210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</row>
    <row r="21" spans="1:31" s="211" customFormat="1" ht="18" customHeight="1">
      <c r="A21" s="208"/>
      <c r="B21" s="209"/>
      <c r="C21" s="208"/>
      <c r="D21" s="208"/>
      <c r="E21" s="214" t="s">
        <v>21</v>
      </c>
      <c r="F21" s="208"/>
      <c r="G21" s="208"/>
      <c r="H21" s="208"/>
      <c r="I21" s="205" t="s">
        <v>26</v>
      </c>
      <c r="J21" s="214" t="s">
        <v>1</v>
      </c>
      <c r="K21" s="208"/>
      <c r="L21" s="210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</row>
    <row r="22" spans="1:31" s="211" customFormat="1" ht="6.95" customHeight="1">
      <c r="A22" s="208"/>
      <c r="B22" s="209"/>
      <c r="C22" s="208"/>
      <c r="D22" s="208"/>
      <c r="E22" s="208"/>
      <c r="F22" s="208"/>
      <c r="G22" s="208"/>
      <c r="H22" s="208"/>
      <c r="I22" s="208"/>
      <c r="J22" s="208"/>
      <c r="K22" s="208"/>
      <c r="L22" s="210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</row>
    <row r="23" spans="1:31" s="211" customFormat="1" ht="12" customHeight="1">
      <c r="A23" s="208"/>
      <c r="B23" s="209"/>
      <c r="C23" s="208"/>
      <c r="D23" s="205" t="s">
        <v>31</v>
      </c>
      <c r="E23" s="208"/>
      <c r="F23" s="208"/>
      <c r="G23" s="208"/>
      <c r="H23" s="208"/>
      <c r="I23" s="205" t="s">
        <v>25</v>
      </c>
      <c r="J23" s="214" t="s">
        <v>1</v>
      </c>
      <c r="K23" s="208"/>
      <c r="L23" s="210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</row>
    <row r="24" spans="1:31" s="211" customFormat="1" ht="18" customHeight="1">
      <c r="A24" s="208"/>
      <c r="B24" s="209"/>
      <c r="C24" s="208"/>
      <c r="D24" s="208"/>
      <c r="E24" s="214" t="s">
        <v>21</v>
      </c>
      <c r="F24" s="208"/>
      <c r="G24" s="208"/>
      <c r="H24" s="208"/>
      <c r="I24" s="205" t="s">
        <v>26</v>
      </c>
      <c r="J24" s="214" t="s">
        <v>1</v>
      </c>
      <c r="K24" s="208"/>
      <c r="L24" s="210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</row>
    <row r="25" spans="1:31" s="211" customFormat="1" ht="6.95" customHeight="1">
      <c r="A25" s="208"/>
      <c r="B25" s="209"/>
      <c r="C25" s="208"/>
      <c r="D25" s="208"/>
      <c r="E25" s="208"/>
      <c r="F25" s="208"/>
      <c r="G25" s="208"/>
      <c r="H25" s="208"/>
      <c r="I25" s="208"/>
      <c r="J25" s="208"/>
      <c r="K25" s="208"/>
      <c r="L25" s="210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</row>
    <row r="26" spans="1:31" s="211" customFormat="1" ht="12" customHeight="1">
      <c r="A26" s="208"/>
      <c r="B26" s="209"/>
      <c r="C26" s="208"/>
      <c r="D26" s="205" t="s">
        <v>32</v>
      </c>
      <c r="E26" s="208"/>
      <c r="F26" s="208"/>
      <c r="G26" s="208"/>
      <c r="H26" s="208"/>
      <c r="I26" s="208"/>
      <c r="J26" s="208"/>
      <c r="K26" s="208"/>
      <c r="L26" s="210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</row>
    <row r="27" spans="1:31" s="223" customFormat="1" ht="16.5" customHeight="1">
      <c r="A27" s="219"/>
      <c r="B27" s="220"/>
      <c r="C27" s="219"/>
      <c r="D27" s="219"/>
      <c r="E27" s="221" t="s">
        <v>1</v>
      </c>
      <c r="F27" s="221"/>
      <c r="G27" s="221"/>
      <c r="H27" s="221"/>
      <c r="I27" s="219"/>
      <c r="J27" s="219"/>
      <c r="K27" s="219"/>
      <c r="L27" s="222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</row>
    <row r="28" spans="1:31" s="211" customFormat="1" ht="6.95" customHeight="1">
      <c r="A28" s="208"/>
      <c r="B28" s="209"/>
      <c r="C28" s="208"/>
      <c r="D28" s="208"/>
      <c r="E28" s="208"/>
      <c r="F28" s="208"/>
      <c r="G28" s="208"/>
      <c r="H28" s="208"/>
      <c r="I28" s="208"/>
      <c r="J28" s="208"/>
      <c r="K28" s="208"/>
      <c r="L28" s="210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</row>
    <row r="29" spans="1:31" s="211" customFormat="1" ht="6.95" customHeight="1">
      <c r="A29" s="208"/>
      <c r="B29" s="209"/>
      <c r="C29" s="208"/>
      <c r="D29" s="224"/>
      <c r="E29" s="224"/>
      <c r="F29" s="224"/>
      <c r="G29" s="224"/>
      <c r="H29" s="224"/>
      <c r="I29" s="224"/>
      <c r="J29" s="224"/>
      <c r="K29" s="224"/>
      <c r="L29" s="210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</row>
    <row r="30" spans="1:31" s="211" customFormat="1" ht="25.35" customHeight="1">
      <c r="A30" s="208"/>
      <c r="B30" s="209"/>
      <c r="C30" s="208"/>
      <c r="D30" s="225" t="s">
        <v>33</v>
      </c>
      <c r="E30" s="208"/>
      <c r="F30" s="208"/>
      <c r="G30" s="208"/>
      <c r="H30" s="208"/>
      <c r="I30" s="208"/>
      <c r="J30" s="226">
        <f>ROUND(J125, 2)</f>
        <v>0</v>
      </c>
      <c r="K30" s="208"/>
      <c r="L30" s="210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</row>
    <row r="31" spans="1:31" s="211" customFormat="1" ht="6.95" customHeight="1">
      <c r="A31" s="208"/>
      <c r="B31" s="209"/>
      <c r="C31" s="208"/>
      <c r="D31" s="224"/>
      <c r="E31" s="224"/>
      <c r="F31" s="224"/>
      <c r="G31" s="224"/>
      <c r="H31" s="224"/>
      <c r="I31" s="224"/>
      <c r="J31" s="224"/>
      <c r="K31" s="224"/>
      <c r="L31" s="210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</row>
    <row r="32" spans="1:31" s="211" customFormat="1" ht="14.45" customHeight="1">
      <c r="A32" s="208"/>
      <c r="B32" s="209"/>
      <c r="C32" s="208"/>
      <c r="D32" s="208"/>
      <c r="E32" s="208"/>
      <c r="F32" s="227" t="s">
        <v>35</v>
      </c>
      <c r="G32" s="208"/>
      <c r="H32" s="208"/>
      <c r="I32" s="227" t="s">
        <v>34</v>
      </c>
      <c r="J32" s="227" t="s">
        <v>36</v>
      </c>
      <c r="K32" s="208"/>
      <c r="L32" s="210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</row>
    <row r="33" spans="1:31" s="211" customFormat="1" ht="14.45" customHeight="1">
      <c r="A33" s="208"/>
      <c r="B33" s="209"/>
      <c r="C33" s="208"/>
      <c r="D33" s="228" t="s">
        <v>37</v>
      </c>
      <c r="E33" s="205" t="s">
        <v>38</v>
      </c>
      <c r="F33" s="229">
        <f>ROUND((SUM(BE125:BE151)),  2)</f>
        <v>0</v>
      </c>
      <c r="G33" s="208"/>
      <c r="H33" s="208"/>
      <c r="I33" s="230">
        <v>0.21</v>
      </c>
      <c r="J33" s="229">
        <f>ROUND(((SUM(BE125:BE151))*I33),  2)</f>
        <v>0</v>
      </c>
      <c r="K33" s="208"/>
      <c r="L33" s="210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</row>
    <row r="34" spans="1:31" s="211" customFormat="1" ht="14.45" customHeight="1">
      <c r="A34" s="208"/>
      <c r="B34" s="209"/>
      <c r="C34" s="208"/>
      <c r="D34" s="208"/>
      <c r="E34" s="205" t="s">
        <v>39</v>
      </c>
      <c r="F34" s="229">
        <f>ROUND((SUM(BF125:BF151)),  2)</f>
        <v>0</v>
      </c>
      <c r="G34" s="208"/>
      <c r="H34" s="208"/>
      <c r="I34" s="230">
        <v>0.15</v>
      </c>
      <c r="J34" s="229">
        <f>ROUND(((SUM(BF125:BF151))*I34),  2)</f>
        <v>0</v>
      </c>
      <c r="K34" s="208"/>
      <c r="L34" s="210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</row>
    <row r="35" spans="1:31" s="211" customFormat="1" ht="14.45" hidden="1" customHeight="1">
      <c r="A35" s="208"/>
      <c r="B35" s="209"/>
      <c r="C35" s="208"/>
      <c r="D35" s="208"/>
      <c r="E35" s="205" t="s">
        <v>40</v>
      </c>
      <c r="F35" s="229">
        <f>ROUND((SUM(BG125:BG151)),  2)</f>
        <v>0</v>
      </c>
      <c r="G35" s="208"/>
      <c r="H35" s="208"/>
      <c r="I35" s="230">
        <v>0.21</v>
      </c>
      <c r="J35" s="229">
        <f>0</f>
        <v>0</v>
      </c>
      <c r="K35" s="208"/>
      <c r="L35" s="210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</row>
    <row r="36" spans="1:31" s="211" customFormat="1" ht="14.45" hidden="1" customHeight="1">
      <c r="A36" s="208"/>
      <c r="B36" s="209"/>
      <c r="C36" s="208"/>
      <c r="D36" s="208"/>
      <c r="E36" s="205" t="s">
        <v>41</v>
      </c>
      <c r="F36" s="229">
        <f>ROUND((SUM(BH125:BH151)),  2)</f>
        <v>0</v>
      </c>
      <c r="G36" s="208"/>
      <c r="H36" s="208"/>
      <c r="I36" s="230">
        <v>0.15</v>
      </c>
      <c r="J36" s="229">
        <f>0</f>
        <v>0</v>
      </c>
      <c r="K36" s="208"/>
      <c r="L36" s="210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</row>
    <row r="37" spans="1:31" s="211" customFormat="1" ht="14.45" hidden="1" customHeight="1">
      <c r="A37" s="208"/>
      <c r="B37" s="209"/>
      <c r="C37" s="208"/>
      <c r="D37" s="208"/>
      <c r="E37" s="205" t="s">
        <v>42</v>
      </c>
      <c r="F37" s="229">
        <f>ROUND((SUM(BI125:BI151)),  2)</f>
        <v>0</v>
      </c>
      <c r="G37" s="208"/>
      <c r="H37" s="208"/>
      <c r="I37" s="230">
        <v>0</v>
      </c>
      <c r="J37" s="229">
        <f>0</f>
        <v>0</v>
      </c>
      <c r="K37" s="208"/>
      <c r="L37" s="210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</row>
    <row r="38" spans="1:31" s="211" customFormat="1" ht="6.95" customHeight="1">
      <c r="A38" s="208"/>
      <c r="B38" s="209"/>
      <c r="C38" s="208"/>
      <c r="D38" s="208"/>
      <c r="E38" s="208"/>
      <c r="F38" s="208"/>
      <c r="G38" s="208"/>
      <c r="H38" s="208"/>
      <c r="I38" s="208"/>
      <c r="J38" s="208"/>
      <c r="K38" s="208"/>
      <c r="L38" s="210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</row>
    <row r="39" spans="1:31" s="211" customFormat="1" ht="25.35" customHeight="1">
      <c r="A39" s="208"/>
      <c r="B39" s="209"/>
      <c r="C39" s="231"/>
      <c r="D39" s="232" t="s">
        <v>43</v>
      </c>
      <c r="E39" s="233"/>
      <c r="F39" s="233"/>
      <c r="G39" s="234" t="s">
        <v>44</v>
      </c>
      <c r="H39" s="235" t="s">
        <v>45</v>
      </c>
      <c r="I39" s="233"/>
      <c r="J39" s="236">
        <f>SUM(J30:J37)</f>
        <v>0</v>
      </c>
      <c r="K39" s="237"/>
      <c r="L39" s="210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</row>
    <row r="40" spans="1:31" s="211" customFormat="1" ht="14.45" customHeight="1">
      <c r="A40" s="208"/>
      <c r="B40" s="209"/>
      <c r="C40" s="208"/>
      <c r="D40" s="208"/>
      <c r="E40" s="208"/>
      <c r="F40" s="208"/>
      <c r="G40" s="208"/>
      <c r="H40" s="208"/>
      <c r="I40" s="208"/>
      <c r="J40" s="208"/>
      <c r="K40" s="208"/>
      <c r="L40" s="210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</row>
    <row r="41" spans="1:31" ht="14.45" customHeight="1">
      <c r="B41" s="202"/>
      <c r="L41" s="202"/>
    </row>
    <row r="42" spans="1:31" ht="14.45" customHeight="1">
      <c r="B42" s="202"/>
      <c r="L42" s="202"/>
    </row>
    <row r="43" spans="1:31" ht="14.45" customHeight="1">
      <c r="B43" s="202"/>
      <c r="L43" s="202"/>
    </row>
    <row r="44" spans="1:31" ht="14.45" customHeight="1">
      <c r="B44" s="202"/>
      <c r="L44" s="202"/>
    </row>
    <row r="45" spans="1:31" ht="14.45" customHeight="1">
      <c r="B45" s="202"/>
      <c r="L45" s="202"/>
    </row>
    <row r="46" spans="1:31" ht="14.45" customHeight="1">
      <c r="B46" s="202"/>
      <c r="L46" s="202"/>
    </row>
    <row r="47" spans="1:31" ht="14.45" customHeight="1">
      <c r="B47" s="202"/>
      <c r="L47" s="202"/>
    </row>
    <row r="48" spans="1:31" ht="14.45" customHeight="1">
      <c r="B48" s="202"/>
      <c r="L48" s="202"/>
    </row>
    <row r="49" spans="1:31" ht="14.45" customHeight="1">
      <c r="B49" s="202"/>
      <c r="L49" s="202"/>
    </row>
    <row r="50" spans="1:31" s="211" customFormat="1" ht="14.45" customHeight="1">
      <c r="B50" s="210"/>
      <c r="D50" s="238" t="s">
        <v>46</v>
      </c>
      <c r="E50" s="239"/>
      <c r="F50" s="239"/>
      <c r="G50" s="238" t="s">
        <v>47</v>
      </c>
      <c r="H50" s="239"/>
      <c r="I50" s="239"/>
      <c r="J50" s="239"/>
      <c r="K50" s="239"/>
      <c r="L50" s="210"/>
    </row>
    <row r="51" spans="1:31" ht="11.25">
      <c r="B51" s="202"/>
      <c r="L51" s="202"/>
    </row>
    <row r="52" spans="1:31" ht="11.25">
      <c r="B52" s="202"/>
      <c r="L52" s="202"/>
    </row>
    <row r="53" spans="1:31" ht="11.25">
      <c r="B53" s="202"/>
      <c r="L53" s="202"/>
    </row>
    <row r="54" spans="1:31" ht="11.25">
      <c r="B54" s="202"/>
      <c r="L54" s="202"/>
    </row>
    <row r="55" spans="1:31" ht="11.25">
      <c r="B55" s="202"/>
      <c r="L55" s="202"/>
    </row>
    <row r="56" spans="1:31" ht="11.25">
      <c r="B56" s="202"/>
      <c r="L56" s="202"/>
    </row>
    <row r="57" spans="1:31" ht="11.25">
      <c r="B57" s="202"/>
      <c r="L57" s="202"/>
    </row>
    <row r="58" spans="1:31" ht="11.25">
      <c r="B58" s="202"/>
      <c r="L58" s="202"/>
    </row>
    <row r="59" spans="1:31" ht="11.25">
      <c r="B59" s="202"/>
      <c r="L59" s="202"/>
    </row>
    <row r="60" spans="1:31" ht="11.25">
      <c r="B60" s="202"/>
      <c r="L60" s="202"/>
    </row>
    <row r="61" spans="1:31" s="211" customFormat="1" ht="12.75">
      <c r="A61" s="208"/>
      <c r="B61" s="209"/>
      <c r="C61" s="208"/>
      <c r="D61" s="240" t="s">
        <v>48</v>
      </c>
      <c r="E61" s="241"/>
      <c r="F61" s="242" t="s">
        <v>49</v>
      </c>
      <c r="G61" s="240" t="s">
        <v>48</v>
      </c>
      <c r="H61" s="241"/>
      <c r="I61" s="241"/>
      <c r="J61" s="243" t="s">
        <v>49</v>
      </c>
      <c r="K61" s="241"/>
      <c r="L61" s="210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</row>
    <row r="62" spans="1:31" ht="11.25">
      <c r="B62" s="202"/>
      <c r="L62" s="202"/>
    </row>
    <row r="63" spans="1:31" ht="11.25">
      <c r="B63" s="202"/>
      <c r="L63" s="202"/>
    </row>
    <row r="64" spans="1:31" ht="11.25">
      <c r="B64" s="202"/>
      <c r="L64" s="202"/>
    </row>
    <row r="65" spans="1:31" s="211" customFormat="1" ht="12.75">
      <c r="A65" s="208"/>
      <c r="B65" s="209"/>
      <c r="C65" s="208"/>
      <c r="D65" s="238" t="s">
        <v>50</v>
      </c>
      <c r="E65" s="244"/>
      <c r="F65" s="244"/>
      <c r="G65" s="238" t="s">
        <v>51</v>
      </c>
      <c r="H65" s="244"/>
      <c r="I65" s="244"/>
      <c r="J65" s="244"/>
      <c r="K65" s="244"/>
      <c r="L65" s="210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</row>
    <row r="66" spans="1:31" ht="11.25">
      <c r="B66" s="202"/>
      <c r="L66" s="202"/>
    </row>
    <row r="67" spans="1:31" ht="11.25">
      <c r="B67" s="202"/>
      <c r="L67" s="202"/>
    </row>
    <row r="68" spans="1:31" ht="11.25">
      <c r="B68" s="202"/>
      <c r="L68" s="202"/>
    </row>
    <row r="69" spans="1:31" ht="11.25">
      <c r="B69" s="202"/>
      <c r="L69" s="202"/>
    </row>
    <row r="70" spans="1:31" ht="11.25">
      <c r="B70" s="202"/>
      <c r="L70" s="202"/>
    </row>
    <row r="71" spans="1:31" ht="11.25">
      <c r="B71" s="202"/>
      <c r="L71" s="202"/>
    </row>
    <row r="72" spans="1:31" ht="11.25">
      <c r="B72" s="202"/>
      <c r="L72" s="202"/>
    </row>
    <row r="73" spans="1:31" ht="11.25">
      <c r="B73" s="202"/>
      <c r="L73" s="202"/>
    </row>
    <row r="74" spans="1:31" ht="11.25">
      <c r="B74" s="202"/>
      <c r="L74" s="202"/>
    </row>
    <row r="75" spans="1:31" ht="11.25">
      <c r="B75" s="202"/>
      <c r="L75" s="202"/>
    </row>
    <row r="76" spans="1:31" s="211" customFormat="1" ht="12.75">
      <c r="A76" s="208"/>
      <c r="B76" s="209"/>
      <c r="C76" s="208"/>
      <c r="D76" s="240" t="s">
        <v>48</v>
      </c>
      <c r="E76" s="241"/>
      <c r="F76" s="242" t="s">
        <v>49</v>
      </c>
      <c r="G76" s="240" t="s">
        <v>48</v>
      </c>
      <c r="H76" s="241"/>
      <c r="I76" s="241"/>
      <c r="J76" s="243" t="s">
        <v>49</v>
      </c>
      <c r="K76" s="241"/>
      <c r="L76" s="210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</row>
    <row r="77" spans="1:31" s="211" customFormat="1" ht="14.45" customHeight="1">
      <c r="A77" s="208"/>
      <c r="B77" s="245"/>
      <c r="C77" s="246"/>
      <c r="D77" s="246"/>
      <c r="E77" s="246"/>
      <c r="F77" s="246"/>
      <c r="G77" s="246"/>
      <c r="H77" s="246"/>
      <c r="I77" s="246"/>
      <c r="J77" s="246"/>
      <c r="K77" s="246"/>
      <c r="L77" s="210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E77" s="208"/>
    </row>
    <row r="81" spans="1:47" s="211" customFormat="1" ht="6.95" customHeight="1">
      <c r="A81" s="208"/>
      <c r="B81" s="247"/>
      <c r="C81" s="248"/>
      <c r="D81" s="248"/>
      <c r="E81" s="248"/>
      <c r="F81" s="248"/>
      <c r="G81" s="248"/>
      <c r="H81" s="248"/>
      <c r="I81" s="248"/>
      <c r="J81" s="248"/>
      <c r="K81" s="248"/>
      <c r="L81" s="210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</row>
    <row r="82" spans="1:47" s="211" customFormat="1" ht="24.95" customHeight="1">
      <c r="A82" s="208"/>
      <c r="B82" s="209"/>
      <c r="C82" s="203" t="s">
        <v>90</v>
      </c>
      <c r="D82" s="208"/>
      <c r="E82" s="208"/>
      <c r="F82" s="208"/>
      <c r="G82" s="208"/>
      <c r="H82" s="208"/>
      <c r="I82" s="208"/>
      <c r="J82" s="208"/>
      <c r="K82" s="208"/>
      <c r="L82" s="210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</row>
    <row r="83" spans="1:47" s="211" customFormat="1" ht="6.95" customHeight="1">
      <c r="A83" s="208"/>
      <c r="B83" s="209"/>
      <c r="C83" s="208"/>
      <c r="D83" s="208"/>
      <c r="E83" s="208"/>
      <c r="F83" s="208"/>
      <c r="G83" s="208"/>
      <c r="H83" s="208"/>
      <c r="I83" s="208"/>
      <c r="J83" s="208"/>
      <c r="K83" s="208"/>
      <c r="L83" s="210"/>
      <c r="S83" s="208"/>
      <c r="T83" s="208"/>
      <c r="U83" s="208"/>
      <c r="V83" s="208"/>
      <c r="W83" s="208"/>
      <c r="X83" s="208"/>
      <c r="Y83" s="208"/>
      <c r="Z83" s="208"/>
      <c r="AA83" s="208"/>
      <c r="AB83" s="208"/>
      <c r="AC83" s="208"/>
      <c r="AD83" s="208"/>
      <c r="AE83" s="208"/>
    </row>
    <row r="84" spans="1:47" s="211" customFormat="1" ht="12" customHeight="1">
      <c r="A84" s="208"/>
      <c r="B84" s="209"/>
      <c r="C84" s="205" t="s">
        <v>16</v>
      </c>
      <c r="D84" s="208"/>
      <c r="E84" s="208"/>
      <c r="F84" s="208"/>
      <c r="G84" s="208"/>
      <c r="H84" s="208"/>
      <c r="I84" s="208"/>
      <c r="J84" s="208"/>
      <c r="K84" s="208"/>
      <c r="L84" s="210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</row>
    <row r="85" spans="1:47" s="211" customFormat="1" ht="16.5" customHeight="1">
      <c r="A85" s="208"/>
      <c r="B85" s="209"/>
      <c r="C85" s="208"/>
      <c r="D85" s="208"/>
      <c r="E85" s="206" t="str">
        <f>E7</f>
        <v>Obměna hradících zařízení, Doudleby nad Orlicí</v>
      </c>
      <c r="F85" s="207"/>
      <c r="G85" s="207"/>
      <c r="H85" s="207"/>
      <c r="I85" s="208"/>
      <c r="J85" s="208"/>
      <c r="K85" s="208"/>
      <c r="L85" s="210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</row>
    <row r="86" spans="1:47" s="211" customFormat="1" ht="12" customHeight="1">
      <c r="A86" s="208"/>
      <c r="B86" s="209"/>
      <c r="C86" s="205" t="s">
        <v>88</v>
      </c>
      <c r="D86" s="208"/>
      <c r="E86" s="208"/>
      <c r="F86" s="208"/>
      <c r="G86" s="208"/>
      <c r="H86" s="208"/>
      <c r="I86" s="208"/>
      <c r="J86" s="208"/>
      <c r="K86" s="208"/>
      <c r="L86" s="210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</row>
    <row r="87" spans="1:47" s="211" customFormat="1" ht="16.5" customHeight="1">
      <c r="A87" s="208"/>
      <c r="B87" s="209"/>
      <c r="C87" s="208"/>
      <c r="D87" s="208"/>
      <c r="E87" s="212" t="str">
        <f>E9</f>
        <v>01 - SO01</v>
      </c>
      <c r="F87" s="213"/>
      <c r="G87" s="213"/>
      <c r="H87" s="213"/>
      <c r="I87" s="208"/>
      <c r="J87" s="208"/>
      <c r="K87" s="208"/>
      <c r="L87" s="21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</row>
    <row r="88" spans="1:47" s="211" customFormat="1" ht="6.95" customHeight="1">
      <c r="A88" s="208"/>
      <c r="B88" s="209"/>
      <c r="C88" s="208"/>
      <c r="D88" s="208"/>
      <c r="E88" s="208"/>
      <c r="F88" s="208"/>
      <c r="G88" s="208"/>
      <c r="H88" s="208"/>
      <c r="I88" s="208"/>
      <c r="J88" s="208"/>
      <c r="K88" s="208"/>
      <c r="L88" s="210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  <c r="AC88" s="208"/>
      <c r="AD88" s="208"/>
      <c r="AE88" s="208"/>
    </row>
    <row r="89" spans="1:47" s="211" customFormat="1" ht="12" customHeight="1">
      <c r="A89" s="208"/>
      <c r="B89" s="209"/>
      <c r="C89" s="205" t="s">
        <v>20</v>
      </c>
      <c r="D89" s="208"/>
      <c r="E89" s="208"/>
      <c r="F89" s="214" t="str">
        <f>F12</f>
        <v xml:space="preserve"> </v>
      </c>
      <c r="G89" s="208"/>
      <c r="H89" s="208"/>
      <c r="I89" s="205" t="s">
        <v>22</v>
      </c>
      <c r="J89" s="215" t="str">
        <f>IF(J12="","",J12)</f>
        <v>10. 9. 2022</v>
      </c>
      <c r="K89" s="208"/>
      <c r="L89" s="210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</row>
    <row r="90" spans="1:47" s="211" customFormat="1" ht="6.95" customHeight="1">
      <c r="A90" s="208"/>
      <c r="B90" s="209"/>
      <c r="C90" s="208"/>
      <c r="D90" s="208"/>
      <c r="E90" s="208"/>
      <c r="F90" s="208"/>
      <c r="G90" s="208"/>
      <c r="H90" s="208"/>
      <c r="I90" s="208"/>
      <c r="J90" s="208"/>
      <c r="K90" s="208"/>
      <c r="L90" s="210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</row>
    <row r="91" spans="1:47" s="211" customFormat="1" ht="15.2" customHeight="1">
      <c r="A91" s="208"/>
      <c r="B91" s="209"/>
      <c r="C91" s="205" t="s">
        <v>24</v>
      </c>
      <c r="D91" s="208"/>
      <c r="E91" s="208"/>
      <c r="F91" s="214" t="str">
        <f>E15</f>
        <v xml:space="preserve"> </v>
      </c>
      <c r="G91" s="208"/>
      <c r="H91" s="208"/>
      <c r="I91" s="205" t="s">
        <v>29</v>
      </c>
      <c r="J91" s="249" t="str">
        <f>E21</f>
        <v xml:space="preserve"> </v>
      </c>
      <c r="K91" s="208"/>
      <c r="L91" s="21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</row>
    <row r="92" spans="1:47" s="211" customFormat="1" ht="15.2" customHeight="1">
      <c r="A92" s="208"/>
      <c r="B92" s="209"/>
      <c r="C92" s="205" t="s">
        <v>27</v>
      </c>
      <c r="D92" s="208"/>
      <c r="E92" s="208"/>
      <c r="F92" s="214" t="str">
        <f>IF(E18="","",E18)</f>
        <v>Vyplň údaj</v>
      </c>
      <c r="G92" s="208"/>
      <c r="H92" s="208"/>
      <c r="I92" s="205" t="s">
        <v>31</v>
      </c>
      <c r="J92" s="249" t="str">
        <f>E24</f>
        <v xml:space="preserve"> </v>
      </c>
      <c r="K92" s="208"/>
      <c r="L92" s="210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</row>
    <row r="93" spans="1:47" s="211" customFormat="1" ht="10.35" customHeight="1">
      <c r="A93" s="208"/>
      <c r="B93" s="209"/>
      <c r="C93" s="208"/>
      <c r="D93" s="208"/>
      <c r="E93" s="208"/>
      <c r="F93" s="208"/>
      <c r="G93" s="208"/>
      <c r="H93" s="208"/>
      <c r="I93" s="208"/>
      <c r="J93" s="208"/>
      <c r="K93" s="208"/>
      <c r="L93" s="210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</row>
    <row r="94" spans="1:47" s="211" customFormat="1" ht="29.25" customHeight="1">
      <c r="A94" s="208"/>
      <c r="B94" s="209"/>
      <c r="C94" s="250" t="s">
        <v>91</v>
      </c>
      <c r="D94" s="231"/>
      <c r="E94" s="231"/>
      <c r="F94" s="231"/>
      <c r="G94" s="231"/>
      <c r="H94" s="231"/>
      <c r="I94" s="231"/>
      <c r="J94" s="251" t="s">
        <v>92</v>
      </c>
      <c r="K94" s="231"/>
      <c r="L94" s="210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</row>
    <row r="95" spans="1:47" s="211" customFormat="1" ht="10.35" customHeight="1">
      <c r="A95" s="208"/>
      <c r="B95" s="209"/>
      <c r="C95" s="208"/>
      <c r="D95" s="208"/>
      <c r="E95" s="208"/>
      <c r="F95" s="208"/>
      <c r="G95" s="208"/>
      <c r="H95" s="208"/>
      <c r="I95" s="208"/>
      <c r="J95" s="208"/>
      <c r="K95" s="208"/>
      <c r="L95" s="210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</row>
    <row r="96" spans="1:47" s="211" customFormat="1" ht="22.9" customHeight="1">
      <c r="A96" s="208"/>
      <c r="B96" s="209"/>
      <c r="C96" s="252" t="s">
        <v>93</v>
      </c>
      <c r="D96" s="208"/>
      <c r="E96" s="208"/>
      <c r="F96" s="208"/>
      <c r="G96" s="208"/>
      <c r="H96" s="208"/>
      <c r="I96" s="208"/>
      <c r="J96" s="226">
        <f>J125</f>
        <v>0</v>
      </c>
      <c r="K96" s="208"/>
      <c r="L96" s="210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U96" s="199" t="s">
        <v>94</v>
      </c>
    </row>
    <row r="97" spans="1:31" s="253" customFormat="1" ht="24.95" customHeight="1">
      <c r="B97" s="254"/>
      <c r="D97" s="255" t="s">
        <v>95</v>
      </c>
      <c r="E97" s="256"/>
      <c r="F97" s="256"/>
      <c r="G97" s="256"/>
      <c r="H97" s="256"/>
      <c r="I97" s="256"/>
      <c r="J97" s="257">
        <f>J126</f>
        <v>0</v>
      </c>
      <c r="L97" s="254"/>
    </row>
    <row r="98" spans="1:31" s="258" customFormat="1" ht="19.899999999999999" customHeight="1">
      <c r="B98" s="259"/>
      <c r="D98" s="260" t="s">
        <v>96</v>
      </c>
      <c r="E98" s="261"/>
      <c r="F98" s="261"/>
      <c r="G98" s="261"/>
      <c r="H98" s="261"/>
      <c r="I98" s="261"/>
      <c r="J98" s="262">
        <f>J127</f>
        <v>0</v>
      </c>
      <c r="L98" s="259"/>
    </row>
    <row r="99" spans="1:31" s="258" customFormat="1" ht="19.899999999999999" customHeight="1">
      <c r="B99" s="259"/>
      <c r="D99" s="260" t="s">
        <v>97</v>
      </c>
      <c r="E99" s="261"/>
      <c r="F99" s="261"/>
      <c r="G99" s="261"/>
      <c r="H99" s="261"/>
      <c r="I99" s="261"/>
      <c r="J99" s="262">
        <f>J129</f>
        <v>0</v>
      </c>
      <c r="L99" s="259"/>
    </row>
    <row r="100" spans="1:31" s="258" customFormat="1" ht="19.899999999999999" customHeight="1">
      <c r="B100" s="259"/>
      <c r="D100" s="260" t="s">
        <v>98</v>
      </c>
      <c r="E100" s="261"/>
      <c r="F100" s="261"/>
      <c r="G100" s="261"/>
      <c r="H100" s="261"/>
      <c r="I100" s="261"/>
      <c r="J100" s="262">
        <f>J132</f>
        <v>0</v>
      </c>
      <c r="L100" s="259"/>
    </row>
    <row r="101" spans="1:31" s="258" customFormat="1" ht="19.899999999999999" customHeight="1">
      <c r="B101" s="259"/>
      <c r="D101" s="260" t="s">
        <v>99</v>
      </c>
      <c r="E101" s="261"/>
      <c r="F101" s="261"/>
      <c r="G101" s="261"/>
      <c r="H101" s="261"/>
      <c r="I101" s="261"/>
      <c r="J101" s="262">
        <f>J140</f>
        <v>0</v>
      </c>
      <c r="L101" s="259"/>
    </row>
    <row r="102" spans="1:31" s="258" customFormat="1" ht="19.899999999999999" customHeight="1">
      <c r="B102" s="259"/>
      <c r="D102" s="260" t="s">
        <v>100</v>
      </c>
      <c r="E102" s="261"/>
      <c r="F102" s="261"/>
      <c r="G102" s="261"/>
      <c r="H102" s="261"/>
      <c r="I102" s="261"/>
      <c r="J102" s="262">
        <f>J145</f>
        <v>0</v>
      </c>
      <c r="L102" s="259"/>
    </row>
    <row r="103" spans="1:31" s="253" customFormat="1" ht="24.95" customHeight="1">
      <c r="B103" s="254"/>
      <c r="D103" s="255" t="s">
        <v>101</v>
      </c>
      <c r="E103" s="256"/>
      <c r="F103" s="256"/>
      <c r="G103" s="256"/>
      <c r="H103" s="256"/>
      <c r="I103" s="256"/>
      <c r="J103" s="257">
        <f>J147</f>
        <v>0</v>
      </c>
      <c r="L103" s="254"/>
    </row>
    <row r="104" spans="1:31" s="258" customFormat="1" ht="19.899999999999999" customHeight="1">
      <c r="B104" s="259"/>
      <c r="D104" s="260" t="s">
        <v>102</v>
      </c>
      <c r="E104" s="261"/>
      <c r="F104" s="261"/>
      <c r="G104" s="261"/>
      <c r="H104" s="261"/>
      <c r="I104" s="261"/>
      <c r="J104" s="262">
        <f>J148</f>
        <v>0</v>
      </c>
      <c r="L104" s="259"/>
    </row>
    <row r="105" spans="1:31" s="258" customFormat="1" ht="19.899999999999999" customHeight="1">
      <c r="B105" s="259"/>
      <c r="D105" s="260" t="s">
        <v>103</v>
      </c>
      <c r="E105" s="261"/>
      <c r="F105" s="261"/>
      <c r="G105" s="261"/>
      <c r="H105" s="261"/>
      <c r="I105" s="261"/>
      <c r="J105" s="262">
        <f>J150</f>
        <v>0</v>
      </c>
      <c r="L105" s="259"/>
    </row>
    <row r="106" spans="1:31" s="211" customFormat="1" ht="21.75" customHeight="1">
      <c r="A106" s="208"/>
      <c r="B106" s="209"/>
      <c r="C106" s="208"/>
      <c r="D106" s="208"/>
      <c r="E106" s="208"/>
      <c r="F106" s="208"/>
      <c r="G106" s="208"/>
      <c r="H106" s="208"/>
      <c r="I106" s="208"/>
      <c r="J106" s="208"/>
      <c r="K106" s="208"/>
      <c r="L106" s="210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</row>
    <row r="107" spans="1:31" s="211" customFormat="1" ht="6.95" customHeight="1">
      <c r="A107" s="208"/>
      <c r="B107" s="245"/>
      <c r="C107" s="246"/>
      <c r="D107" s="246"/>
      <c r="E107" s="246"/>
      <c r="F107" s="246"/>
      <c r="G107" s="246"/>
      <c r="H107" s="246"/>
      <c r="I107" s="246"/>
      <c r="J107" s="246"/>
      <c r="K107" s="246"/>
      <c r="L107" s="210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</row>
    <row r="111" spans="1:31" s="211" customFormat="1" ht="6.95" customHeight="1">
      <c r="A111" s="208"/>
      <c r="B111" s="247"/>
      <c r="C111" s="248"/>
      <c r="D111" s="248"/>
      <c r="E111" s="248"/>
      <c r="F111" s="248"/>
      <c r="G111" s="248"/>
      <c r="H111" s="248"/>
      <c r="I111" s="248"/>
      <c r="J111" s="248"/>
      <c r="K111" s="248"/>
      <c r="L111" s="210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</row>
    <row r="112" spans="1:31" s="211" customFormat="1" ht="24.95" customHeight="1">
      <c r="A112" s="208"/>
      <c r="B112" s="209"/>
      <c r="C112" s="203" t="s">
        <v>104</v>
      </c>
      <c r="D112" s="208"/>
      <c r="E112" s="208"/>
      <c r="F112" s="208"/>
      <c r="G112" s="208"/>
      <c r="H112" s="208"/>
      <c r="I112" s="208"/>
      <c r="J112" s="208"/>
      <c r="K112" s="208"/>
      <c r="L112" s="210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</row>
    <row r="113" spans="1:65" s="211" customFormat="1" ht="6.95" customHeight="1">
      <c r="A113" s="208"/>
      <c r="B113" s="209"/>
      <c r="C113" s="208"/>
      <c r="D113" s="208"/>
      <c r="E113" s="208"/>
      <c r="F113" s="208"/>
      <c r="G113" s="208"/>
      <c r="H113" s="208"/>
      <c r="I113" s="208"/>
      <c r="J113" s="208"/>
      <c r="K113" s="208"/>
      <c r="L113" s="210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</row>
    <row r="114" spans="1:65" s="211" customFormat="1" ht="12" customHeight="1">
      <c r="A114" s="208"/>
      <c r="B114" s="209"/>
      <c r="C114" s="205" t="s">
        <v>16</v>
      </c>
      <c r="D114" s="208"/>
      <c r="E114" s="208"/>
      <c r="F114" s="208"/>
      <c r="G114" s="208"/>
      <c r="H114" s="208"/>
      <c r="I114" s="208"/>
      <c r="J114" s="208"/>
      <c r="K114" s="208"/>
      <c r="L114" s="210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</row>
    <row r="115" spans="1:65" s="211" customFormat="1" ht="16.5" customHeight="1">
      <c r="A115" s="208"/>
      <c r="B115" s="209"/>
      <c r="C115" s="208"/>
      <c r="D115" s="208"/>
      <c r="E115" s="206" t="str">
        <f>E7</f>
        <v>Obměna hradících zařízení, Doudleby nad Orlicí</v>
      </c>
      <c r="F115" s="207"/>
      <c r="G115" s="207"/>
      <c r="H115" s="207"/>
      <c r="I115" s="208"/>
      <c r="J115" s="208"/>
      <c r="K115" s="208"/>
      <c r="L115" s="210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</row>
    <row r="116" spans="1:65" s="211" customFormat="1" ht="12" customHeight="1">
      <c r="A116" s="208"/>
      <c r="B116" s="209"/>
      <c r="C116" s="205" t="s">
        <v>88</v>
      </c>
      <c r="D116" s="208"/>
      <c r="E116" s="208"/>
      <c r="F116" s="208"/>
      <c r="G116" s="208"/>
      <c r="H116" s="208"/>
      <c r="I116" s="208"/>
      <c r="J116" s="208"/>
      <c r="K116" s="208"/>
      <c r="L116" s="210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</row>
    <row r="117" spans="1:65" s="211" customFormat="1" ht="16.5" customHeight="1">
      <c r="A117" s="208"/>
      <c r="B117" s="209"/>
      <c r="C117" s="208"/>
      <c r="D117" s="208"/>
      <c r="E117" s="212" t="str">
        <f>E9</f>
        <v>01 - SO01</v>
      </c>
      <c r="F117" s="213"/>
      <c r="G117" s="213"/>
      <c r="H117" s="213"/>
      <c r="I117" s="208"/>
      <c r="J117" s="208"/>
      <c r="K117" s="208"/>
      <c r="L117" s="210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</row>
    <row r="118" spans="1:65" s="211" customFormat="1" ht="6.95" customHeight="1">
      <c r="A118" s="208"/>
      <c r="B118" s="209"/>
      <c r="C118" s="208"/>
      <c r="D118" s="208"/>
      <c r="E118" s="208"/>
      <c r="F118" s="208"/>
      <c r="G118" s="208"/>
      <c r="H118" s="208"/>
      <c r="I118" s="208"/>
      <c r="J118" s="208"/>
      <c r="K118" s="208"/>
      <c r="L118" s="210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</row>
    <row r="119" spans="1:65" s="211" customFormat="1" ht="12" customHeight="1">
      <c r="A119" s="208"/>
      <c r="B119" s="209"/>
      <c r="C119" s="205" t="s">
        <v>20</v>
      </c>
      <c r="D119" s="208"/>
      <c r="E119" s="208"/>
      <c r="F119" s="214" t="str">
        <f>F12</f>
        <v xml:space="preserve"> </v>
      </c>
      <c r="G119" s="208"/>
      <c r="H119" s="208"/>
      <c r="I119" s="205" t="s">
        <v>22</v>
      </c>
      <c r="J119" s="215" t="str">
        <f>IF(J12="","",J12)</f>
        <v>10. 9. 2022</v>
      </c>
      <c r="K119" s="208"/>
      <c r="L119" s="210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</row>
    <row r="120" spans="1:65" s="211" customFormat="1" ht="6.95" customHeight="1">
      <c r="A120" s="208"/>
      <c r="B120" s="209"/>
      <c r="C120" s="208"/>
      <c r="D120" s="208"/>
      <c r="E120" s="208"/>
      <c r="F120" s="208"/>
      <c r="G120" s="208"/>
      <c r="H120" s="208"/>
      <c r="I120" s="208"/>
      <c r="J120" s="208"/>
      <c r="K120" s="208"/>
      <c r="L120" s="210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</row>
    <row r="121" spans="1:65" s="211" customFormat="1" ht="15.2" customHeight="1">
      <c r="A121" s="208"/>
      <c r="B121" s="209"/>
      <c r="C121" s="205" t="s">
        <v>24</v>
      </c>
      <c r="D121" s="208"/>
      <c r="E121" s="208"/>
      <c r="F121" s="214" t="str">
        <f>E15</f>
        <v xml:space="preserve"> </v>
      </c>
      <c r="G121" s="208"/>
      <c r="H121" s="208"/>
      <c r="I121" s="205" t="s">
        <v>29</v>
      </c>
      <c r="J121" s="249" t="str">
        <f>E21</f>
        <v xml:space="preserve"> </v>
      </c>
      <c r="K121" s="208"/>
      <c r="L121" s="210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</row>
    <row r="122" spans="1:65" s="211" customFormat="1" ht="15.2" customHeight="1">
      <c r="A122" s="208"/>
      <c r="B122" s="209"/>
      <c r="C122" s="205" t="s">
        <v>27</v>
      </c>
      <c r="D122" s="208"/>
      <c r="E122" s="208"/>
      <c r="F122" s="214" t="str">
        <f>IF(E18="","",E18)</f>
        <v>Vyplň údaj</v>
      </c>
      <c r="G122" s="208"/>
      <c r="H122" s="208"/>
      <c r="I122" s="205" t="s">
        <v>31</v>
      </c>
      <c r="J122" s="249" t="str">
        <f>E24</f>
        <v xml:space="preserve"> </v>
      </c>
      <c r="K122" s="208"/>
      <c r="L122" s="210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</row>
    <row r="123" spans="1:65" s="211" customFormat="1" ht="10.35" customHeight="1">
      <c r="A123" s="208"/>
      <c r="B123" s="209"/>
      <c r="C123" s="208"/>
      <c r="D123" s="208"/>
      <c r="E123" s="208"/>
      <c r="F123" s="208"/>
      <c r="G123" s="208"/>
      <c r="H123" s="208"/>
      <c r="I123" s="208"/>
      <c r="J123" s="208"/>
      <c r="K123" s="208"/>
      <c r="L123" s="210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</row>
    <row r="124" spans="1:65" s="272" customFormat="1" ht="29.25" customHeight="1">
      <c r="A124" s="263"/>
      <c r="B124" s="264"/>
      <c r="C124" s="265" t="s">
        <v>105</v>
      </c>
      <c r="D124" s="266" t="s">
        <v>58</v>
      </c>
      <c r="E124" s="266" t="s">
        <v>54</v>
      </c>
      <c r="F124" s="266" t="s">
        <v>55</v>
      </c>
      <c r="G124" s="266" t="s">
        <v>106</v>
      </c>
      <c r="H124" s="266" t="s">
        <v>107</v>
      </c>
      <c r="I124" s="266" t="s">
        <v>108</v>
      </c>
      <c r="J124" s="266" t="s">
        <v>92</v>
      </c>
      <c r="K124" s="267" t="s">
        <v>109</v>
      </c>
      <c r="L124" s="268"/>
      <c r="M124" s="269" t="s">
        <v>1</v>
      </c>
      <c r="N124" s="270" t="s">
        <v>37</v>
      </c>
      <c r="O124" s="270" t="s">
        <v>110</v>
      </c>
      <c r="P124" s="270" t="s">
        <v>111</v>
      </c>
      <c r="Q124" s="270" t="s">
        <v>112</v>
      </c>
      <c r="R124" s="270" t="s">
        <v>113</v>
      </c>
      <c r="S124" s="270" t="s">
        <v>114</v>
      </c>
      <c r="T124" s="271" t="s">
        <v>115</v>
      </c>
      <c r="U124" s="263"/>
      <c r="V124" s="263"/>
      <c r="W124" s="263"/>
      <c r="X124" s="263"/>
      <c r="Y124" s="263"/>
      <c r="Z124" s="263"/>
      <c r="AA124" s="263"/>
      <c r="AB124" s="263"/>
      <c r="AC124" s="263"/>
      <c r="AD124" s="263"/>
      <c r="AE124" s="263"/>
    </row>
    <row r="125" spans="1:65" s="211" customFormat="1" ht="22.9" customHeight="1">
      <c r="A125" s="208"/>
      <c r="B125" s="209"/>
      <c r="C125" s="273" t="s">
        <v>116</v>
      </c>
      <c r="D125" s="208"/>
      <c r="E125" s="208"/>
      <c r="F125" s="208"/>
      <c r="G125" s="208"/>
      <c r="H125" s="208"/>
      <c r="I125" s="208"/>
      <c r="J125" s="274">
        <f>BK125</f>
        <v>0</v>
      </c>
      <c r="K125" s="208"/>
      <c r="L125" s="209"/>
      <c r="M125" s="275"/>
      <c r="N125" s="276"/>
      <c r="O125" s="224"/>
      <c r="P125" s="277">
        <f>P126+P147</f>
        <v>0</v>
      </c>
      <c r="Q125" s="224"/>
      <c r="R125" s="277">
        <f>R126+R147</f>
        <v>2.8247127399999998</v>
      </c>
      <c r="S125" s="224"/>
      <c r="T125" s="278">
        <f>T126+T147</f>
        <v>0.28320000000000001</v>
      </c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  <c r="AT125" s="199" t="s">
        <v>72</v>
      </c>
      <c r="AU125" s="199" t="s">
        <v>94</v>
      </c>
      <c r="BK125" s="279">
        <f>BK126+BK147</f>
        <v>0</v>
      </c>
    </row>
    <row r="126" spans="1:65" s="280" customFormat="1" ht="25.9" customHeight="1">
      <c r="B126" s="281"/>
      <c r="D126" s="282" t="s">
        <v>72</v>
      </c>
      <c r="E126" s="283" t="s">
        <v>117</v>
      </c>
      <c r="F126" s="283" t="s">
        <v>118</v>
      </c>
      <c r="J126" s="284">
        <f>BK126</f>
        <v>0</v>
      </c>
      <c r="L126" s="281"/>
      <c r="M126" s="285"/>
      <c r="N126" s="286"/>
      <c r="O126" s="286"/>
      <c r="P126" s="287">
        <f>P127+P129+P132+P140+P145</f>
        <v>0</v>
      </c>
      <c r="Q126" s="286"/>
      <c r="R126" s="287">
        <f>R127+R129+R132+R140+R145</f>
        <v>2.8247127399999998</v>
      </c>
      <c r="S126" s="286"/>
      <c r="T126" s="288">
        <f>T127+T129+T132+T140+T145</f>
        <v>0.28320000000000001</v>
      </c>
      <c r="AR126" s="282" t="s">
        <v>81</v>
      </c>
      <c r="AT126" s="289" t="s">
        <v>72</v>
      </c>
      <c r="AU126" s="289" t="s">
        <v>73</v>
      </c>
      <c r="AY126" s="282" t="s">
        <v>119</v>
      </c>
      <c r="BK126" s="290">
        <f>BK127+BK129+BK132+BK140+BK145</f>
        <v>0</v>
      </c>
    </row>
    <row r="127" spans="1:65" s="280" customFormat="1" ht="22.9" customHeight="1">
      <c r="B127" s="281"/>
      <c r="D127" s="282" t="s">
        <v>72</v>
      </c>
      <c r="E127" s="291" t="s">
        <v>81</v>
      </c>
      <c r="F127" s="291" t="s">
        <v>120</v>
      </c>
      <c r="J127" s="292">
        <f>BK127</f>
        <v>0</v>
      </c>
      <c r="L127" s="281"/>
      <c r="M127" s="285"/>
      <c r="N127" s="286"/>
      <c r="O127" s="286"/>
      <c r="P127" s="287">
        <f>P128</f>
        <v>0</v>
      </c>
      <c r="Q127" s="286"/>
      <c r="R127" s="287">
        <f>R128</f>
        <v>0</v>
      </c>
      <c r="S127" s="286"/>
      <c r="T127" s="288">
        <f>T128</f>
        <v>0</v>
      </c>
      <c r="AR127" s="282" t="s">
        <v>81</v>
      </c>
      <c r="AT127" s="289" t="s">
        <v>72</v>
      </c>
      <c r="AU127" s="289" t="s">
        <v>81</v>
      </c>
      <c r="AY127" s="282" t="s">
        <v>119</v>
      </c>
      <c r="BK127" s="290">
        <f>BK128</f>
        <v>0</v>
      </c>
    </row>
    <row r="128" spans="1:65" s="211" customFormat="1" ht="24.2" customHeight="1">
      <c r="A128" s="208"/>
      <c r="B128" s="209"/>
      <c r="C128" s="293" t="s">
        <v>81</v>
      </c>
      <c r="D128" s="293" t="s">
        <v>121</v>
      </c>
      <c r="E128" s="294" t="s">
        <v>122</v>
      </c>
      <c r="F128" s="295" t="s">
        <v>123</v>
      </c>
      <c r="G128" s="296" t="s">
        <v>124</v>
      </c>
      <c r="H128" s="297">
        <v>0.35</v>
      </c>
      <c r="I128" s="141"/>
      <c r="J128" s="298">
        <f>ROUND(I128*H128,2)</f>
        <v>0</v>
      </c>
      <c r="K128" s="299" t="s">
        <v>125</v>
      </c>
      <c r="L128" s="209"/>
      <c r="M128" s="300" t="s">
        <v>1</v>
      </c>
      <c r="N128" s="301" t="s">
        <v>38</v>
      </c>
      <c r="O128" s="302"/>
      <c r="P128" s="303">
        <f>O128*H128</f>
        <v>0</v>
      </c>
      <c r="Q128" s="303">
        <v>0</v>
      </c>
      <c r="R128" s="303">
        <f>Q128*H128</f>
        <v>0</v>
      </c>
      <c r="S128" s="303">
        <v>0</v>
      </c>
      <c r="T128" s="304">
        <f>S128*H128</f>
        <v>0</v>
      </c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R128" s="305" t="s">
        <v>126</v>
      </c>
      <c r="AT128" s="305" t="s">
        <v>121</v>
      </c>
      <c r="AU128" s="305" t="s">
        <v>83</v>
      </c>
      <c r="AY128" s="199" t="s">
        <v>119</v>
      </c>
      <c r="BE128" s="306">
        <f>IF(N128="základní",J128,0)</f>
        <v>0</v>
      </c>
      <c r="BF128" s="306">
        <f>IF(N128="snížená",J128,0)</f>
        <v>0</v>
      </c>
      <c r="BG128" s="306">
        <f>IF(N128="zákl. přenesená",J128,0)</f>
        <v>0</v>
      </c>
      <c r="BH128" s="306">
        <f>IF(N128="sníž. přenesená",J128,0)</f>
        <v>0</v>
      </c>
      <c r="BI128" s="306">
        <f>IF(N128="nulová",J128,0)</f>
        <v>0</v>
      </c>
      <c r="BJ128" s="199" t="s">
        <v>81</v>
      </c>
      <c r="BK128" s="306">
        <f>ROUND(I128*H128,2)</f>
        <v>0</v>
      </c>
      <c r="BL128" s="199" t="s">
        <v>126</v>
      </c>
      <c r="BM128" s="305" t="s">
        <v>127</v>
      </c>
    </row>
    <row r="129" spans="1:65" s="280" customFormat="1" ht="22.9" customHeight="1">
      <c r="B129" s="281"/>
      <c r="D129" s="282" t="s">
        <v>72</v>
      </c>
      <c r="E129" s="291" t="s">
        <v>128</v>
      </c>
      <c r="F129" s="291" t="s">
        <v>129</v>
      </c>
      <c r="J129" s="292">
        <f>BK129</f>
        <v>0</v>
      </c>
      <c r="L129" s="281"/>
      <c r="M129" s="285"/>
      <c r="N129" s="286"/>
      <c r="O129" s="286"/>
      <c r="P129" s="287">
        <f>SUM(P130:P131)</f>
        <v>0</v>
      </c>
      <c r="Q129" s="286"/>
      <c r="R129" s="287">
        <f>SUM(R130:R131)</f>
        <v>1.0356977399999998</v>
      </c>
      <c r="S129" s="286"/>
      <c r="T129" s="288">
        <f>SUM(T130:T131)</f>
        <v>0</v>
      </c>
      <c r="AR129" s="282" t="s">
        <v>81</v>
      </c>
      <c r="AT129" s="289" t="s">
        <v>72</v>
      </c>
      <c r="AU129" s="289" t="s">
        <v>81</v>
      </c>
      <c r="AY129" s="282" t="s">
        <v>119</v>
      </c>
      <c r="BK129" s="290">
        <f>SUM(BK130:BK131)</f>
        <v>0</v>
      </c>
    </row>
    <row r="130" spans="1:65" s="211" customFormat="1" ht="16.5" customHeight="1">
      <c r="A130" s="208"/>
      <c r="B130" s="209"/>
      <c r="C130" s="293" t="s">
        <v>83</v>
      </c>
      <c r="D130" s="293" t="s">
        <v>121</v>
      </c>
      <c r="E130" s="294" t="s">
        <v>130</v>
      </c>
      <c r="F130" s="299" t="s">
        <v>131</v>
      </c>
      <c r="G130" s="296" t="s">
        <v>132</v>
      </c>
      <c r="H130" s="297">
        <v>4.2000000000000003E-2</v>
      </c>
      <c r="I130" s="141"/>
      <c r="J130" s="298">
        <f>ROUND(I130*H130,2)</f>
        <v>0</v>
      </c>
      <c r="K130" s="299" t="s">
        <v>125</v>
      </c>
      <c r="L130" s="209"/>
      <c r="M130" s="300" t="s">
        <v>1</v>
      </c>
      <c r="N130" s="301" t="s">
        <v>38</v>
      </c>
      <c r="O130" s="302"/>
      <c r="P130" s="303">
        <f>O130*H130</f>
        <v>0</v>
      </c>
      <c r="Q130" s="303">
        <v>1.04922</v>
      </c>
      <c r="R130" s="303">
        <f>Q130*H130</f>
        <v>4.4067240000000008E-2</v>
      </c>
      <c r="S130" s="303">
        <v>0</v>
      </c>
      <c r="T130" s="304">
        <f>S130*H130</f>
        <v>0</v>
      </c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R130" s="305" t="s">
        <v>126</v>
      </c>
      <c r="AT130" s="305" t="s">
        <v>121</v>
      </c>
      <c r="AU130" s="305" t="s">
        <v>83</v>
      </c>
      <c r="AY130" s="199" t="s">
        <v>119</v>
      </c>
      <c r="BE130" s="306">
        <f>IF(N130="základní",J130,0)</f>
        <v>0</v>
      </c>
      <c r="BF130" s="306">
        <f>IF(N130="snížená",J130,0)</f>
        <v>0</v>
      </c>
      <c r="BG130" s="306">
        <f>IF(N130="zákl. přenesená",J130,0)</f>
        <v>0</v>
      </c>
      <c r="BH130" s="306">
        <f>IF(N130="sníž. přenesená",J130,0)</f>
        <v>0</v>
      </c>
      <c r="BI130" s="306">
        <f>IF(N130="nulová",J130,0)</f>
        <v>0</v>
      </c>
      <c r="BJ130" s="199" t="s">
        <v>81</v>
      </c>
      <c r="BK130" s="306">
        <f>ROUND(I130*H130,2)</f>
        <v>0</v>
      </c>
      <c r="BL130" s="199" t="s">
        <v>126</v>
      </c>
      <c r="BM130" s="305" t="s">
        <v>133</v>
      </c>
    </row>
    <row r="131" spans="1:65" s="211" customFormat="1" ht="24.2" customHeight="1">
      <c r="A131" s="208"/>
      <c r="B131" s="209"/>
      <c r="C131" s="293" t="s">
        <v>128</v>
      </c>
      <c r="D131" s="293" t="s">
        <v>121</v>
      </c>
      <c r="E131" s="294" t="s">
        <v>134</v>
      </c>
      <c r="F131" s="299" t="s">
        <v>135</v>
      </c>
      <c r="G131" s="296" t="s">
        <v>124</v>
      </c>
      <c r="H131" s="297">
        <v>0.35</v>
      </c>
      <c r="I131" s="141"/>
      <c r="J131" s="298">
        <f>ROUND(I131*H131,2)</f>
        <v>0</v>
      </c>
      <c r="K131" s="299" t="s">
        <v>125</v>
      </c>
      <c r="L131" s="209"/>
      <c r="M131" s="300" t="s">
        <v>1</v>
      </c>
      <c r="N131" s="301" t="s">
        <v>38</v>
      </c>
      <c r="O131" s="302"/>
      <c r="P131" s="303">
        <f>O131*H131</f>
        <v>0</v>
      </c>
      <c r="Q131" s="303">
        <v>2.8332299999999999</v>
      </c>
      <c r="R131" s="303">
        <f>Q131*H131</f>
        <v>0.99163049999999986</v>
      </c>
      <c r="S131" s="303">
        <v>0</v>
      </c>
      <c r="T131" s="304">
        <f>S131*H131</f>
        <v>0</v>
      </c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R131" s="305" t="s">
        <v>126</v>
      </c>
      <c r="AT131" s="305" t="s">
        <v>121</v>
      </c>
      <c r="AU131" s="305" t="s">
        <v>83</v>
      </c>
      <c r="AY131" s="199" t="s">
        <v>119</v>
      </c>
      <c r="BE131" s="306">
        <f>IF(N131="základní",J131,0)</f>
        <v>0</v>
      </c>
      <c r="BF131" s="306">
        <f>IF(N131="snížená",J131,0)</f>
        <v>0</v>
      </c>
      <c r="BG131" s="306">
        <f>IF(N131="zákl. přenesená",J131,0)</f>
        <v>0</v>
      </c>
      <c r="BH131" s="306">
        <f>IF(N131="sníž. přenesená",J131,0)</f>
        <v>0</v>
      </c>
      <c r="BI131" s="306">
        <f>IF(N131="nulová",J131,0)</f>
        <v>0</v>
      </c>
      <c r="BJ131" s="199" t="s">
        <v>81</v>
      </c>
      <c r="BK131" s="306">
        <f>ROUND(I131*H131,2)</f>
        <v>0</v>
      </c>
      <c r="BL131" s="199" t="s">
        <v>126</v>
      </c>
      <c r="BM131" s="305" t="s">
        <v>136</v>
      </c>
    </row>
    <row r="132" spans="1:65" s="280" customFormat="1" ht="22.9" customHeight="1">
      <c r="B132" s="281"/>
      <c r="D132" s="282" t="s">
        <v>72</v>
      </c>
      <c r="E132" s="291" t="s">
        <v>137</v>
      </c>
      <c r="F132" s="291" t="s">
        <v>138</v>
      </c>
      <c r="J132" s="292">
        <f>BK132</f>
        <v>0</v>
      </c>
      <c r="L132" s="281"/>
      <c r="M132" s="285"/>
      <c r="N132" s="286"/>
      <c r="O132" s="286"/>
      <c r="P132" s="287">
        <f>SUM(P133:P139)</f>
        <v>0</v>
      </c>
      <c r="Q132" s="286"/>
      <c r="R132" s="287">
        <f>SUM(R133:R139)</f>
        <v>1.789015</v>
      </c>
      <c r="S132" s="286"/>
      <c r="T132" s="288">
        <f>SUM(T133:T139)</f>
        <v>0.28320000000000001</v>
      </c>
      <c r="AR132" s="282" t="s">
        <v>81</v>
      </c>
      <c r="AT132" s="289" t="s">
        <v>72</v>
      </c>
      <c r="AU132" s="289" t="s">
        <v>81</v>
      </c>
      <c r="AY132" s="282" t="s">
        <v>119</v>
      </c>
      <c r="BK132" s="290">
        <f>SUM(BK133:BK139)</f>
        <v>0</v>
      </c>
    </row>
    <row r="133" spans="1:65" s="211" customFormat="1" ht="24.2" customHeight="1">
      <c r="A133" s="208"/>
      <c r="B133" s="209"/>
      <c r="C133" s="293" t="s">
        <v>126</v>
      </c>
      <c r="D133" s="293" t="s">
        <v>121</v>
      </c>
      <c r="E133" s="294" t="s">
        <v>139</v>
      </c>
      <c r="F133" s="299" t="s">
        <v>140</v>
      </c>
      <c r="G133" s="296" t="s">
        <v>124</v>
      </c>
      <c r="H133" s="297">
        <v>0.1</v>
      </c>
      <c r="I133" s="141"/>
      <c r="J133" s="298">
        <f t="shared" ref="J133:J139" si="0">ROUND(I133*H133,2)</f>
        <v>0</v>
      </c>
      <c r="K133" s="299" t="s">
        <v>125</v>
      </c>
      <c r="L133" s="209"/>
      <c r="M133" s="300" t="s">
        <v>1</v>
      </c>
      <c r="N133" s="301" t="s">
        <v>38</v>
      </c>
      <c r="O133" s="302"/>
      <c r="P133" s="303">
        <f t="shared" ref="P133:P139" si="1">O133*H133</f>
        <v>0</v>
      </c>
      <c r="Q133" s="303">
        <v>0</v>
      </c>
      <c r="R133" s="303">
        <f t="shared" ref="R133:R139" si="2">Q133*H133</f>
        <v>0</v>
      </c>
      <c r="S133" s="303">
        <v>2.5</v>
      </c>
      <c r="T133" s="304">
        <f t="shared" ref="T133:T139" si="3">S133*H133</f>
        <v>0.25</v>
      </c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R133" s="305" t="s">
        <v>126</v>
      </c>
      <c r="AT133" s="305" t="s">
        <v>121</v>
      </c>
      <c r="AU133" s="305" t="s">
        <v>83</v>
      </c>
      <c r="AY133" s="199" t="s">
        <v>119</v>
      </c>
      <c r="BE133" s="306">
        <f t="shared" ref="BE133:BE139" si="4">IF(N133="základní",J133,0)</f>
        <v>0</v>
      </c>
      <c r="BF133" s="306">
        <f t="shared" ref="BF133:BF139" si="5">IF(N133="snížená",J133,0)</f>
        <v>0</v>
      </c>
      <c r="BG133" s="306">
        <f t="shared" ref="BG133:BG139" si="6">IF(N133="zákl. přenesená",J133,0)</f>
        <v>0</v>
      </c>
      <c r="BH133" s="306">
        <f t="shared" ref="BH133:BH139" si="7">IF(N133="sníž. přenesená",J133,0)</f>
        <v>0</v>
      </c>
      <c r="BI133" s="306">
        <f t="shared" ref="BI133:BI139" si="8">IF(N133="nulová",J133,0)</f>
        <v>0</v>
      </c>
      <c r="BJ133" s="199" t="s">
        <v>81</v>
      </c>
      <c r="BK133" s="306">
        <f t="shared" ref="BK133:BK139" si="9">ROUND(I133*H133,2)</f>
        <v>0</v>
      </c>
      <c r="BL133" s="199" t="s">
        <v>126</v>
      </c>
      <c r="BM133" s="305" t="s">
        <v>141</v>
      </c>
    </row>
    <row r="134" spans="1:65" s="211" customFormat="1" ht="24.2" customHeight="1">
      <c r="A134" s="208"/>
      <c r="B134" s="209"/>
      <c r="C134" s="293" t="s">
        <v>142</v>
      </c>
      <c r="D134" s="293" t="s">
        <v>121</v>
      </c>
      <c r="E134" s="294" t="s">
        <v>143</v>
      </c>
      <c r="F134" s="299" t="s">
        <v>144</v>
      </c>
      <c r="G134" s="296" t="s">
        <v>132</v>
      </c>
      <c r="H134" s="297">
        <v>2.9000000000000001E-2</v>
      </c>
      <c r="I134" s="141"/>
      <c r="J134" s="298">
        <f t="shared" si="0"/>
        <v>0</v>
      </c>
      <c r="K134" s="299" t="s">
        <v>125</v>
      </c>
      <c r="L134" s="209"/>
      <c r="M134" s="300" t="s">
        <v>1</v>
      </c>
      <c r="N134" s="301" t="s">
        <v>38</v>
      </c>
      <c r="O134" s="302"/>
      <c r="P134" s="303">
        <f t="shared" si="1"/>
        <v>0</v>
      </c>
      <c r="Q134" s="303">
        <v>0</v>
      </c>
      <c r="R134" s="303">
        <f t="shared" si="2"/>
        <v>0</v>
      </c>
      <c r="S134" s="303">
        <v>1</v>
      </c>
      <c r="T134" s="304">
        <f t="shared" si="3"/>
        <v>2.9000000000000001E-2</v>
      </c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R134" s="305" t="s">
        <v>126</v>
      </c>
      <c r="AT134" s="305" t="s">
        <v>121</v>
      </c>
      <c r="AU134" s="305" t="s">
        <v>83</v>
      </c>
      <c r="AY134" s="199" t="s">
        <v>119</v>
      </c>
      <c r="BE134" s="306">
        <f t="shared" si="4"/>
        <v>0</v>
      </c>
      <c r="BF134" s="306">
        <f t="shared" si="5"/>
        <v>0</v>
      </c>
      <c r="BG134" s="306">
        <f t="shared" si="6"/>
        <v>0</v>
      </c>
      <c r="BH134" s="306">
        <f t="shared" si="7"/>
        <v>0</v>
      </c>
      <c r="BI134" s="306">
        <f t="shared" si="8"/>
        <v>0</v>
      </c>
      <c r="BJ134" s="199" t="s">
        <v>81</v>
      </c>
      <c r="BK134" s="306">
        <f t="shared" si="9"/>
        <v>0</v>
      </c>
      <c r="BL134" s="199" t="s">
        <v>126</v>
      </c>
      <c r="BM134" s="305" t="s">
        <v>145</v>
      </c>
    </row>
    <row r="135" spans="1:65" s="211" customFormat="1" ht="24.2" customHeight="1">
      <c r="A135" s="208"/>
      <c r="B135" s="209"/>
      <c r="C135" s="293" t="s">
        <v>146</v>
      </c>
      <c r="D135" s="293" t="s">
        <v>121</v>
      </c>
      <c r="E135" s="294" t="s">
        <v>147</v>
      </c>
      <c r="F135" s="299" t="s">
        <v>148</v>
      </c>
      <c r="G135" s="296" t="s">
        <v>149</v>
      </c>
      <c r="H135" s="297">
        <v>2</v>
      </c>
      <c r="I135" s="141"/>
      <c r="J135" s="298">
        <f t="shared" si="0"/>
        <v>0</v>
      </c>
      <c r="K135" s="299" t="s">
        <v>125</v>
      </c>
      <c r="L135" s="209"/>
      <c r="M135" s="300" t="s">
        <v>1</v>
      </c>
      <c r="N135" s="301" t="s">
        <v>38</v>
      </c>
      <c r="O135" s="302"/>
      <c r="P135" s="303">
        <f t="shared" si="1"/>
        <v>0</v>
      </c>
      <c r="Q135" s="303">
        <v>7.6000000000000004E-4</v>
      </c>
      <c r="R135" s="303">
        <f t="shared" si="2"/>
        <v>1.5200000000000001E-3</v>
      </c>
      <c r="S135" s="303">
        <v>2.0999999999999999E-3</v>
      </c>
      <c r="T135" s="304">
        <f t="shared" si="3"/>
        <v>4.1999999999999997E-3</v>
      </c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R135" s="305" t="s">
        <v>126</v>
      </c>
      <c r="AT135" s="305" t="s">
        <v>121</v>
      </c>
      <c r="AU135" s="305" t="s">
        <v>83</v>
      </c>
      <c r="AY135" s="199" t="s">
        <v>119</v>
      </c>
      <c r="BE135" s="306">
        <f t="shared" si="4"/>
        <v>0</v>
      </c>
      <c r="BF135" s="306">
        <f t="shared" si="5"/>
        <v>0</v>
      </c>
      <c r="BG135" s="306">
        <f t="shared" si="6"/>
        <v>0</v>
      </c>
      <c r="BH135" s="306">
        <f t="shared" si="7"/>
        <v>0</v>
      </c>
      <c r="BI135" s="306">
        <f t="shared" si="8"/>
        <v>0</v>
      </c>
      <c r="BJ135" s="199" t="s">
        <v>81</v>
      </c>
      <c r="BK135" s="306">
        <f t="shared" si="9"/>
        <v>0</v>
      </c>
      <c r="BL135" s="199" t="s">
        <v>126</v>
      </c>
      <c r="BM135" s="305" t="s">
        <v>150</v>
      </c>
    </row>
    <row r="136" spans="1:65" s="211" customFormat="1" ht="24.2" customHeight="1">
      <c r="A136" s="208"/>
      <c r="B136" s="209"/>
      <c r="C136" s="293" t="s">
        <v>151</v>
      </c>
      <c r="D136" s="293" t="s">
        <v>121</v>
      </c>
      <c r="E136" s="294" t="s">
        <v>152</v>
      </c>
      <c r="F136" s="299" t="s">
        <v>153</v>
      </c>
      <c r="G136" s="296" t="s">
        <v>154</v>
      </c>
      <c r="H136" s="297">
        <v>3.5</v>
      </c>
      <c r="I136" s="141"/>
      <c r="J136" s="298">
        <f t="shared" si="0"/>
        <v>0</v>
      </c>
      <c r="K136" s="299" t="s">
        <v>125</v>
      </c>
      <c r="L136" s="209"/>
      <c r="M136" s="300" t="s">
        <v>1</v>
      </c>
      <c r="N136" s="301" t="s">
        <v>38</v>
      </c>
      <c r="O136" s="302"/>
      <c r="P136" s="303">
        <f t="shared" si="1"/>
        <v>0</v>
      </c>
      <c r="Q136" s="303">
        <v>0</v>
      </c>
      <c r="R136" s="303">
        <f t="shared" si="2"/>
        <v>0</v>
      </c>
      <c r="S136" s="303">
        <v>0</v>
      </c>
      <c r="T136" s="304">
        <f t="shared" si="3"/>
        <v>0</v>
      </c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R136" s="305" t="s">
        <v>126</v>
      </c>
      <c r="AT136" s="305" t="s">
        <v>121</v>
      </c>
      <c r="AU136" s="305" t="s">
        <v>83</v>
      </c>
      <c r="AY136" s="199" t="s">
        <v>119</v>
      </c>
      <c r="BE136" s="306">
        <f t="shared" si="4"/>
        <v>0</v>
      </c>
      <c r="BF136" s="306">
        <f t="shared" si="5"/>
        <v>0</v>
      </c>
      <c r="BG136" s="306">
        <f t="shared" si="6"/>
        <v>0</v>
      </c>
      <c r="BH136" s="306">
        <f t="shared" si="7"/>
        <v>0</v>
      </c>
      <c r="BI136" s="306">
        <f t="shared" si="8"/>
        <v>0</v>
      </c>
      <c r="BJ136" s="199" t="s">
        <v>81</v>
      </c>
      <c r="BK136" s="306">
        <f t="shared" si="9"/>
        <v>0</v>
      </c>
      <c r="BL136" s="199" t="s">
        <v>126</v>
      </c>
      <c r="BM136" s="305" t="s">
        <v>155</v>
      </c>
    </row>
    <row r="137" spans="1:65" s="211" customFormat="1" ht="24.2" customHeight="1">
      <c r="A137" s="208"/>
      <c r="B137" s="209"/>
      <c r="C137" s="293" t="s">
        <v>156</v>
      </c>
      <c r="D137" s="293" t="s">
        <v>121</v>
      </c>
      <c r="E137" s="294" t="s">
        <v>157</v>
      </c>
      <c r="F137" s="299" t="s">
        <v>158</v>
      </c>
      <c r="G137" s="296" t="s">
        <v>154</v>
      </c>
      <c r="H137" s="297">
        <v>3.5</v>
      </c>
      <c r="I137" s="141"/>
      <c r="J137" s="298">
        <f t="shared" si="0"/>
        <v>0</v>
      </c>
      <c r="K137" s="299" t="s">
        <v>125</v>
      </c>
      <c r="L137" s="209"/>
      <c r="M137" s="300" t="s">
        <v>1</v>
      </c>
      <c r="N137" s="301" t="s">
        <v>38</v>
      </c>
      <c r="O137" s="302"/>
      <c r="P137" s="303">
        <f t="shared" si="1"/>
        <v>0</v>
      </c>
      <c r="Q137" s="303">
        <v>8.0570000000000003E-2</v>
      </c>
      <c r="R137" s="303">
        <f t="shared" si="2"/>
        <v>0.281995</v>
      </c>
      <c r="S137" s="303">
        <v>0</v>
      </c>
      <c r="T137" s="304">
        <f t="shared" si="3"/>
        <v>0</v>
      </c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R137" s="305" t="s">
        <v>126</v>
      </c>
      <c r="AT137" s="305" t="s">
        <v>121</v>
      </c>
      <c r="AU137" s="305" t="s">
        <v>83</v>
      </c>
      <c r="AY137" s="199" t="s">
        <v>119</v>
      </c>
      <c r="BE137" s="306">
        <f t="shared" si="4"/>
        <v>0</v>
      </c>
      <c r="BF137" s="306">
        <f t="shared" si="5"/>
        <v>0</v>
      </c>
      <c r="BG137" s="306">
        <f t="shared" si="6"/>
        <v>0</v>
      </c>
      <c r="BH137" s="306">
        <f t="shared" si="7"/>
        <v>0</v>
      </c>
      <c r="BI137" s="306">
        <f t="shared" si="8"/>
        <v>0</v>
      </c>
      <c r="BJ137" s="199" t="s">
        <v>81</v>
      </c>
      <c r="BK137" s="306">
        <f t="shared" si="9"/>
        <v>0</v>
      </c>
      <c r="BL137" s="199" t="s">
        <v>126</v>
      </c>
      <c r="BM137" s="305" t="s">
        <v>159</v>
      </c>
    </row>
    <row r="138" spans="1:65" s="211" customFormat="1" ht="16.5" customHeight="1">
      <c r="A138" s="208"/>
      <c r="B138" s="209"/>
      <c r="C138" s="293" t="s">
        <v>137</v>
      </c>
      <c r="D138" s="293" t="s">
        <v>121</v>
      </c>
      <c r="E138" s="294" t="s">
        <v>160</v>
      </c>
      <c r="F138" s="299" t="s">
        <v>161</v>
      </c>
      <c r="G138" s="296" t="s">
        <v>162</v>
      </c>
      <c r="H138" s="297">
        <v>1</v>
      </c>
      <c r="I138" s="141"/>
      <c r="J138" s="298">
        <f t="shared" si="0"/>
        <v>0</v>
      </c>
      <c r="K138" s="299" t="s">
        <v>163</v>
      </c>
      <c r="L138" s="209"/>
      <c r="M138" s="300" t="s">
        <v>1</v>
      </c>
      <c r="N138" s="301" t="s">
        <v>38</v>
      </c>
      <c r="O138" s="302"/>
      <c r="P138" s="303">
        <f t="shared" si="1"/>
        <v>0</v>
      </c>
      <c r="Q138" s="303">
        <v>1.5</v>
      </c>
      <c r="R138" s="303">
        <f t="shared" si="2"/>
        <v>1.5</v>
      </c>
      <c r="S138" s="303">
        <v>0</v>
      </c>
      <c r="T138" s="304">
        <f t="shared" si="3"/>
        <v>0</v>
      </c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R138" s="305" t="s">
        <v>126</v>
      </c>
      <c r="AT138" s="305" t="s">
        <v>121</v>
      </c>
      <c r="AU138" s="305" t="s">
        <v>83</v>
      </c>
      <c r="AY138" s="199" t="s">
        <v>119</v>
      </c>
      <c r="BE138" s="306">
        <f t="shared" si="4"/>
        <v>0</v>
      </c>
      <c r="BF138" s="306">
        <f t="shared" si="5"/>
        <v>0</v>
      </c>
      <c r="BG138" s="306">
        <f t="shared" si="6"/>
        <v>0</v>
      </c>
      <c r="BH138" s="306">
        <f t="shared" si="7"/>
        <v>0</v>
      </c>
      <c r="BI138" s="306">
        <f t="shared" si="8"/>
        <v>0</v>
      </c>
      <c r="BJ138" s="199" t="s">
        <v>81</v>
      </c>
      <c r="BK138" s="306">
        <f t="shared" si="9"/>
        <v>0</v>
      </c>
      <c r="BL138" s="199" t="s">
        <v>126</v>
      </c>
      <c r="BM138" s="305" t="s">
        <v>164</v>
      </c>
    </row>
    <row r="139" spans="1:65" s="211" customFormat="1" ht="16.5" customHeight="1">
      <c r="A139" s="208"/>
      <c r="B139" s="209"/>
      <c r="C139" s="293" t="s">
        <v>165</v>
      </c>
      <c r="D139" s="293" t="s">
        <v>121</v>
      </c>
      <c r="E139" s="294" t="s">
        <v>166</v>
      </c>
      <c r="F139" s="299" t="s">
        <v>167</v>
      </c>
      <c r="G139" s="296" t="s">
        <v>149</v>
      </c>
      <c r="H139" s="297">
        <v>5.5</v>
      </c>
      <c r="I139" s="141"/>
      <c r="J139" s="298">
        <f t="shared" si="0"/>
        <v>0</v>
      </c>
      <c r="K139" s="299" t="s">
        <v>163</v>
      </c>
      <c r="L139" s="209"/>
      <c r="M139" s="300" t="s">
        <v>1</v>
      </c>
      <c r="N139" s="301" t="s">
        <v>38</v>
      </c>
      <c r="O139" s="302"/>
      <c r="P139" s="303">
        <f t="shared" si="1"/>
        <v>0</v>
      </c>
      <c r="Q139" s="303">
        <v>1E-3</v>
      </c>
      <c r="R139" s="303">
        <f t="shared" si="2"/>
        <v>5.4999999999999997E-3</v>
      </c>
      <c r="S139" s="303">
        <v>0</v>
      </c>
      <c r="T139" s="304">
        <f t="shared" si="3"/>
        <v>0</v>
      </c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R139" s="305" t="s">
        <v>126</v>
      </c>
      <c r="AT139" s="305" t="s">
        <v>121</v>
      </c>
      <c r="AU139" s="305" t="s">
        <v>83</v>
      </c>
      <c r="AY139" s="199" t="s">
        <v>119</v>
      </c>
      <c r="BE139" s="306">
        <f t="shared" si="4"/>
        <v>0</v>
      </c>
      <c r="BF139" s="306">
        <f t="shared" si="5"/>
        <v>0</v>
      </c>
      <c r="BG139" s="306">
        <f t="shared" si="6"/>
        <v>0</v>
      </c>
      <c r="BH139" s="306">
        <f t="shared" si="7"/>
        <v>0</v>
      </c>
      <c r="BI139" s="306">
        <f t="shared" si="8"/>
        <v>0</v>
      </c>
      <c r="BJ139" s="199" t="s">
        <v>81</v>
      </c>
      <c r="BK139" s="306">
        <f t="shared" si="9"/>
        <v>0</v>
      </c>
      <c r="BL139" s="199" t="s">
        <v>126</v>
      </c>
      <c r="BM139" s="305" t="s">
        <v>168</v>
      </c>
    </row>
    <row r="140" spans="1:65" s="280" customFormat="1" ht="22.9" customHeight="1">
      <c r="B140" s="281"/>
      <c r="D140" s="282" t="s">
        <v>72</v>
      </c>
      <c r="E140" s="291" t="s">
        <v>169</v>
      </c>
      <c r="F140" s="291" t="s">
        <v>170</v>
      </c>
      <c r="J140" s="292">
        <f>BK140</f>
        <v>0</v>
      </c>
      <c r="L140" s="281"/>
      <c r="M140" s="285"/>
      <c r="N140" s="286"/>
      <c r="O140" s="286"/>
      <c r="P140" s="287">
        <f>SUM(P141:P144)</f>
        <v>0</v>
      </c>
      <c r="Q140" s="286"/>
      <c r="R140" s="287">
        <f>SUM(R141:R144)</f>
        <v>0</v>
      </c>
      <c r="S140" s="286"/>
      <c r="T140" s="288">
        <f>SUM(T141:T144)</f>
        <v>0</v>
      </c>
      <c r="AR140" s="282" t="s">
        <v>81</v>
      </c>
      <c r="AT140" s="289" t="s">
        <v>72</v>
      </c>
      <c r="AU140" s="289" t="s">
        <v>81</v>
      </c>
      <c r="AY140" s="282" t="s">
        <v>119</v>
      </c>
      <c r="BK140" s="290">
        <f>SUM(BK141:BK144)</f>
        <v>0</v>
      </c>
    </row>
    <row r="141" spans="1:65" s="211" customFormat="1" ht="24.2" customHeight="1">
      <c r="A141" s="208"/>
      <c r="B141" s="209"/>
      <c r="C141" s="293" t="s">
        <v>171</v>
      </c>
      <c r="D141" s="293" t="s">
        <v>121</v>
      </c>
      <c r="E141" s="294" t="s">
        <v>172</v>
      </c>
      <c r="F141" s="299" t="s">
        <v>173</v>
      </c>
      <c r="G141" s="296" t="s">
        <v>132</v>
      </c>
      <c r="H141" s="297">
        <v>0.28699999999999998</v>
      </c>
      <c r="I141" s="141"/>
      <c r="J141" s="298">
        <f>ROUND(I141*H141,2)</f>
        <v>0</v>
      </c>
      <c r="K141" s="299" t="s">
        <v>125</v>
      </c>
      <c r="L141" s="209"/>
      <c r="M141" s="300" t="s">
        <v>1</v>
      </c>
      <c r="N141" s="301" t="s">
        <v>38</v>
      </c>
      <c r="O141" s="302"/>
      <c r="P141" s="303">
        <f>O141*H141</f>
        <v>0</v>
      </c>
      <c r="Q141" s="303">
        <v>0</v>
      </c>
      <c r="R141" s="303">
        <f>Q141*H141</f>
        <v>0</v>
      </c>
      <c r="S141" s="303">
        <v>0</v>
      </c>
      <c r="T141" s="304">
        <f>S141*H141</f>
        <v>0</v>
      </c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R141" s="305" t="s">
        <v>126</v>
      </c>
      <c r="AT141" s="305" t="s">
        <v>121</v>
      </c>
      <c r="AU141" s="305" t="s">
        <v>83</v>
      </c>
      <c r="AY141" s="199" t="s">
        <v>119</v>
      </c>
      <c r="BE141" s="306">
        <f>IF(N141="základní",J141,0)</f>
        <v>0</v>
      </c>
      <c r="BF141" s="306">
        <f>IF(N141="snížená",J141,0)</f>
        <v>0</v>
      </c>
      <c r="BG141" s="306">
        <f>IF(N141="zákl. přenesená",J141,0)</f>
        <v>0</v>
      </c>
      <c r="BH141" s="306">
        <f>IF(N141="sníž. přenesená",J141,0)</f>
        <v>0</v>
      </c>
      <c r="BI141" s="306">
        <f>IF(N141="nulová",J141,0)</f>
        <v>0</v>
      </c>
      <c r="BJ141" s="199" t="s">
        <v>81</v>
      </c>
      <c r="BK141" s="306">
        <f>ROUND(I141*H141,2)</f>
        <v>0</v>
      </c>
      <c r="BL141" s="199" t="s">
        <v>126</v>
      </c>
      <c r="BM141" s="305" t="s">
        <v>174</v>
      </c>
    </row>
    <row r="142" spans="1:65" s="211" customFormat="1" ht="24.2" customHeight="1">
      <c r="A142" s="208"/>
      <c r="B142" s="209"/>
      <c r="C142" s="293" t="s">
        <v>175</v>
      </c>
      <c r="D142" s="293" t="s">
        <v>121</v>
      </c>
      <c r="E142" s="294" t="s">
        <v>176</v>
      </c>
      <c r="F142" s="299" t="s">
        <v>177</v>
      </c>
      <c r="G142" s="296" t="s">
        <v>132</v>
      </c>
      <c r="H142" s="297">
        <v>0.28699999999999998</v>
      </c>
      <c r="I142" s="141"/>
      <c r="J142" s="298">
        <f>ROUND(I142*H142,2)</f>
        <v>0</v>
      </c>
      <c r="K142" s="299" t="s">
        <v>125</v>
      </c>
      <c r="L142" s="209"/>
      <c r="M142" s="300" t="s">
        <v>1</v>
      </c>
      <c r="N142" s="301" t="s">
        <v>38</v>
      </c>
      <c r="O142" s="302"/>
      <c r="P142" s="303">
        <f>O142*H142</f>
        <v>0</v>
      </c>
      <c r="Q142" s="303">
        <v>0</v>
      </c>
      <c r="R142" s="303">
        <f>Q142*H142</f>
        <v>0</v>
      </c>
      <c r="S142" s="303">
        <v>0</v>
      </c>
      <c r="T142" s="304">
        <f>S142*H142</f>
        <v>0</v>
      </c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R142" s="305" t="s">
        <v>126</v>
      </c>
      <c r="AT142" s="305" t="s">
        <v>121</v>
      </c>
      <c r="AU142" s="305" t="s">
        <v>83</v>
      </c>
      <c r="AY142" s="199" t="s">
        <v>119</v>
      </c>
      <c r="BE142" s="306">
        <f>IF(N142="základní",J142,0)</f>
        <v>0</v>
      </c>
      <c r="BF142" s="306">
        <f>IF(N142="snížená",J142,0)</f>
        <v>0</v>
      </c>
      <c r="BG142" s="306">
        <f>IF(N142="zákl. přenesená",J142,0)</f>
        <v>0</v>
      </c>
      <c r="BH142" s="306">
        <f>IF(N142="sníž. přenesená",J142,0)</f>
        <v>0</v>
      </c>
      <c r="BI142" s="306">
        <f>IF(N142="nulová",J142,0)</f>
        <v>0</v>
      </c>
      <c r="BJ142" s="199" t="s">
        <v>81</v>
      </c>
      <c r="BK142" s="306">
        <f>ROUND(I142*H142,2)</f>
        <v>0</v>
      </c>
      <c r="BL142" s="199" t="s">
        <v>126</v>
      </c>
      <c r="BM142" s="305" t="s">
        <v>178</v>
      </c>
    </row>
    <row r="143" spans="1:65" s="211" customFormat="1" ht="33" customHeight="1">
      <c r="A143" s="208"/>
      <c r="B143" s="209"/>
      <c r="C143" s="293" t="s">
        <v>179</v>
      </c>
      <c r="D143" s="293" t="s">
        <v>121</v>
      </c>
      <c r="E143" s="294" t="s">
        <v>180</v>
      </c>
      <c r="F143" s="299" t="s">
        <v>181</v>
      </c>
      <c r="G143" s="296" t="s">
        <v>132</v>
      </c>
      <c r="H143" s="297">
        <v>0.28699999999999998</v>
      </c>
      <c r="I143" s="141"/>
      <c r="J143" s="298">
        <f>ROUND(I143*H143,2)</f>
        <v>0</v>
      </c>
      <c r="K143" s="299" t="s">
        <v>125</v>
      </c>
      <c r="L143" s="209"/>
      <c r="M143" s="300" t="s">
        <v>1</v>
      </c>
      <c r="N143" s="301" t="s">
        <v>38</v>
      </c>
      <c r="O143" s="302"/>
      <c r="P143" s="303">
        <f>O143*H143</f>
        <v>0</v>
      </c>
      <c r="Q143" s="303">
        <v>0</v>
      </c>
      <c r="R143" s="303">
        <f>Q143*H143</f>
        <v>0</v>
      </c>
      <c r="S143" s="303">
        <v>0</v>
      </c>
      <c r="T143" s="304">
        <f>S143*H143</f>
        <v>0</v>
      </c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R143" s="305" t="s">
        <v>126</v>
      </c>
      <c r="AT143" s="305" t="s">
        <v>121</v>
      </c>
      <c r="AU143" s="305" t="s">
        <v>83</v>
      </c>
      <c r="AY143" s="199" t="s">
        <v>119</v>
      </c>
      <c r="BE143" s="306">
        <f>IF(N143="základní",J143,0)</f>
        <v>0</v>
      </c>
      <c r="BF143" s="306">
        <f>IF(N143="snížená",J143,0)</f>
        <v>0</v>
      </c>
      <c r="BG143" s="306">
        <f>IF(N143="zákl. přenesená",J143,0)</f>
        <v>0</v>
      </c>
      <c r="BH143" s="306">
        <f>IF(N143="sníž. přenesená",J143,0)</f>
        <v>0</v>
      </c>
      <c r="BI143" s="306">
        <f>IF(N143="nulová",J143,0)</f>
        <v>0</v>
      </c>
      <c r="BJ143" s="199" t="s">
        <v>81</v>
      </c>
      <c r="BK143" s="306">
        <f>ROUND(I143*H143,2)</f>
        <v>0</v>
      </c>
      <c r="BL143" s="199" t="s">
        <v>126</v>
      </c>
      <c r="BM143" s="305" t="s">
        <v>182</v>
      </c>
    </row>
    <row r="144" spans="1:65" s="211" customFormat="1" ht="24.2" customHeight="1">
      <c r="A144" s="208"/>
      <c r="B144" s="209"/>
      <c r="C144" s="293" t="s">
        <v>183</v>
      </c>
      <c r="D144" s="293" t="s">
        <v>121</v>
      </c>
      <c r="E144" s="294" t="s">
        <v>184</v>
      </c>
      <c r="F144" s="299" t="s">
        <v>185</v>
      </c>
      <c r="G144" s="296" t="s">
        <v>132</v>
      </c>
      <c r="H144" s="297">
        <v>0.28699999999999998</v>
      </c>
      <c r="I144" s="141"/>
      <c r="J144" s="298">
        <f>ROUND(I144*H144,2)</f>
        <v>0</v>
      </c>
      <c r="K144" s="299" t="s">
        <v>125</v>
      </c>
      <c r="L144" s="209"/>
      <c r="M144" s="300" t="s">
        <v>1</v>
      </c>
      <c r="N144" s="301" t="s">
        <v>38</v>
      </c>
      <c r="O144" s="302"/>
      <c r="P144" s="303">
        <f>O144*H144</f>
        <v>0</v>
      </c>
      <c r="Q144" s="303">
        <v>0</v>
      </c>
      <c r="R144" s="303">
        <f>Q144*H144</f>
        <v>0</v>
      </c>
      <c r="S144" s="303">
        <v>0</v>
      </c>
      <c r="T144" s="304">
        <f>S144*H144</f>
        <v>0</v>
      </c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R144" s="305" t="s">
        <v>126</v>
      </c>
      <c r="AT144" s="305" t="s">
        <v>121</v>
      </c>
      <c r="AU144" s="305" t="s">
        <v>83</v>
      </c>
      <c r="AY144" s="199" t="s">
        <v>119</v>
      </c>
      <c r="BE144" s="306">
        <f>IF(N144="základní",J144,0)</f>
        <v>0</v>
      </c>
      <c r="BF144" s="306">
        <f>IF(N144="snížená",J144,0)</f>
        <v>0</v>
      </c>
      <c r="BG144" s="306">
        <f>IF(N144="zákl. přenesená",J144,0)</f>
        <v>0</v>
      </c>
      <c r="BH144" s="306">
        <f>IF(N144="sníž. přenesená",J144,0)</f>
        <v>0</v>
      </c>
      <c r="BI144" s="306">
        <f>IF(N144="nulová",J144,0)</f>
        <v>0</v>
      </c>
      <c r="BJ144" s="199" t="s">
        <v>81</v>
      </c>
      <c r="BK144" s="306">
        <f>ROUND(I144*H144,2)</f>
        <v>0</v>
      </c>
      <c r="BL144" s="199" t="s">
        <v>126</v>
      </c>
      <c r="BM144" s="305" t="s">
        <v>186</v>
      </c>
    </row>
    <row r="145" spans="1:65" s="280" customFormat="1" ht="22.9" customHeight="1">
      <c r="B145" s="281"/>
      <c r="D145" s="282" t="s">
        <v>72</v>
      </c>
      <c r="E145" s="291" t="s">
        <v>187</v>
      </c>
      <c r="F145" s="291" t="s">
        <v>188</v>
      </c>
      <c r="I145" s="130"/>
      <c r="J145" s="292">
        <f>BK145</f>
        <v>0</v>
      </c>
      <c r="L145" s="281"/>
      <c r="M145" s="285"/>
      <c r="N145" s="286"/>
      <c r="O145" s="286"/>
      <c r="P145" s="287">
        <f>P146</f>
        <v>0</v>
      </c>
      <c r="Q145" s="286"/>
      <c r="R145" s="287">
        <f>R146</f>
        <v>0</v>
      </c>
      <c r="S145" s="286"/>
      <c r="T145" s="288">
        <f>T146</f>
        <v>0</v>
      </c>
      <c r="AR145" s="282" t="s">
        <v>81</v>
      </c>
      <c r="AT145" s="289" t="s">
        <v>72</v>
      </c>
      <c r="AU145" s="289" t="s">
        <v>81</v>
      </c>
      <c r="AY145" s="282" t="s">
        <v>119</v>
      </c>
      <c r="BK145" s="290">
        <f>BK146</f>
        <v>0</v>
      </c>
    </row>
    <row r="146" spans="1:65" s="211" customFormat="1" ht="16.5" customHeight="1">
      <c r="A146" s="208"/>
      <c r="B146" s="209"/>
      <c r="C146" s="293" t="s">
        <v>8</v>
      </c>
      <c r="D146" s="293" t="s">
        <v>121</v>
      </c>
      <c r="E146" s="294" t="s">
        <v>189</v>
      </c>
      <c r="F146" s="299" t="s">
        <v>190</v>
      </c>
      <c r="G146" s="296" t="s">
        <v>132</v>
      </c>
      <c r="H146" s="297">
        <v>2.8130000000000002</v>
      </c>
      <c r="I146" s="141"/>
      <c r="J146" s="298">
        <f>ROUND(I146*H146,2)</f>
        <v>0</v>
      </c>
      <c r="K146" s="299" t="s">
        <v>125</v>
      </c>
      <c r="L146" s="209"/>
      <c r="M146" s="300" t="s">
        <v>1</v>
      </c>
      <c r="N146" s="301" t="s">
        <v>38</v>
      </c>
      <c r="O146" s="302"/>
      <c r="P146" s="303">
        <f>O146*H146</f>
        <v>0</v>
      </c>
      <c r="Q146" s="303">
        <v>0</v>
      </c>
      <c r="R146" s="303">
        <f>Q146*H146</f>
        <v>0</v>
      </c>
      <c r="S146" s="303">
        <v>0</v>
      </c>
      <c r="T146" s="304">
        <f>S146*H146</f>
        <v>0</v>
      </c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R146" s="305" t="s">
        <v>126</v>
      </c>
      <c r="AT146" s="305" t="s">
        <v>121</v>
      </c>
      <c r="AU146" s="305" t="s">
        <v>83</v>
      </c>
      <c r="AY146" s="199" t="s">
        <v>119</v>
      </c>
      <c r="BE146" s="306">
        <f>IF(N146="základní",J146,0)</f>
        <v>0</v>
      </c>
      <c r="BF146" s="306">
        <f>IF(N146="snížená",J146,0)</f>
        <v>0</v>
      </c>
      <c r="BG146" s="306">
        <f>IF(N146="zákl. přenesená",J146,0)</f>
        <v>0</v>
      </c>
      <c r="BH146" s="306">
        <f>IF(N146="sníž. přenesená",J146,0)</f>
        <v>0</v>
      </c>
      <c r="BI146" s="306">
        <f>IF(N146="nulová",J146,0)</f>
        <v>0</v>
      </c>
      <c r="BJ146" s="199" t="s">
        <v>81</v>
      </c>
      <c r="BK146" s="306">
        <f>ROUND(I146*H146,2)</f>
        <v>0</v>
      </c>
      <c r="BL146" s="199" t="s">
        <v>126</v>
      </c>
      <c r="BM146" s="305" t="s">
        <v>191</v>
      </c>
    </row>
    <row r="147" spans="1:65" s="280" customFormat="1" ht="25.9" customHeight="1">
      <c r="B147" s="281"/>
      <c r="D147" s="282" t="s">
        <v>72</v>
      </c>
      <c r="E147" s="283" t="s">
        <v>192</v>
      </c>
      <c r="F147" s="283" t="s">
        <v>193</v>
      </c>
      <c r="J147" s="284">
        <f>BK147</f>
        <v>0</v>
      </c>
      <c r="L147" s="281"/>
      <c r="M147" s="285"/>
      <c r="N147" s="286"/>
      <c r="O147" s="286"/>
      <c r="P147" s="287">
        <f>P148+P150</f>
        <v>0</v>
      </c>
      <c r="Q147" s="286"/>
      <c r="R147" s="287">
        <f>R148+R150</f>
        <v>0</v>
      </c>
      <c r="S147" s="286"/>
      <c r="T147" s="288">
        <f>T148+T150</f>
        <v>0</v>
      </c>
      <c r="AR147" s="282" t="s">
        <v>142</v>
      </c>
      <c r="AT147" s="289" t="s">
        <v>72</v>
      </c>
      <c r="AU147" s="289" t="s">
        <v>73</v>
      </c>
      <c r="AY147" s="282" t="s">
        <v>119</v>
      </c>
      <c r="BK147" s="290">
        <f>BK148+BK150</f>
        <v>0</v>
      </c>
    </row>
    <row r="148" spans="1:65" s="280" customFormat="1" ht="22.9" customHeight="1">
      <c r="B148" s="281"/>
      <c r="D148" s="282" t="s">
        <v>72</v>
      </c>
      <c r="E148" s="291" t="s">
        <v>194</v>
      </c>
      <c r="F148" s="291" t="s">
        <v>195</v>
      </c>
      <c r="J148" s="292">
        <f>BK148</f>
        <v>0</v>
      </c>
      <c r="L148" s="281"/>
      <c r="M148" s="285"/>
      <c r="N148" s="286"/>
      <c r="O148" s="286"/>
      <c r="P148" s="287">
        <f>P149</f>
        <v>0</v>
      </c>
      <c r="Q148" s="286"/>
      <c r="R148" s="287">
        <f>R149</f>
        <v>0</v>
      </c>
      <c r="S148" s="286"/>
      <c r="T148" s="288">
        <f>T149</f>
        <v>0</v>
      </c>
      <c r="AR148" s="282" t="s">
        <v>142</v>
      </c>
      <c r="AT148" s="289" t="s">
        <v>72</v>
      </c>
      <c r="AU148" s="289" t="s">
        <v>81</v>
      </c>
      <c r="AY148" s="282" t="s">
        <v>119</v>
      </c>
      <c r="BK148" s="290">
        <f>BK149</f>
        <v>0</v>
      </c>
    </row>
    <row r="149" spans="1:65" s="211" customFormat="1" ht="24.2" customHeight="1">
      <c r="A149" s="208"/>
      <c r="B149" s="209"/>
      <c r="C149" s="293" t="s">
        <v>196</v>
      </c>
      <c r="D149" s="293" t="s">
        <v>121</v>
      </c>
      <c r="E149" s="294" t="s">
        <v>197</v>
      </c>
      <c r="F149" s="299" t="s">
        <v>198</v>
      </c>
      <c r="G149" s="296" t="s">
        <v>199</v>
      </c>
      <c r="H149" s="297">
        <v>1</v>
      </c>
      <c r="I149" s="141"/>
      <c r="J149" s="298">
        <f>ROUND(I149*H149,2)</f>
        <v>0</v>
      </c>
      <c r="K149" s="299" t="s">
        <v>125</v>
      </c>
      <c r="L149" s="209"/>
      <c r="M149" s="300" t="s">
        <v>1</v>
      </c>
      <c r="N149" s="301" t="s">
        <v>38</v>
      </c>
      <c r="O149" s="302"/>
      <c r="P149" s="303">
        <f>O149*H149</f>
        <v>0</v>
      </c>
      <c r="Q149" s="303">
        <v>0</v>
      </c>
      <c r="R149" s="303">
        <f>Q149*H149</f>
        <v>0</v>
      </c>
      <c r="S149" s="303">
        <v>0</v>
      </c>
      <c r="T149" s="304">
        <f>S149*H149</f>
        <v>0</v>
      </c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R149" s="305" t="s">
        <v>200</v>
      </c>
      <c r="AT149" s="305" t="s">
        <v>121</v>
      </c>
      <c r="AU149" s="305" t="s">
        <v>83</v>
      </c>
      <c r="AY149" s="199" t="s">
        <v>119</v>
      </c>
      <c r="BE149" s="306">
        <f>IF(N149="základní",J149,0)</f>
        <v>0</v>
      </c>
      <c r="BF149" s="306">
        <f>IF(N149="snížená",J149,0)</f>
        <v>0</v>
      </c>
      <c r="BG149" s="306">
        <f>IF(N149="zákl. přenesená",J149,0)</f>
        <v>0</v>
      </c>
      <c r="BH149" s="306">
        <f>IF(N149="sníž. přenesená",J149,0)</f>
        <v>0</v>
      </c>
      <c r="BI149" s="306">
        <f>IF(N149="nulová",J149,0)</f>
        <v>0</v>
      </c>
      <c r="BJ149" s="199" t="s">
        <v>81</v>
      </c>
      <c r="BK149" s="306">
        <f>ROUND(I149*H149,2)</f>
        <v>0</v>
      </c>
      <c r="BL149" s="199" t="s">
        <v>200</v>
      </c>
      <c r="BM149" s="305" t="s">
        <v>201</v>
      </c>
    </row>
    <row r="150" spans="1:65" s="280" customFormat="1" ht="22.9" customHeight="1">
      <c r="B150" s="281"/>
      <c r="D150" s="282" t="s">
        <v>72</v>
      </c>
      <c r="E150" s="291" t="s">
        <v>202</v>
      </c>
      <c r="F150" s="291" t="s">
        <v>203</v>
      </c>
      <c r="J150" s="292">
        <f>BK150</f>
        <v>0</v>
      </c>
      <c r="L150" s="281"/>
      <c r="M150" s="285"/>
      <c r="N150" s="286"/>
      <c r="O150" s="286"/>
      <c r="P150" s="287">
        <f>P151</f>
        <v>0</v>
      </c>
      <c r="Q150" s="286"/>
      <c r="R150" s="287">
        <f>R151</f>
        <v>0</v>
      </c>
      <c r="S150" s="286"/>
      <c r="T150" s="288">
        <f>T151</f>
        <v>0</v>
      </c>
      <c r="AR150" s="282" t="s">
        <v>142</v>
      </c>
      <c r="AT150" s="289" t="s">
        <v>72</v>
      </c>
      <c r="AU150" s="289" t="s">
        <v>81</v>
      </c>
      <c r="AY150" s="282" t="s">
        <v>119</v>
      </c>
      <c r="BK150" s="290">
        <f>BK151</f>
        <v>0</v>
      </c>
    </row>
    <row r="151" spans="1:65" s="211" customFormat="1" ht="16.5" customHeight="1">
      <c r="A151" s="208"/>
      <c r="B151" s="209"/>
      <c r="C151" s="293" t="s">
        <v>204</v>
      </c>
      <c r="D151" s="293" t="s">
        <v>121</v>
      </c>
      <c r="E151" s="294" t="s">
        <v>205</v>
      </c>
      <c r="F151" s="299" t="s">
        <v>203</v>
      </c>
      <c r="G151" s="296" t="s">
        <v>199</v>
      </c>
      <c r="H151" s="297">
        <v>1</v>
      </c>
      <c r="I151" s="141"/>
      <c r="J151" s="298">
        <f>ROUND(I151*H151,2)</f>
        <v>0</v>
      </c>
      <c r="K151" s="299" t="s">
        <v>125</v>
      </c>
      <c r="L151" s="209"/>
      <c r="M151" s="307" t="s">
        <v>1</v>
      </c>
      <c r="N151" s="308" t="s">
        <v>38</v>
      </c>
      <c r="O151" s="309"/>
      <c r="P151" s="310">
        <f>O151*H151</f>
        <v>0</v>
      </c>
      <c r="Q151" s="310">
        <v>0</v>
      </c>
      <c r="R151" s="310">
        <f>Q151*H151</f>
        <v>0</v>
      </c>
      <c r="S151" s="310">
        <v>0</v>
      </c>
      <c r="T151" s="311">
        <f>S151*H151</f>
        <v>0</v>
      </c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R151" s="305" t="s">
        <v>200</v>
      </c>
      <c r="AT151" s="305" t="s">
        <v>121</v>
      </c>
      <c r="AU151" s="305" t="s">
        <v>83</v>
      </c>
      <c r="AY151" s="199" t="s">
        <v>119</v>
      </c>
      <c r="BE151" s="306">
        <f>IF(N151="základní",J151,0)</f>
        <v>0</v>
      </c>
      <c r="BF151" s="306">
        <f>IF(N151="snížená",J151,0)</f>
        <v>0</v>
      </c>
      <c r="BG151" s="306">
        <f>IF(N151="zákl. přenesená",J151,0)</f>
        <v>0</v>
      </c>
      <c r="BH151" s="306">
        <f>IF(N151="sníž. přenesená",J151,0)</f>
        <v>0</v>
      </c>
      <c r="BI151" s="306">
        <f>IF(N151="nulová",J151,0)</f>
        <v>0</v>
      </c>
      <c r="BJ151" s="199" t="s">
        <v>81</v>
      </c>
      <c r="BK151" s="306">
        <f>ROUND(I151*H151,2)</f>
        <v>0</v>
      </c>
      <c r="BL151" s="199" t="s">
        <v>200</v>
      </c>
      <c r="BM151" s="305" t="s">
        <v>206</v>
      </c>
    </row>
    <row r="152" spans="1:65" s="211" customFormat="1" ht="6.95" customHeight="1">
      <c r="A152" s="208"/>
      <c r="B152" s="245"/>
      <c r="C152" s="246"/>
      <c r="D152" s="246"/>
      <c r="E152" s="246"/>
      <c r="F152" s="246"/>
      <c r="G152" s="246"/>
      <c r="H152" s="246"/>
      <c r="I152" s="246"/>
      <c r="J152" s="246"/>
      <c r="K152" s="246"/>
      <c r="L152" s="209"/>
      <c r="M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</row>
  </sheetData>
  <sheetProtection algorithmName="SHA-512" hashValue="ivNo68Vqo5+8hPq1jNSlqWhLL0GRKEupEXDgDZ2QnPsHFhqUEb+9RWNw786fKxxbxT4nYB4nC+fzEwKb6nZhXQ==" saltValue="JgJwWvJCTd7cJCSo+5c9Zw==" spinCount="100000" sheet="1" objects="1" scenarios="1"/>
  <autoFilter ref="C124:K151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tabSelected="1" topLeftCell="A113" workbookViewId="0">
      <selection activeCell="H134" sqref="H13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1" t="s">
        <v>5</v>
      </c>
      <c r="M2" s="157"/>
      <c r="N2" s="157"/>
      <c r="O2" s="157"/>
      <c r="P2" s="157"/>
      <c r="Q2" s="157"/>
      <c r="R2" s="157"/>
      <c r="S2" s="157"/>
      <c r="T2" s="157"/>
      <c r="U2" s="157"/>
      <c r="V2" s="157"/>
      <c r="AT2" s="14" t="s">
        <v>86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87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192" t="str">
        <f>'Rekapitulace stavby'!K6</f>
        <v>Obměna hradících zařízení, Doudleby nad Orlicí</v>
      </c>
      <c r="F7" s="193"/>
      <c r="G7" s="193"/>
      <c r="H7" s="193"/>
      <c r="L7" s="17"/>
    </row>
    <row r="8" spans="1:46" s="2" customFormat="1" ht="12" customHeight="1">
      <c r="A8" s="29"/>
      <c r="B8" s="30"/>
      <c r="C8" s="29"/>
      <c r="D8" s="24" t="s">
        <v>88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2" t="s">
        <v>207</v>
      </c>
      <c r="F9" s="194"/>
      <c r="G9" s="194"/>
      <c r="H9" s="194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10. 9. 2022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21</v>
      </c>
      <c r="F15" s="29"/>
      <c r="G15" s="29"/>
      <c r="H15" s="29"/>
      <c r="I15" s="24" t="s">
        <v>26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195" t="str">
        <f>'Rekapitulace stavby'!E14</f>
        <v>Vyplň údaj</v>
      </c>
      <c r="F18" s="156"/>
      <c r="G18" s="156"/>
      <c r="H18" s="156"/>
      <c r="I18" s="24" t="s">
        <v>26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25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21</v>
      </c>
      <c r="F21" s="29"/>
      <c r="G21" s="29"/>
      <c r="H21" s="29"/>
      <c r="I21" s="24" t="s">
        <v>26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25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21</v>
      </c>
      <c r="F24" s="29"/>
      <c r="G24" s="29"/>
      <c r="H24" s="29"/>
      <c r="I24" s="24" t="s">
        <v>26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61" t="s">
        <v>1</v>
      </c>
      <c r="F27" s="161"/>
      <c r="G27" s="161"/>
      <c r="H27" s="161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33</v>
      </c>
      <c r="E30" s="29"/>
      <c r="F30" s="29"/>
      <c r="G30" s="29"/>
      <c r="H30" s="29"/>
      <c r="I30" s="29"/>
      <c r="J30" s="68">
        <f>ROUND(J125,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37</v>
      </c>
      <c r="E33" s="24" t="s">
        <v>38</v>
      </c>
      <c r="F33" s="96">
        <f>ROUND((SUM(BE125:BE152)),  2)</f>
        <v>0</v>
      </c>
      <c r="G33" s="29"/>
      <c r="H33" s="29"/>
      <c r="I33" s="97">
        <v>0.21</v>
      </c>
      <c r="J33" s="96">
        <f>ROUND(((SUM(BE125:BE152))*I33),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39</v>
      </c>
      <c r="F34" s="96">
        <f>ROUND((SUM(BF125:BF152)),  2)</f>
        <v>0</v>
      </c>
      <c r="G34" s="29"/>
      <c r="H34" s="29"/>
      <c r="I34" s="97">
        <v>0.15</v>
      </c>
      <c r="J34" s="96">
        <f>ROUND(((SUM(BF125:BF152))*I34),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96">
        <f>ROUND((SUM(BG125:BG152)),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96">
        <f>ROUND((SUM(BH125:BH152)),  2)</f>
        <v>0</v>
      </c>
      <c r="G36" s="29"/>
      <c r="H36" s="29"/>
      <c r="I36" s="97">
        <v>0.15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42</v>
      </c>
      <c r="F37" s="96">
        <f>ROUND((SUM(BI125:BI152)),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43</v>
      </c>
      <c r="E39" s="57"/>
      <c r="F39" s="57"/>
      <c r="G39" s="100" t="s">
        <v>44</v>
      </c>
      <c r="H39" s="101" t="s">
        <v>45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48</v>
      </c>
      <c r="E61" s="32"/>
      <c r="F61" s="104" t="s">
        <v>49</v>
      </c>
      <c r="G61" s="42" t="s">
        <v>48</v>
      </c>
      <c r="H61" s="32"/>
      <c r="I61" s="32"/>
      <c r="J61" s="105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48</v>
      </c>
      <c r="E76" s="32"/>
      <c r="F76" s="104" t="s">
        <v>49</v>
      </c>
      <c r="G76" s="42" t="s">
        <v>48</v>
      </c>
      <c r="H76" s="32"/>
      <c r="I76" s="32"/>
      <c r="J76" s="105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192" t="str">
        <f>E7</f>
        <v>Obměna hradících zařízení, Doudleby nad Orlicí</v>
      </c>
      <c r="F85" s="193"/>
      <c r="G85" s="193"/>
      <c r="H85" s="19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88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2" t="str">
        <f>E9</f>
        <v>02 - SO02</v>
      </c>
      <c r="F87" s="194"/>
      <c r="G87" s="194"/>
      <c r="H87" s="194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10. 9. 2022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29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91</v>
      </c>
      <c r="D94" s="98"/>
      <c r="E94" s="98"/>
      <c r="F94" s="98"/>
      <c r="G94" s="98"/>
      <c r="H94" s="98"/>
      <c r="I94" s="98"/>
      <c r="J94" s="107" t="s">
        <v>92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93</v>
      </c>
      <c r="D96" s="29"/>
      <c r="E96" s="29"/>
      <c r="F96" s="29"/>
      <c r="G96" s="29"/>
      <c r="H96" s="29"/>
      <c r="I96" s="29"/>
      <c r="J96" s="68">
        <f>J125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94</v>
      </c>
    </row>
    <row r="97" spans="1:31" s="9" customFormat="1" ht="24.95" customHeight="1">
      <c r="B97" s="109"/>
      <c r="D97" s="110" t="s">
        <v>95</v>
      </c>
      <c r="E97" s="111"/>
      <c r="F97" s="111"/>
      <c r="G97" s="111"/>
      <c r="H97" s="111"/>
      <c r="I97" s="111"/>
      <c r="J97" s="112">
        <f>J126</f>
        <v>0</v>
      </c>
      <c r="L97" s="109"/>
    </row>
    <row r="98" spans="1:31" s="10" customFormat="1" ht="19.899999999999999" customHeight="1">
      <c r="B98" s="113"/>
      <c r="D98" s="114" t="s">
        <v>96</v>
      </c>
      <c r="E98" s="115"/>
      <c r="F98" s="115"/>
      <c r="G98" s="115"/>
      <c r="H98" s="115"/>
      <c r="I98" s="115"/>
      <c r="J98" s="116">
        <f>J127</f>
        <v>0</v>
      </c>
      <c r="L98" s="113"/>
    </row>
    <row r="99" spans="1:31" s="10" customFormat="1" ht="19.899999999999999" customHeight="1">
      <c r="B99" s="113"/>
      <c r="D99" s="114" t="s">
        <v>97</v>
      </c>
      <c r="E99" s="115"/>
      <c r="F99" s="115"/>
      <c r="G99" s="115"/>
      <c r="H99" s="115"/>
      <c r="I99" s="115"/>
      <c r="J99" s="116">
        <f>J129</f>
        <v>0</v>
      </c>
      <c r="L99" s="113"/>
    </row>
    <row r="100" spans="1:31" s="10" customFormat="1" ht="19.899999999999999" customHeight="1">
      <c r="B100" s="113"/>
      <c r="D100" s="114" t="s">
        <v>98</v>
      </c>
      <c r="E100" s="115"/>
      <c r="F100" s="115"/>
      <c r="G100" s="115"/>
      <c r="H100" s="115"/>
      <c r="I100" s="115"/>
      <c r="J100" s="116">
        <f>J132</f>
        <v>0</v>
      </c>
      <c r="L100" s="113"/>
    </row>
    <row r="101" spans="1:31" s="10" customFormat="1" ht="19.899999999999999" customHeight="1">
      <c r="B101" s="113"/>
      <c r="D101" s="114" t="s">
        <v>99</v>
      </c>
      <c r="E101" s="115"/>
      <c r="F101" s="115"/>
      <c r="G101" s="115"/>
      <c r="H101" s="115"/>
      <c r="I101" s="115"/>
      <c r="J101" s="116">
        <f>J141</f>
        <v>0</v>
      </c>
      <c r="L101" s="113"/>
    </row>
    <row r="102" spans="1:31" s="10" customFormat="1" ht="19.899999999999999" customHeight="1">
      <c r="B102" s="113"/>
      <c r="D102" s="114" t="s">
        <v>100</v>
      </c>
      <c r="E102" s="115"/>
      <c r="F102" s="115"/>
      <c r="G102" s="115"/>
      <c r="H102" s="115"/>
      <c r="I102" s="115"/>
      <c r="J102" s="116">
        <f>J146</f>
        <v>0</v>
      </c>
      <c r="L102" s="113"/>
    </row>
    <row r="103" spans="1:31" s="9" customFormat="1" ht="24.95" customHeight="1">
      <c r="B103" s="109"/>
      <c r="D103" s="110" t="s">
        <v>101</v>
      </c>
      <c r="E103" s="111"/>
      <c r="F103" s="111"/>
      <c r="G103" s="111"/>
      <c r="H103" s="111"/>
      <c r="I103" s="111"/>
      <c r="J103" s="112">
        <f>J148</f>
        <v>0</v>
      </c>
      <c r="L103" s="109"/>
    </row>
    <row r="104" spans="1:31" s="10" customFormat="1" ht="19.899999999999999" customHeight="1">
      <c r="B104" s="113"/>
      <c r="D104" s="114" t="s">
        <v>102</v>
      </c>
      <c r="E104" s="115"/>
      <c r="F104" s="115"/>
      <c r="G104" s="115"/>
      <c r="H104" s="115"/>
      <c r="I104" s="115"/>
      <c r="J104" s="116">
        <f>J149</f>
        <v>0</v>
      </c>
      <c r="L104" s="113"/>
    </row>
    <row r="105" spans="1:31" s="10" customFormat="1" ht="19.899999999999999" customHeight="1">
      <c r="B105" s="113"/>
      <c r="D105" s="114" t="s">
        <v>103</v>
      </c>
      <c r="E105" s="115"/>
      <c r="F105" s="115"/>
      <c r="G105" s="115"/>
      <c r="H105" s="115"/>
      <c r="I105" s="115"/>
      <c r="J105" s="116">
        <f>J151</f>
        <v>0</v>
      </c>
      <c r="L105" s="113"/>
    </row>
    <row r="106" spans="1:31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31" s="2" customFormat="1" ht="6.95" customHeight="1">
      <c r="A111" s="29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4.95" customHeight="1">
      <c r="A112" s="29"/>
      <c r="B112" s="30"/>
      <c r="C112" s="18" t="s">
        <v>104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16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192" t="str">
        <f>E7</f>
        <v>Obměna hradících zařízení, Doudleby nad Orlicí</v>
      </c>
      <c r="F115" s="193"/>
      <c r="G115" s="193"/>
      <c r="H115" s="193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88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6.5" customHeight="1">
      <c r="A117" s="29"/>
      <c r="B117" s="30"/>
      <c r="C117" s="29"/>
      <c r="D117" s="29"/>
      <c r="E117" s="172" t="str">
        <f>E9</f>
        <v>02 - SO02</v>
      </c>
      <c r="F117" s="194"/>
      <c r="G117" s="194"/>
      <c r="H117" s="194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>
      <c r="A119" s="29"/>
      <c r="B119" s="30"/>
      <c r="C119" s="24" t="s">
        <v>20</v>
      </c>
      <c r="D119" s="29"/>
      <c r="E119" s="29"/>
      <c r="F119" s="22" t="str">
        <f>F12</f>
        <v xml:space="preserve"> </v>
      </c>
      <c r="G119" s="29"/>
      <c r="H119" s="29"/>
      <c r="I119" s="24" t="s">
        <v>22</v>
      </c>
      <c r="J119" s="52" t="str">
        <f>IF(J12="","",J12)</f>
        <v>10. 9. 2022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24</v>
      </c>
      <c r="D121" s="29"/>
      <c r="E121" s="29"/>
      <c r="F121" s="22" t="str">
        <f>E15</f>
        <v xml:space="preserve"> </v>
      </c>
      <c r="G121" s="29"/>
      <c r="H121" s="29"/>
      <c r="I121" s="24" t="s">
        <v>29</v>
      </c>
      <c r="J121" s="27" t="str">
        <f>E21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>
      <c r="A122" s="29"/>
      <c r="B122" s="30"/>
      <c r="C122" s="24" t="s">
        <v>27</v>
      </c>
      <c r="D122" s="29"/>
      <c r="E122" s="29"/>
      <c r="F122" s="22" t="str">
        <f>IF(E18="","",E18)</f>
        <v>Vyplň údaj</v>
      </c>
      <c r="G122" s="29"/>
      <c r="H122" s="29"/>
      <c r="I122" s="24" t="s">
        <v>31</v>
      </c>
      <c r="J122" s="27" t="str">
        <f>E24</f>
        <v xml:space="preserve"> 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>
      <c r="A124" s="117"/>
      <c r="B124" s="118"/>
      <c r="C124" s="119" t="s">
        <v>105</v>
      </c>
      <c r="D124" s="120" t="s">
        <v>58</v>
      </c>
      <c r="E124" s="120" t="s">
        <v>54</v>
      </c>
      <c r="F124" s="120" t="s">
        <v>55</v>
      </c>
      <c r="G124" s="120" t="s">
        <v>106</v>
      </c>
      <c r="H124" s="120" t="s">
        <v>107</v>
      </c>
      <c r="I124" s="120" t="s">
        <v>108</v>
      </c>
      <c r="J124" s="120" t="s">
        <v>92</v>
      </c>
      <c r="K124" s="121" t="s">
        <v>109</v>
      </c>
      <c r="L124" s="122"/>
      <c r="M124" s="59" t="s">
        <v>1</v>
      </c>
      <c r="N124" s="60" t="s">
        <v>37</v>
      </c>
      <c r="O124" s="60" t="s">
        <v>110</v>
      </c>
      <c r="P124" s="60" t="s">
        <v>111</v>
      </c>
      <c r="Q124" s="60" t="s">
        <v>112</v>
      </c>
      <c r="R124" s="60" t="s">
        <v>113</v>
      </c>
      <c r="S124" s="60" t="s">
        <v>114</v>
      </c>
      <c r="T124" s="61" t="s">
        <v>115</v>
      </c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</row>
    <row r="125" spans="1:65" s="2" customFormat="1" ht="22.9" customHeight="1">
      <c r="A125" s="29"/>
      <c r="B125" s="30"/>
      <c r="C125" s="66" t="s">
        <v>116</v>
      </c>
      <c r="D125" s="29"/>
      <c r="E125" s="29"/>
      <c r="F125" s="29"/>
      <c r="G125" s="29"/>
      <c r="H125" s="29"/>
      <c r="I125" s="29"/>
      <c r="J125" s="123">
        <f>BK125</f>
        <v>0</v>
      </c>
      <c r="K125" s="29"/>
      <c r="L125" s="30"/>
      <c r="M125" s="62"/>
      <c r="N125" s="53"/>
      <c r="O125" s="63"/>
      <c r="P125" s="124">
        <f>P126+P148</f>
        <v>0</v>
      </c>
      <c r="Q125" s="63"/>
      <c r="R125" s="124">
        <f>R126+R148</f>
        <v>3.2788694600000001</v>
      </c>
      <c r="S125" s="63"/>
      <c r="T125" s="125">
        <f>T126+T148</f>
        <v>0.1512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72</v>
      </c>
      <c r="AU125" s="14" t="s">
        <v>94</v>
      </c>
      <c r="BK125" s="126">
        <f>BK126+BK148</f>
        <v>0</v>
      </c>
    </row>
    <row r="126" spans="1:65" s="12" customFormat="1" ht="25.9" customHeight="1">
      <c r="B126" s="127"/>
      <c r="D126" s="128" t="s">
        <v>72</v>
      </c>
      <c r="E126" s="129" t="s">
        <v>117</v>
      </c>
      <c r="F126" s="129" t="s">
        <v>118</v>
      </c>
      <c r="I126" s="130"/>
      <c r="J126" s="131">
        <f>BK126</f>
        <v>0</v>
      </c>
      <c r="L126" s="127"/>
      <c r="M126" s="132"/>
      <c r="N126" s="133"/>
      <c r="O126" s="133"/>
      <c r="P126" s="134">
        <f>P127+P129+P132+P141+P146</f>
        <v>0</v>
      </c>
      <c r="Q126" s="133"/>
      <c r="R126" s="134">
        <f>R127+R129+R132+R141+R146</f>
        <v>3.2788694600000001</v>
      </c>
      <c r="S126" s="133"/>
      <c r="T126" s="135">
        <f>T127+T129+T132+T141+T146</f>
        <v>0.1512</v>
      </c>
      <c r="AR126" s="128" t="s">
        <v>81</v>
      </c>
      <c r="AT126" s="136" t="s">
        <v>72</v>
      </c>
      <c r="AU126" s="136" t="s">
        <v>73</v>
      </c>
      <c r="AY126" s="128" t="s">
        <v>119</v>
      </c>
      <c r="BK126" s="137">
        <f>BK127+BK129+BK132+BK141+BK146</f>
        <v>0</v>
      </c>
    </row>
    <row r="127" spans="1:65" s="12" customFormat="1" ht="22.9" customHeight="1">
      <c r="B127" s="127"/>
      <c r="D127" s="128" t="s">
        <v>72</v>
      </c>
      <c r="E127" s="138" t="s">
        <v>81</v>
      </c>
      <c r="F127" s="138" t="s">
        <v>120</v>
      </c>
      <c r="I127" s="130"/>
      <c r="J127" s="139">
        <f>BK127</f>
        <v>0</v>
      </c>
      <c r="L127" s="127"/>
      <c r="M127" s="132"/>
      <c r="N127" s="133"/>
      <c r="O127" s="133"/>
      <c r="P127" s="134">
        <f>P128</f>
        <v>0</v>
      </c>
      <c r="Q127" s="133"/>
      <c r="R127" s="134">
        <f>R128</f>
        <v>0</v>
      </c>
      <c r="S127" s="133"/>
      <c r="T127" s="135">
        <f>T128</f>
        <v>0</v>
      </c>
      <c r="AR127" s="128" t="s">
        <v>81</v>
      </c>
      <c r="AT127" s="136" t="s">
        <v>72</v>
      </c>
      <c r="AU127" s="136" t="s">
        <v>81</v>
      </c>
      <c r="AY127" s="128" t="s">
        <v>119</v>
      </c>
      <c r="BK127" s="137">
        <f>BK128</f>
        <v>0</v>
      </c>
    </row>
    <row r="128" spans="1:65" s="2" customFormat="1" ht="37.9" customHeight="1">
      <c r="A128" s="29"/>
      <c r="B128" s="140"/>
      <c r="C128" s="293" t="s">
        <v>81</v>
      </c>
      <c r="D128" s="293" t="s">
        <v>121</v>
      </c>
      <c r="E128" s="294" t="s">
        <v>208</v>
      </c>
      <c r="F128" s="299" t="s">
        <v>209</v>
      </c>
      <c r="G128" s="296" t="s">
        <v>124</v>
      </c>
      <c r="H128" s="297">
        <v>0.8</v>
      </c>
      <c r="I128" s="141"/>
      <c r="J128" s="298">
        <f>ROUND(I128*H128,2)</f>
        <v>0</v>
      </c>
      <c r="K128" s="299" t="s">
        <v>125</v>
      </c>
      <c r="L128" s="30"/>
      <c r="M128" s="142" t="s">
        <v>1</v>
      </c>
      <c r="N128" s="143" t="s">
        <v>38</v>
      </c>
      <c r="O128" s="55"/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6" t="s">
        <v>126</v>
      </c>
      <c r="AT128" s="146" t="s">
        <v>121</v>
      </c>
      <c r="AU128" s="146" t="s">
        <v>83</v>
      </c>
      <c r="AY128" s="14" t="s">
        <v>119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4" t="s">
        <v>81</v>
      </c>
      <c r="BK128" s="147">
        <f>ROUND(I128*H128,2)</f>
        <v>0</v>
      </c>
      <c r="BL128" s="14" t="s">
        <v>126</v>
      </c>
      <c r="BM128" s="146" t="s">
        <v>210</v>
      </c>
    </row>
    <row r="129" spans="1:65" s="12" customFormat="1" ht="22.9" customHeight="1">
      <c r="B129" s="127"/>
      <c r="C129" s="280"/>
      <c r="D129" s="282" t="s">
        <v>72</v>
      </c>
      <c r="E129" s="291" t="s">
        <v>128</v>
      </c>
      <c r="F129" s="291" t="s">
        <v>129</v>
      </c>
      <c r="G129" s="280"/>
      <c r="H129" s="280"/>
      <c r="I129" s="280"/>
      <c r="J129" s="292">
        <f>BK129</f>
        <v>0</v>
      </c>
      <c r="K129" s="280"/>
      <c r="L129" s="127"/>
      <c r="M129" s="132"/>
      <c r="N129" s="133"/>
      <c r="O129" s="133"/>
      <c r="P129" s="134">
        <f>SUM(P130:P131)</f>
        <v>0</v>
      </c>
      <c r="Q129" s="133"/>
      <c r="R129" s="134">
        <f>SUM(R130:R131)</f>
        <v>1.6296234600000001</v>
      </c>
      <c r="S129" s="133"/>
      <c r="T129" s="135">
        <f>SUM(T130:T131)</f>
        <v>0</v>
      </c>
      <c r="AR129" s="128" t="s">
        <v>81</v>
      </c>
      <c r="AT129" s="136" t="s">
        <v>72</v>
      </c>
      <c r="AU129" s="136" t="s">
        <v>81</v>
      </c>
      <c r="AY129" s="128" t="s">
        <v>119</v>
      </c>
      <c r="BK129" s="137">
        <f>SUM(BK130:BK131)</f>
        <v>0</v>
      </c>
    </row>
    <row r="130" spans="1:65" s="2" customFormat="1" ht="16.5" customHeight="1">
      <c r="A130" s="29"/>
      <c r="B130" s="140"/>
      <c r="C130" s="293" t="s">
        <v>83</v>
      </c>
      <c r="D130" s="293" t="s">
        <v>121</v>
      </c>
      <c r="E130" s="294" t="s">
        <v>130</v>
      </c>
      <c r="F130" s="299" t="s">
        <v>131</v>
      </c>
      <c r="G130" s="296" t="s">
        <v>132</v>
      </c>
      <c r="H130" s="297">
        <v>6.8000000000000005E-2</v>
      </c>
      <c r="I130" s="141"/>
      <c r="J130" s="298">
        <f>ROUND(I130*H130,2)</f>
        <v>0</v>
      </c>
      <c r="K130" s="299" t="s">
        <v>125</v>
      </c>
      <c r="L130" s="30"/>
      <c r="M130" s="142" t="s">
        <v>1</v>
      </c>
      <c r="N130" s="143" t="s">
        <v>38</v>
      </c>
      <c r="O130" s="55"/>
      <c r="P130" s="144">
        <f>O130*H130</f>
        <v>0</v>
      </c>
      <c r="Q130" s="144">
        <v>1.04922</v>
      </c>
      <c r="R130" s="144">
        <f>Q130*H130</f>
        <v>7.1346960000000015E-2</v>
      </c>
      <c r="S130" s="144">
        <v>0</v>
      </c>
      <c r="T130" s="145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6" t="s">
        <v>126</v>
      </c>
      <c r="AT130" s="146" t="s">
        <v>121</v>
      </c>
      <c r="AU130" s="146" t="s">
        <v>83</v>
      </c>
      <c r="AY130" s="14" t="s">
        <v>119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4" t="s">
        <v>81</v>
      </c>
      <c r="BK130" s="147">
        <f>ROUND(I130*H130,2)</f>
        <v>0</v>
      </c>
      <c r="BL130" s="14" t="s">
        <v>126</v>
      </c>
      <c r="BM130" s="146" t="s">
        <v>211</v>
      </c>
    </row>
    <row r="131" spans="1:65" s="2" customFormat="1" ht="24.2" customHeight="1">
      <c r="A131" s="29"/>
      <c r="B131" s="140"/>
      <c r="C131" s="293" t="s">
        <v>128</v>
      </c>
      <c r="D131" s="293" t="s">
        <v>121</v>
      </c>
      <c r="E131" s="294" t="s">
        <v>134</v>
      </c>
      <c r="F131" s="299" t="s">
        <v>135</v>
      </c>
      <c r="G131" s="296" t="s">
        <v>124</v>
      </c>
      <c r="H131" s="297">
        <v>0.55000000000000004</v>
      </c>
      <c r="I131" s="141"/>
      <c r="J131" s="298">
        <f>ROUND(I131*H131,2)</f>
        <v>0</v>
      </c>
      <c r="K131" s="299" t="s">
        <v>125</v>
      </c>
      <c r="L131" s="30"/>
      <c r="M131" s="142" t="s">
        <v>1</v>
      </c>
      <c r="N131" s="143" t="s">
        <v>38</v>
      </c>
      <c r="O131" s="55"/>
      <c r="P131" s="144">
        <f>O131*H131</f>
        <v>0</v>
      </c>
      <c r="Q131" s="144">
        <v>2.8332299999999999</v>
      </c>
      <c r="R131" s="144">
        <f>Q131*H131</f>
        <v>1.5582765000000001</v>
      </c>
      <c r="S131" s="144">
        <v>0</v>
      </c>
      <c r="T131" s="145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6" t="s">
        <v>126</v>
      </c>
      <c r="AT131" s="146" t="s">
        <v>121</v>
      </c>
      <c r="AU131" s="146" t="s">
        <v>83</v>
      </c>
      <c r="AY131" s="14" t="s">
        <v>119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4" t="s">
        <v>81</v>
      </c>
      <c r="BK131" s="147">
        <f>ROUND(I131*H131,2)</f>
        <v>0</v>
      </c>
      <c r="BL131" s="14" t="s">
        <v>126</v>
      </c>
      <c r="BM131" s="146" t="s">
        <v>212</v>
      </c>
    </row>
    <row r="132" spans="1:65" s="12" customFormat="1" ht="22.9" customHeight="1">
      <c r="B132" s="127"/>
      <c r="C132" s="280"/>
      <c r="D132" s="282" t="s">
        <v>72</v>
      </c>
      <c r="E132" s="291" t="s">
        <v>137</v>
      </c>
      <c r="F132" s="291" t="s">
        <v>138</v>
      </c>
      <c r="G132" s="280"/>
      <c r="H132" s="280"/>
      <c r="I132" s="280"/>
      <c r="J132" s="292">
        <f>BK132</f>
        <v>0</v>
      </c>
      <c r="K132" s="280"/>
      <c r="L132" s="127"/>
      <c r="M132" s="132"/>
      <c r="N132" s="133"/>
      <c r="O132" s="133"/>
      <c r="P132" s="134">
        <f>SUM(P133:P140)</f>
        <v>0</v>
      </c>
      <c r="Q132" s="133"/>
      <c r="R132" s="134">
        <f>SUM(R133:R140)</f>
        <v>1.649246</v>
      </c>
      <c r="S132" s="133"/>
      <c r="T132" s="135">
        <f>SUM(T133:T140)</f>
        <v>0.1512</v>
      </c>
      <c r="AR132" s="128" t="s">
        <v>81</v>
      </c>
      <c r="AT132" s="136" t="s">
        <v>72</v>
      </c>
      <c r="AU132" s="136" t="s">
        <v>81</v>
      </c>
      <c r="AY132" s="128" t="s">
        <v>119</v>
      </c>
      <c r="BK132" s="137">
        <f>SUM(BK133:BK140)</f>
        <v>0</v>
      </c>
    </row>
    <row r="133" spans="1:65" s="2" customFormat="1" ht="24.2" customHeight="1">
      <c r="A133" s="29"/>
      <c r="B133" s="140"/>
      <c r="C133" s="293" t="s">
        <v>126</v>
      </c>
      <c r="D133" s="293" t="s">
        <v>121</v>
      </c>
      <c r="E133" s="294" t="s">
        <v>139</v>
      </c>
      <c r="F133" s="299" t="s">
        <v>140</v>
      </c>
      <c r="G133" s="296" t="s">
        <v>124</v>
      </c>
      <c r="H133" s="297">
        <v>0.05</v>
      </c>
      <c r="I133" s="141"/>
      <c r="J133" s="298">
        <f t="shared" ref="J133:J140" si="0">ROUND(I133*H133,2)</f>
        <v>0</v>
      </c>
      <c r="K133" s="299" t="s">
        <v>125</v>
      </c>
      <c r="L133" s="30"/>
      <c r="M133" s="142" t="s">
        <v>1</v>
      </c>
      <c r="N133" s="143" t="s">
        <v>38</v>
      </c>
      <c r="O133" s="55"/>
      <c r="P133" s="144">
        <f t="shared" ref="P133:P140" si="1">O133*H133</f>
        <v>0</v>
      </c>
      <c r="Q133" s="144">
        <v>0</v>
      </c>
      <c r="R133" s="144">
        <f t="shared" ref="R133:R140" si="2">Q133*H133</f>
        <v>0</v>
      </c>
      <c r="S133" s="144">
        <v>2.5</v>
      </c>
      <c r="T133" s="145">
        <f t="shared" ref="T133:T140" si="3">S133*H133</f>
        <v>0.125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6" t="s">
        <v>126</v>
      </c>
      <c r="AT133" s="146" t="s">
        <v>121</v>
      </c>
      <c r="AU133" s="146" t="s">
        <v>83</v>
      </c>
      <c r="AY133" s="14" t="s">
        <v>119</v>
      </c>
      <c r="BE133" s="147">
        <f t="shared" ref="BE133:BE140" si="4">IF(N133="základní",J133,0)</f>
        <v>0</v>
      </c>
      <c r="BF133" s="147">
        <f t="shared" ref="BF133:BF140" si="5">IF(N133="snížená",J133,0)</f>
        <v>0</v>
      </c>
      <c r="BG133" s="147">
        <f t="shared" ref="BG133:BG140" si="6">IF(N133="zákl. přenesená",J133,0)</f>
        <v>0</v>
      </c>
      <c r="BH133" s="147">
        <f t="shared" ref="BH133:BH140" si="7">IF(N133="sníž. přenesená",J133,0)</f>
        <v>0</v>
      </c>
      <c r="BI133" s="147">
        <f t="shared" ref="BI133:BI140" si="8">IF(N133="nulová",J133,0)</f>
        <v>0</v>
      </c>
      <c r="BJ133" s="14" t="s">
        <v>81</v>
      </c>
      <c r="BK133" s="147">
        <f t="shared" ref="BK133:BK140" si="9">ROUND(I133*H133,2)</f>
        <v>0</v>
      </c>
      <c r="BL133" s="14" t="s">
        <v>126</v>
      </c>
      <c r="BM133" s="146" t="s">
        <v>213</v>
      </c>
    </row>
    <row r="134" spans="1:65" s="2" customFormat="1" ht="24.2" customHeight="1">
      <c r="A134" s="29"/>
      <c r="B134" s="140"/>
      <c r="C134" s="293" t="s">
        <v>142</v>
      </c>
      <c r="D134" s="293" t="s">
        <v>121</v>
      </c>
      <c r="E134" s="294" t="s">
        <v>143</v>
      </c>
      <c r="F134" s="299" t="s">
        <v>144</v>
      </c>
      <c r="G134" s="296" t="s">
        <v>132</v>
      </c>
      <c r="H134" s="297">
        <v>2.1999999999999999E-2</v>
      </c>
      <c r="I134" s="141"/>
      <c r="J134" s="298">
        <f t="shared" si="0"/>
        <v>0</v>
      </c>
      <c r="K134" s="299" t="s">
        <v>125</v>
      </c>
      <c r="L134" s="30"/>
      <c r="M134" s="142" t="s">
        <v>1</v>
      </c>
      <c r="N134" s="143" t="s">
        <v>38</v>
      </c>
      <c r="O134" s="55"/>
      <c r="P134" s="144">
        <f t="shared" si="1"/>
        <v>0</v>
      </c>
      <c r="Q134" s="144">
        <v>0</v>
      </c>
      <c r="R134" s="144">
        <f t="shared" si="2"/>
        <v>0</v>
      </c>
      <c r="S134" s="144">
        <v>1</v>
      </c>
      <c r="T134" s="145">
        <f t="shared" si="3"/>
        <v>2.1999999999999999E-2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6" t="s">
        <v>126</v>
      </c>
      <c r="AT134" s="146" t="s">
        <v>121</v>
      </c>
      <c r="AU134" s="146" t="s">
        <v>83</v>
      </c>
      <c r="AY134" s="14" t="s">
        <v>119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4" t="s">
        <v>81</v>
      </c>
      <c r="BK134" s="147">
        <f t="shared" si="9"/>
        <v>0</v>
      </c>
      <c r="BL134" s="14" t="s">
        <v>126</v>
      </c>
      <c r="BM134" s="146" t="s">
        <v>214</v>
      </c>
    </row>
    <row r="135" spans="1:65" s="2" customFormat="1" ht="24.2" customHeight="1">
      <c r="A135" s="29"/>
      <c r="B135" s="140"/>
      <c r="C135" s="293" t="s">
        <v>146</v>
      </c>
      <c r="D135" s="293" t="s">
        <v>121</v>
      </c>
      <c r="E135" s="294" t="s">
        <v>147</v>
      </c>
      <c r="F135" s="299" t="s">
        <v>148</v>
      </c>
      <c r="G135" s="296" t="s">
        <v>149</v>
      </c>
      <c r="H135" s="297">
        <v>2</v>
      </c>
      <c r="I135" s="141"/>
      <c r="J135" s="298">
        <f t="shared" si="0"/>
        <v>0</v>
      </c>
      <c r="K135" s="299" t="s">
        <v>125</v>
      </c>
      <c r="L135" s="30"/>
      <c r="M135" s="142" t="s">
        <v>1</v>
      </c>
      <c r="N135" s="143" t="s">
        <v>38</v>
      </c>
      <c r="O135" s="55"/>
      <c r="P135" s="144">
        <f t="shared" si="1"/>
        <v>0</v>
      </c>
      <c r="Q135" s="144">
        <v>7.6000000000000004E-4</v>
      </c>
      <c r="R135" s="144">
        <f t="shared" si="2"/>
        <v>1.5200000000000001E-3</v>
      </c>
      <c r="S135" s="144">
        <v>2.0999999999999999E-3</v>
      </c>
      <c r="T135" s="145">
        <f t="shared" si="3"/>
        <v>4.1999999999999997E-3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6" t="s">
        <v>126</v>
      </c>
      <c r="AT135" s="146" t="s">
        <v>121</v>
      </c>
      <c r="AU135" s="146" t="s">
        <v>83</v>
      </c>
      <c r="AY135" s="14" t="s">
        <v>119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4" t="s">
        <v>81</v>
      </c>
      <c r="BK135" s="147">
        <f t="shared" si="9"/>
        <v>0</v>
      </c>
      <c r="BL135" s="14" t="s">
        <v>126</v>
      </c>
      <c r="BM135" s="146" t="s">
        <v>215</v>
      </c>
    </row>
    <row r="136" spans="1:65" s="2" customFormat="1" ht="24.2" customHeight="1">
      <c r="A136" s="29"/>
      <c r="B136" s="140"/>
      <c r="C136" s="293" t="s">
        <v>151</v>
      </c>
      <c r="D136" s="293" t="s">
        <v>121</v>
      </c>
      <c r="E136" s="294" t="s">
        <v>152</v>
      </c>
      <c r="F136" s="299" t="s">
        <v>153</v>
      </c>
      <c r="G136" s="296" t="s">
        <v>154</v>
      </c>
      <c r="H136" s="297">
        <v>1.8</v>
      </c>
      <c r="I136" s="141"/>
      <c r="J136" s="298">
        <f t="shared" si="0"/>
        <v>0</v>
      </c>
      <c r="K136" s="299" t="s">
        <v>125</v>
      </c>
      <c r="L136" s="30"/>
      <c r="M136" s="142" t="s">
        <v>1</v>
      </c>
      <c r="N136" s="143" t="s">
        <v>38</v>
      </c>
      <c r="O136" s="55"/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6" t="s">
        <v>126</v>
      </c>
      <c r="AT136" s="146" t="s">
        <v>121</v>
      </c>
      <c r="AU136" s="146" t="s">
        <v>83</v>
      </c>
      <c r="AY136" s="14" t="s">
        <v>119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4" t="s">
        <v>81</v>
      </c>
      <c r="BK136" s="147">
        <f t="shared" si="9"/>
        <v>0</v>
      </c>
      <c r="BL136" s="14" t="s">
        <v>126</v>
      </c>
      <c r="BM136" s="146" t="s">
        <v>216</v>
      </c>
    </row>
    <row r="137" spans="1:65" s="2" customFormat="1" ht="24.2" customHeight="1">
      <c r="A137" s="29"/>
      <c r="B137" s="140"/>
      <c r="C137" s="293" t="s">
        <v>156</v>
      </c>
      <c r="D137" s="293" t="s">
        <v>121</v>
      </c>
      <c r="E137" s="294" t="s">
        <v>157</v>
      </c>
      <c r="F137" s="299" t="s">
        <v>158</v>
      </c>
      <c r="G137" s="296" t="s">
        <v>154</v>
      </c>
      <c r="H137" s="297">
        <v>1.8</v>
      </c>
      <c r="I137" s="141"/>
      <c r="J137" s="298">
        <f t="shared" si="0"/>
        <v>0</v>
      </c>
      <c r="K137" s="299" t="s">
        <v>125</v>
      </c>
      <c r="L137" s="30"/>
      <c r="M137" s="142" t="s">
        <v>1</v>
      </c>
      <c r="N137" s="143" t="s">
        <v>38</v>
      </c>
      <c r="O137" s="55"/>
      <c r="P137" s="144">
        <f t="shared" si="1"/>
        <v>0</v>
      </c>
      <c r="Q137" s="144">
        <v>8.0570000000000003E-2</v>
      </c>
      <c r="R137" s="144">
        <f t="shared" si="2"/>
        <v>0.14502600000000002</v>
      </c>
      <c r="S137" s="144">
        <v>0</v>
      </c>
      <c r="T137" s="145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6" t="s">
        <v>126</v>
      </c>
      <c r="AT137" s="146" t="s">
        <v>121</v>
      </c>
      <c r="AU137" s="146" t="s">
        <v>83</v>
      </c>
      <c r="AY137" s="14" t="s">
        <v>119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4" t="s">
        <v>81</v>
      </c>
      <c r="BK137" s="147">
        <f t="shared" si="9"/>
        <v>0</v>
      </c>
      <c r="BL137" s="14" t="s">
        <v>126</v>
      </c>
      <c r="BM137" s="146" t="s">
        <v>217</v>
      </c>
    </row>
    <row r="138" spans="1:65" s="2" customFormat="1" ht="16.5" customHeight="1">
      <c r="A138" s="29"/>
      <c r="B138" s="140"/>
      <c r="C138" s="293" t="s">
        <v>137</v>
      </c>
      <c r="D138" s="293" t="s">
        <v>121</v>
      </c>
      <c r="E138" s="294" t="s">
        <v>218</v>
      </c>
      <c r="F138" s="299" t="s">
        <v>161</v>
      </c>
      <c r="G138" s="296" t="s">
        <v>162</v>
      </c>
      <c r="H138" s="297">
        <v>1</v>
      </c>
      <c r="I138" s="141"/>
      <c r="J138" s="298">
        <f t="shared" si="0"/>
        <v>0</v>
      </c>
      <c r="K138" s="299" t="s">
        <v>163</v>
      </c>
      <c r="L138" s="30"/>
      <c r="M138" s="142" t="s">
        <v>1</v>
      </c>
      <c r="N138" s="143" t="s">
        <v>38</v>
      </c>
      <c r="O138" s="55"/>
      <c r="P138" s="144">
        <f t="shared" si="1"/>
        <v>0</v>
      </c>
      <c r="Q138" s="144">
        <v>1.5</v>
      </c>
      <c r="R138" s="144">
        <f t="shared" si="2"/>
        <v>1.5</v>
      </c>
      <c r="S138" s="144">
        <v>0</v>
      </c>
      <c r="T138" s="145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6" t="s">
        <v>126</v>
      </c>
      <c r="AT138" s="146" t="s">
        <v>121</v>
      </c>
      <c r="AU138" s="146" t="s">
        <v>83</v>
      </c>
      <c r="AY138" s="14" t="s">
        <v>119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4" t="s">
        <v>81</v>
      </c>
      <c r="BK138" s="147">
        <f t="shared" si="9"/>
        <v>0</v>
      </c>
      <c r="BL138" s="14" t="s">
        <v>126</v>
      </c>
      <c r="BM138" s="146" t="s">
        <v>219</v>
      </c>
    </row>
    <row r="139" spans="1:65" s="2" customFormat="1" ht="16.5" customHeight="1">
      <c r="A139" s="29"/>
      <c r="B139" s="140"/>
      <c r="C139" s="293" t="s">
        <v>165</v>
      </c>
      <c r="D139" s="293" t="s">
        <v>121</v>
      </c>
      <c r="E139" s="294" t="s">
        <v>166</v>
      </c>
      <c r="F139" s="299" t="s">
        <v>167</v>
      </c>
      <c r="G139" s="296" t="s">
        <v>149</v>
      </c>
      <c r="H139" s="297">
        <v>2.7</v>
      </c>
      <c r="I139" s="141"/>
      <c r="J139" s="298">
        <f t="shared" si="0"/>
        <v>0</v>
      </c>
      <c r="K139" s="299" t="s">
        <v>163</v>
      </c>
      <c r="L139" s="30"/>
      <c r="M139" s="142" t="s">
        <v>1</v>
      </c>
      <c r="N139" s="143" t="s">
        <v>38</v>
      </c>
      <c r="O139" s="55"/>
      <c r="P139" s="144">
        <f t="shared" si="1"/>
        <v>0</v>
      </c>
      <c r="Q139" s="144">
        <v>1E-3</v>
      </c>
      <c r="R139" s="144">
        <f t="shared" si="2"/>
        <v>2.7000000000000001E-3</v>
      </c>
      <c r="S139" s="144">
        <v>0</v>
      </c>
      <c r="T139" s="145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6" t="s">
        <v>126</v>
      </c>
      <c r="AT139" s="146" t="s">
        <v>121</v>
      </c>
      <c r="AU139" s="146" t="s">
        <v>83</v>
      </c>
      <c r="AY139" s="14" t="s">
        <v>119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4" t="s">
        <v>81</v>
      </c>
      <c r="BK139" s="147">
        <f t="shared" si="9"/>
        <v>0</v>
      </c>
      <c r="BL139" s="14" t="s">
        <v>126</v>
      </c>
      <c r="BM139" s="146" t="s">
        <v>220</v>
      </c>
    </row>
    <row r="140" spans="1:65" s="2" customFormat="1" ht="24.2" customHeight="1">
      <c r="A140" s="29"/>
      <c r="B140" s="140"/>
      <c r="C140" s="293" t="s">
        <v>171</v>
      </c>
      <c r="D140" s="293" t="s">
        <v>121</v>
      </c>
      <c r="E140" s="294" t="s">
        <v>221</v>
      </c>
      <c r="F140" s="299" t="s">
        <v>222</v>
      </c>
      <c r="G140" s="296" t="s">
        <v>223</v>
      </c>
      <c r="H140" s="297">
        <v>48</v>
      </c>
      <c r="I140" s="141"/>
      <c r="J140" s="298">
        <f t="shared" si="0"/>
        <v>0</v>
      </c>
      <c r="K140" s="299" t="s">
        <v>163</v>
      </c>
      <c r="L140" s="30"/>
      <c r="M140" s="142" t="s">
        <v>1</v>
      </c>
      <c r="N140" s="143" t="s">
        <v>38</v>
      </c>
      <c r="O140" s="55"/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6" t="s">
        <v>126</v>
      </c>
      <c r="AT140" s="146" t="s">
        <v>121</v>
      </c>
      <c r="AU140" s="146" t="s">
        <v>83</v>
      </c>
      <c r="AY140" s="14" t="s">
        <v>119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4" t="s">
        <v>81</v>
      </c>
      <c r="BK140" s="147">
        <f t="shared" si="9"/>
        <v>0</v>
      </c>
      <c r="BL140" s="14" t="s">
        <v>126</v>
      </c>
      <c r="BM140" s="146" t="s">
        <v>224</v>
      </c>
    </row>
    <row r="141" spans="1:65" s="12" customFormat="1" ht="22.9" customHeight="1">
      <c r="B141" s="127"/>
      <c r="C141" s="280"/>
      <c r="D141" s="282" t="s">
        <v>72</v>
      </c>
      <c r="E141" s="291" t="s">
        <v>169</v>
      </c>
      <c r="F141" s="291" t="s">
        <v>170</v>
      </c>
      <c r="G141" s="280"/>
      <c r="H141" s="280"/>
      <c r="I141" s="280"/>
      <c r="J141" s="292">
        <f>BK141</f>
        <v>0</v>
      </c>
      <c r="K141" s="280"/>
      <c r="L141" s="127"/>
      <c r="M141" s="132"/>
      <c r="N141" s="133"/>
      <c r="O141" s="133"/>
      <c r="P141" s="134">
        <f>SUM(P142:P145)</f>
        <v>0</v>
      </c>
      <c r="Q141" s="133"/>
      <c r="R141" s="134">
        <f>SUM(R142:R145)</f>
        <v>0</v>
      </c>
      <c r="S141" s="133"/>
      <c r="T141" s="135">
        <f>SUM(T142:T145)</f>
        <v>0</v>
      </c>
      <c r="AR141" s="128" t="s">
        <v>81</v>
      </c>
      <c r="AT141" s="136" t="s">
        <v>72</v>
      </c>
      <c r="AU141" s="136" t="s">
        <v>81</v>
      </c>
      <c r="AY141" s="128" t="s">
        <v>119</v>
      </c>
      <c r="BK141" s="137">
        <f>SUM(BK142:BK145)</f>
        <v>0</v>
      </c>
    </row>
    <row r="142" spans="1:65" s="2" customFormat="1" ht="24.2" customHeight="1">
      <c r="A142" s="29"/>
      <c r="B142" s="140"/>
      <c r="C142" s="293" t="s">
        <v>175</v>
      </c>
      <c r="D142" s="293" t="s">
        <v>121</v>
      </c>
      <c r="E142" s="294" t="s">
        <v>172</v>
      </c>
      <c r="F142" s="299" t="s">
        <v>173</v>
      </c>
      <c r="G142" s="296" t="s">
        <v>132</v>
      </c>
      <c r="H142" s="297">
        <v>0.155</v>
      </c>
      <c r="I142" s="141"/>
      <c r="J142" s="298">
        <f>ROUND(I142*H142,2)</f>
        <v>0</v>
      </c>
      <c r="K142" s="299" t="s">
        <v>125</v>
      </c>
      <c r="L142" s="30"/>
      <c r="M142" s="142" t="s">
        <v>1</v>
      </c>
      <c r="N142" s="143" t="s">
        <v>38</v>
      </c>
      <c r="O142" s="55"/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6" t="s">
        <v>126</v>
      </c>
      <c r="AT142" s="146" t="s">
        <v>121</v>
      </c>
      <c r="AU142" s="146" t="s">
        <v>83</v>
      </c>
      <c r="AY142" s="14" t="s">
        <v>119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4" t="s">
        <v>81</v>
      </c>
      <c r="BK142" s="147">
        <f>ROUND(I142*H142,2)</f>
        <v>0</v>
      </c>
      <c r="BL142" s="14" t="s">
        <v>126</v>
      </c>
      <c r="BM142" s="146" t="s">
        <v>225</v>
      </c>
    </row>
    <row r="143" spans="1:65" s="2" customFormat="1" ht="24.2" customHeight="1">
      <c r="A143" s="29"/>
      <c r="B143" s="140"/>
      <c r="C143" s="293" t="s">
        <v>179</v>
      </c>
      <c r="D143" s="293" t="s">
        <v>121</v>
      </c>
      <c r="E143" s="294" t="s">
        <v>176</v>
      </c>
      <c r="F143" s="299" t="s">
        <v>177</v>
      </c>
      <c r="G143" s="296" t="s">
        <v>132</v>
      </c>
      <c r="H143" s="297">
        <v>0.155</v>
      </c>
      <c r="I143" s="141"/>
      <c r="J143" s="298">
        <f>ROUND(I143*H143,2)</f>
        <v>0</v>
      </c>
      <c r="K143" s="299" t="s">
        <v>125</v>
      </c>
      <c r="L143" s="30"/>
      <c r="M143" s="142" t="s">
        <v>1</v>
      </c>
      <c r="N143" s="143" t="s">
        <v>38</v>
      </c>
      <c r="O143" s="55"/>
      <c r="P143" s="144">
        <f>O143*H143</f>
        <v>0</v>
      </c>
      <c r="Q143" s="144">
        <v>0</v>
      </c>
      <c r="R143" s="144">
        <f>Q143*H143</f>
        <v>0</v>
      </c>
      <c r="S143" s="144">
        <v>0</v>
      </c>
      <c r="T143" s="145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6" t="s">
        <v>126</v>
      </c>
      <c r="AT143" s="146" t="s">
        <v>121</v>
      </c>
      <c r="AU143" s="146" t="s">
        <v>83</v>
      </c>
      <c r="AY143" s="14" t="s">
        <v>119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4" t="s">
        <v>81</v>
      </c>
      <c r="BK143" s="147">
        <f>ROUND(I143*H143,2)</f>
        <v>0</v>
      </c>
      <c r="BL143" s="14" t="s">
        <v>126</v>
      </c>
      <c r="BM143" s="146" t="s">
        <v>226</v>
      </c>
    </row>
    <row r="144" spans="1:65" s="2" customFormat="1" ht="33" customHeight="1">
      <c r="A144" s="29"/>
      <c r="B144" s="140"/>
      <c r="C144" s="293" t="s">
        <v>183</v>
      </c>
      <c r="D144" s="293" t="s">
        <v>121</v>
      </c>
      <c r="E144" s="294" t="s">
        <v>180</v>
      </c>
      <c r="F144" s="299" t="s">
        <v>181</v>
      </c>
      <c r="G144" s="296" t="s">
        <v>132</v>
      </c>
      <c r="H144" s="297">
        <v>0.155</v>
      </c>
      <c r="I144" s="141"/>
      <c r="J144" s="298">
        <f>ROUND(I144*H144,2)</f>
        <v>0</v>
      </c>
      <c r="K144" s="299" t="s">
        <v>125</v>
      </c>
      <c r="L144" s="30"/>
      <c r="M144" s="142" t="s">
        <v>1</v>
      </c>
      <c r="N144" s="143" t="s">
        <v>38</v>
      </c>
      <c r="O144" s="55"/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6" t="s">
        <v>126</v>
      </c>
      <c r="AT144" s="146" t="s">
        <v>121</v>
      </c>
      <c r="AU144" s="146" t="s">
        <v>83</v>
      </c>
      <c r="AY144" s="14" t="s">
        <v>119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4" t="s">
        <v>81</v>
      </c>
      <c r="BK144" s="147">
        <f>ROUND(I144*H144,2)</f>
        <v>0</v>
      </c>
      <c r="BL144" s="14" t="s">
        <v>126</v>
      </c>
      <c r="BM144" s="146" t="s">
        <v>227</v>
      </c>
    </row>
    <row r="145" spans="1:65" s="2" customFormat="1" ht="24.2" customHeight="1">
      <c r="A145" s="29"/>
      <c r="B145" s="140"/>
      <c r="C145" s="293" t="s">
        <v>8</v>
      </c>
      <c r="D145" s="293" t="s">
        <v>121</v>
      </c>
      <c r="E145" s="294" t="s">
        <v>184</v>
      </c>
      <c r="F145" s="299" t="s">
        <v>185</v>
      </c>
      <c r="G145" s="296" t="s">
        <v>132</v>
      </c>
      <c r="H145" s="297">
        <v>0.155</v>
      </c>
      <c r="I145" s="141"/>
      <c r="J145" s="298">
        <f>ROUND(I145*H145,2)</f>
        <v>0</v>
      </c>
      <c r="K145" s="299" t="s">
        <v>125</v>
      </c>
      <c r="L145" s="30"/>
      <c r="M145" s="142" t="s">
        <v>1</v>
      </c>
      <c r="N145" s="143" t="s">
        <v>38</v>
      </c>
      <c r="O145" s="55"/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6" t="s">
        <v>126</v>
      </c>
      <c r="AT145" s="146" t="s">
        <v>121</v>
      </c>
      <c r="AU145" s="146" t="s">
        <v>83</v>
      </c>
      <c r="AY145" s="14" t="s">
        <v>119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4" t="s">
        <v>81</v>
      </c>
      <c r="BK145" s="147">
        <f>ROUND(I145*H145,2)</f>
        <v>0</v>
      </c>
      <c r="BL145" s="14" t="s">
        <v>126</v>
      </c>
      <c r="BM145" s="146" t="s">
        <v>228</v>
      </c>
    </row>
    <row r="146" spans="1:65" s="12" customFormat="1" ht="22.9" customHeight="1">
      <c r="B146" s="127"/>
      <c r="C146" s="280"/>
      <c r="D146" s="282" t="s">
        <v>72</v>
      </c>
      <c r="E146" s="291" t="s">
        <v>187</v>
      </c>
      <c r="F146" s="291" t="s">
        <v>188</v>
      </c>
      <c r="G146" s="280"/>
      <c r="H146" s="280"/>
      <c r="I146" s="280"/>
      <c r="J146" s="292">
        <f>BK146</f>
        <v>0</v>
      </c>
      <c r="K146" s="280"/>
      <c r="L146" s="127"/>
      <c r="M146" s="132"/>
      <c r="N146" s="133"/>
      <c r="O146" s="133"/>
      <c r="P146" s="134">
        <f>P147</f>
        <v>0</v>
      </c>
      <c r="Q146" s="133"/>
      <c r="R146" s="134">
        <f>R147</f>
        <v>0</v>
      </c>
      <c r="S146" s="133"/>
      <c r="T146" s="135">
        <f>T147</f>
        <v>0</v>
      </c>
      <c r="AR146" s="128" t="s">
        <v>81</v>
      </c>
      <c r="AT146" s="136" t="s">
        <v>72</v>
      </c>
      <c r="AU146" s="136" t="s">
        <v>81</v>
      </c>
      <c r="AY146" s="128" t="s">
        <v>119</v>
      </c>
      <c r="BK146" s="137">
        <f>BK147</f>
        <v>0</v>
      </c>
    </row>
    <row r="147" spans="1:65" s="2" customFormat="1" ht="16.5" customHeight="1">
      <c r="A147" s="29"/>
      <c r="B147" s="140"/>
      <c r="C147" s="293" t="s">
        <v>196</v>
      </c>
      <c r="D147" s="293" t="s">
        <v>121</v>
      </c>
      <c r="E147" s="294" t="s">
        <v>189</v>
      </c>
      <c r="F147" s="299" t="s">
        <v>190</v>
      </c>
      <c r="G147" s="296" t="s">
        <v>132</v>
      </c>
      <c r="H147" s="297">
        <v>3.2629999999999999</v>
      </c>
      <c r="I147" s="141"/>
      <c r="J147" s="298">
        <f>ROUND(I147*H147,2)</f>
        <v>0</v>
      </c>
      <c r="K147" s="299" t="s">
        <v>125</v>
      </c>
      <c r="L147" s="30"/>
      <c r="M147" s="142" t="s">
        <v>1</v>
      </c>
      <c r="N147" s="143" t="s">
        <v>38</v>
      </c>
      <c r="O147" s="55"/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6" t="s">
        <v>126</v>
      </c>
      <c r="AT147" s="146" t="s">
        <v>121</v>
      </c>
      <c r="AU147" s="146" t="s">
        <v>83</v>
      </c>
      <c r="AY147" s="14" t="s">
        <v>119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4" t="s">
        <v>81</v>
      </c>
      <c r="BK147" s="147">
        <f>ROUND(I147*H147,2)</f>
        <v>0</v>
      </c>
      <c r="BL147" s="14" t="s">
        <v>126</v>
      </c>
      <c r="BM147" s="146" t="s">
        <v>229</v>
      </c>
    </row>
    <row r="148" spans="1:65" s="12" customFormat="1" ht="25.9" customHeight="1">
      <c r="B148" s="127"/>
      <c r="C148" s="280"/>
      <c r="D148" s="282" t="s">
        <v>72</v>
      </c>
      <c r="E148" s="283" t="s">
        <v>192</v>
      </c>
      <c r="F148" s="283" t="s">
        <v>193</v>
      </c>
      <c r="G148" s="280"/>
      <c r="H148" s="280"/>
      <c r="I148" s="280"/>
      <c r="J148" s="284">
        <f>BK148</f>
        <v>0</v>
      </c>
      <c r="K148" s="280"/>
      <c r="L148" s="127"/>
      <c r="M148" s="132"/>
      <c r="N148" s="133"/>
      <c r="O148" s="133"/>
      <c r="P148" s="134">
        <f>P149+P151</f>
        <v>0</v>
      </c>
      <c r="Q148" s="133"/>
      <c r="R148" s="134">
        <f>R149+R151</f>
        <v>0</v>
      </c>
      <c r="S148" s="133"/>
      <c r="T148" s="135">
        <f>T149+T151</f>
        <v>0</v>
      </c>
      <c r="AR148" s="128" t="s">
        <v>142</v>
      </c>
      <c r="AT148" s="136" t="s">
        <v>72</v>
      </c>
      <c r="AU148" s="136" t="s">
        <v>73</v>
      </c>
      <c r="AY148" s="128" t="s">
        <v>119</v>
      </c>
      <c r="BK148" s="137">
        <f>BK149+BK151</f>
        <v>0</v>
      </c>
    </row>
    <row r="149" spans="1:65" s="12" customFormat="1" ht="22.9" customHeight="1">
      <c r="B149" s="127"/>
      <c r="C149" s="280"/>
      <c r="D149" s="282" t="s">
        <v>72</v>
      </c>
      <c r="E149" s="291" t="s">
        <v>194</v>
      </c>
      <c r="F149" s="291" t="s">
        <v>195</v>
      </c>
      <c r="G149" s="280"/>
      <c r="H149" s="280"/>
      <c r="I149" s="280"/>
      <c r="J149" s="292">
        <f>BK149</f>
        <v>0</v>
      </c>
      <c r="K149" s="280"/>
      <c r="L149" s="127"/>
      <c r="M149" s="132"/>
      <c r="N149" s="133"/>
      <c r="O149" s="133"/>
      <c r="P149" s="134">
        <f>P150</f>
        <v>0</v>
      </c>
      <c r="Q149" s="133"/>
      <c r="R149" s="134">
        <f>R150</f>
        <v>0</v>
      </c>
      <c r="S149" s="133"/>
      <c r="T149" s="135">
        <f>T150</f>
        <v>0</v>
      </c>
      <c r="AR149" s="128" t="s">
        <v>142</v>
      </c>
      <c r="AT149" s="136" t="s">
        <v>72</v>
      </c>
      <c r="AU149" s="136" t="s">
        <v>81</v>
      </c>
      <c r="AY149" s="128" t="s">
        <v>119</v>
      </c>
      <c r="BK149" s="137">
        <f>BK150</f>
        <v>0</v>
      </c>
    </row>
    <row r="150" spans="1:65" s="2" customFormat="1" ht="24.2" customHeight="1">
      <c r="A150" s="29"/>
      <c r="B150" s="140"/>
      <c r="C150" s="293" t="s">
        <v>204</v>
      </c>
      <c r="D150" s="293" t="s">
        <v>121</v>
      </c>
      <c r="E150" s="294" t="s">
        <v>197</v>
      </c>
      <c r="F150" s="299" t="s">
        <v>198</v>
      </c>
      <c r="G150" s="296" t="s">
        <v>199</v>
      </c>
      <c r="H150" s="297">
        <v>1</v>
      </c>
      <c r="I150" s="141"/>
      <c r="J150" s="298">
        <f>ROUND(I150*H150,2)</f>
        <v>0</v>
      </c>
      <c r="K150" s="299" t="s">
        <v>125</v>
      </c>
      <c r="L150" s="30"/>
      <c r="M150" s="142" t="s">
        <v>1</v>
      </c>
      <c r="N150" s="143" t="s">
        <v>38</v>
      </c>
      <c r="O150" s="55"/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46" t="s">
        <v>200</v>
      </c>
      <c r="AT150" s="146" t="s">
        <v>121</v>
      </c>
      <c r="AU150" s="146" t="s">
        <v>83</v>
      </c>
      <c r="AY150" s="14" t="s">
        <v>119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4" t="s">
        <v>81</v>
      </c>
      <c r="BK150" s="147">
        <f>ROUND(I150*H150,2)</f>
        <v>0</v>
      </c>
      <c r="BL150" s="14" t="s">
        <v>200</v>
      </c>
      <c r="BM150" s="146" t="s">
        <v>230</v>
      </c>
    </row>
    <row r="151" spans="1:65" s="12" customFormat="1" ht="22.9" customHeight="1">
      <c r="B151" s="127"/>
      <c r="C151" s="280"/>
      <c r="D151" s="282" t="s">
        <v>72</v>
      </c>
      <c r="E151" s="291" t="s">
        <v>202</v>
      </c>
      <c r="F151" s="291" t="s">
        <v>203</v>
      </c>
      <c r="G151" s="280"/>
      <c r="H151" s="280"/>
      <c r="I151" s="280"/>
      <c r="J151" s="292">
        <f>BK151</f>
        <v>0</v>
      </c>
      <c r="K151" s="280"/>
      <c r="L151" s="127"/>
      <c r="M151" s="132"/>
      <c r="N151" s="133"/>
      <c r="O151" s="133"/>
      <c r="P151" s="134">
        <f>P152</f>
        <v>0</v>
      </c>
      <c r="Q151" s="133"/>
      <c r="R151" s="134">
        <f>R152</f>
        <v>0</v>
      </c>
      <c r="S151" s="133"/>
      <c r="T151" s="135">
        <f>T152</f>
        <v>0</v>
      </c>
      <c r="AR151" s="128" t="s">
        <v>142</v>
      </c>
      <c r="AT151" s="136" t="s">
        <v>72</v>
      </c>
      <c r="AU151" s="136" t="s">
        <v>81</v>
      </c>
      <c r="AY151" s="128" t="s">
        <v>119</v>
      </c>
      <c r="BK151" s="137">
        <f>BK152</f>
        <v>0</v>
      </c>
    </row>
    <row r="152" spans="1:65" s="2" customFormat="1" ht="16.5" customHeight="1">
      <c r="A152" s="29"/>
      <c r="B152" s="140"/>
      <c r="C152" s="293" t="s">
        <v>231</v>
      </c>
      <c r="D152" s="293" t="s">
        <v>121</v>
      </c>
      <c r="E152" s="294" t="s">
        <v>205</v>
      </c>
      <c r="F152" s="299" t="s">
        <v>203</v>
      </c>
      <c r="G152" s="296" t="s">
        <v>199</v>
      </c>
      <c r="H152" s="297">
        <v>1</v>
      </c>
      <c r="I152" s="141"/>
      <c r="J152" s="298">
        <f>ROUND(I152*H152,2)</f>
        <v>0</v>
      </c>
      <c r="K152" s="299" t="s">
        <v>125</v>
      </c>
      <c r="L152" s="30"/>
      <c r="M152" s="148" t="s">
        <v>1</v>
      </c>
      <c r="N152" s="149" t="s">
        <v>38</v>
      </c>
      <c r="O152" s="150"/>
      <c r="P152" s="151">
        <f>O152*H152</f>
        <v>0</v>
      </c>
      <c r="Q152" s="151">
        <v>0</v>
      </c>
      <c r="R152" s="151">
        <f>Q152*H152</f>
        <v>0</v>
      </c>
      <c r="S152" s="151">
        <v>0</v>
      </c>
      <c r="T152" s="152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6" t="s">
        <v>200</v>
      </c>
      <c r="AT152" s="146" t="s">
        <v>121</v>
      </c>
      <c r="AU152" s="146" t="s">
        <v>83</v>
      </c>
      <c r="AY152" s="14" t="s">
        <v>119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4" t="s">
        <v>81</v>
      </c>
      <c r="BK152" s="147">
        <f>ROUND(I152*H152,2)</f>
        <v>0</v>
      </c>
      <c r="BL152" s="14" t="s">
        <v>200</v>
      </c>
      <c r="BM152" s="146" t="s">
        <v>232</v>
      </c>
    </row>
    <row r="153" spans="1:65" s="2" customFormat="1" ht="6.95" customHeight="1">
      <c r="A153" s="29"/>
      <c r="B153" s="44"/>
      <c r="C153" s="45"/>
      <c r="D153" s="45"/>
      <c r="E153" s="45"/>
      <c r="F153" s="45"/>
      <c r="G153" s="45"/>
      <c r="H153" s="45"/>
      <c r="I153" s="45"/>
      <c r="J153" s="45"/>
      <c r="K153" s="45"/>
      <c r="L153" s="30"/>
      <c r="M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</row>
  </sheetData>
  <sheetProtection algorithmName="SHA-512" hashValue="weWYu0Q+i9q9RSBO8JdgNIaiYMCD/ZRGh2iHlBwOlTk8DhuBA+LrPhuOYlC3ZUDEhi2bYc9UQqq/V2lExKJJ1w==" saltValue="+vPeOX2FkfQJ48l70Jn8wg==" spinCount="100000" sheet="1" objects="1" scenarios="1"/>
  <autoFilter ref="C124:K152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SO01</vt:lpstr>
      <vt:lpstr>02 - SO02</vt:lpstr>
      <vt:lpstr>'01 - SO01'!Názvy_tisku</vt:lpstr>
      <vt:lpstr>'02 - SO02'!Názvy_tisku</vt:lpstr>
      <vt:lpstr>'Rekapitulace stavby'!Názvy_tisku</vt:lpstr>
      <vt:lpstr>'01 - SO01'!Oblast_tisku</vt:lpstr>
      <vt:lpstr>'02 - SO02'!Oblast_tisku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LAPTOP-R3519A97\PC01</dc:creator>
  <cp:lastModifiedBy>DiS. Michal Kubík</cp:lastModifiedBy>
  <dcterms:created xsi:type="dcterms:W3CDTF">2022-10-12T14:45:24Z</dcterms:created>
  <dcterms:modified xsi:type="dcterms:W3CDTF">2022-10-25T11:39:15Z</dcterms:modified>
</cp:coreProperties>
</file>