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3100" windowHeight="7455" activeTab="0"/>
  </bookViews>
  <sheets>
    <sheet name="Rekapitulace stavby" sheetId="1" r:id="rId1"/>
    <sheet name="000 - Příprava staveniště" sheetId="2" r:id="rId2"/>
    <sheet name="IO 01 - Zpevněné plochy p..." sheetId="3" r:id="rId3"/>
    <sheet name="IO 02 - Přípojka NN" sheetId="4" r:id="rId4"/>
    <sheet name="IO 04 - Likvidace dešťový..." sheetId="5" r:id="rId5"/>
    <sheet name="SO 01 - Skladovací hala MPPZ" sheetId="6" r:id="rId6"/>
    <sheet name="SO 01 EI a - Elektroinsta..." sheetId="7" r:id="rId7"/>
    <sheet name="SO 01 EI b - Ochrana před..." sheetId="8" r:id="rId8"/>
    <sheet name="SO 01 EI c - Montáž EZS" sheetId="9" r:id="rId9"/>
    <sheet name="VON - Vedlejší a ostatní ..." sheetId="10" r:id="rId10"/>
    <sheet name="Pokyny pro vyplnění" sheetId="11" r:id="rId11"/>
  </sheets>
  <definedNames>
    <definedName name="_xlnm._FilterDatabase" localSheetId="1" hidden="1">'000 - Příprava staveniště'!$C$85:$K$144</definedName>
    <definedName name="_xlnm._FilterDatabase" localSheetId="2" hidden="1">'IO 01 - Zpevněné plochy p...'!$C$85:$K$181</definedName>
    <definedName name="_xlnm._FilterDatabase" localSheetId="3" hidden="1">'IO 02 - Přípojka NN'!$C$81:$K$116</definedName>
    <definedName name="_xlnm._FilterDatabase" localSheetId="4" hidden="1">'IO 04 - Likvidace dešťový...'!$C$88:$K$282</definedName>
    <definedName name="_xlnm._FilterDatabase" localSheetId="5" hidden="1">'SO 01 - Skladovací hala MPPZ'!$C$91:$K$292</definedName>
    <definedName name="_xlnm._FilterDatabase" localSheetId="6" hidden="1">'SO 01 EI a - Elektroinsta...'!$C$80:$K$134</definedName>
    <definedName name="_xlnm._FilterDatabase" localSheetId="7" hidden="1">'SO 01 EI b - Ochrana před...'!$C$81:$K$106</definedName>
    <definedName name="_xlnm._FilterDatabase" localSheetId="8" hidden="1">'SO 01 EI c - Montáž EZS'!$C$80:$K$111</definedName>
    <definedName name="_xlnm._FilterDatabase" localSheetId="9" hidden="1">'VON - Vedlejší a ostatní ...'!$C$84:$K$115</definedName>
    <definedName name="_xlnm.Print_Area" localSheetId="1">'000 - Příprava staveniště'!$C$4:$J$39,'000 - Příprava staveniště'!$C$45:$J$67,'000 - Příprava staveniště'!$C$73:$J$144</definedName>
    <definedName name="_xlnm.Print_Area" localSheetId="2">'IO 01 - Zpevněné plochy p...'!$C$4:$J$39,'IO 01 - Zpevněné plochy p...'!$C$45:$J$67,'IO 01 - Zpevněné plochy p...'!$C$73:$J$181</definedName>
    <definedName name="_xlnm.Print_Area" localSheetId="3">'IO 02 - Přípojka NN'!$C$4:$J$39,'IO 02 - Přípojka NN'!$C$45:$J$63,'IO 02 - Přípojka NN'!$C$69:$J$116</definedName>
    <definedName name="_xlnm.Print_Area" localSheetId="4">'IO 04 - Likvidace dešťový...'!$C$4:$J$39,'IO 04 - Likvidace dešťový...'!$C$45:$J$70,'IO 04 - Likvidace dešťový...'!$C$76:$J$282</definedName>
    <definedName name="_xlnm.Print_Area" localSheetId="10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stavby'!$C$42:$AQ$64</definedName>
    <definedName name="_xlnm.Print_Area" localSheetId="5">'SO 01 - Skladovací hala MPPZ'!$C$4:$J$39,'SO 01 - Skladovací hala MPPZ'!$C$45:$J$73,'SO 01 - Skladovací hala MPPZ'!$C$79:$J$292</definedName>
    <definedName name="_xlnm.Print_Area" localSheetId="6">'SO 01 EI a - Elektroinsta...'!$C$4:$J$39,'SO 01 EI a - Elektroinsta...'!$C$45:$J$62,'SO 01 EI a - Elektroinsta...'!$C$68:$J$134</definedName>
    <definedName name="_xlnm.Print_Area" localSheetId="7">'SO 01 EI b - Ochrana před...'!$C$4:$J$39,'SO 01 EI b - Ochrana před...'!$C$45:$J$63,'SO 01 EI b - Ochrana před...'!$C$69:$J$106</definedName>
    <definedName name="_xlnm.Print_Area" localSheetId="8">'SO 01 EI c - Montáž EZS'!$C$4:$J$39,'SO 01 EI c - Montáž EZS'!$C$45:$J$62,'SO 01 EI c - Montáž EZS'!$C$68:$J$111</definedName>
    <definedName name="_xlnm.Print_Area" localSheetId="9">'VON - Vedlejší a ostatní ...'!$C$4:$J$39,'VON - Vedlejší a ostatní ...'!$C$45:$J$66,'VON - Vedlejší a ostatní ...'!$C$72:$J$115</definedName>
    <definedName name="_xlnm.Print_Titles" localSheetId="0">'Rekapitulace stavby'!$52:$52</definedName>
    <definedName name="_xlnm.Print_Titles" localSheetId="1">'000 - Příprava staveniště'!$85:$85</definedName>
    <definedName name="_xlnm.Print_Titles" localSheetId="2">'IO 01 - Zpevněné plochy p...'!$85:$85</definedName>
    <definedName name="_xlnm.Print_Titles" localSheetId="3">'IO 02 - Přípojka NN'!$81:$81</definedName>
    <definedName name="_xlnm.Print_Titles" localSheetId="4">'IO 04 - Likvidace dešťový...'!$88:$88</definedName>
    <definedName name="_xlnm.Print_Titles" localSheetId="5">'SO 01 - Skladovací hala MPPZ'!$91:$91</definedName>
    <definedName name="_xlnm.Print_Titles" localSheetId="6">'SO 01 EI a - Elektroinsta...'!$80:$80</definedName>
    <definedName name="_xlnm.Print_Titles" localSheetId="7">'SO 01 EI b - Ochrana před...'!$81:$81</definedName>
    <definedName name="_xlnm.Print_Titles" localSheetId="8">'SO 01 EI c - Montáž EZS'!$80:$80</definedName>
    <definedName name="_xlnm.Print_Titles" localSheetId="9">'VON - Vedlejší a ostatní ...'!$84:$84</definedName>
  </definedNames>
  <calcPr calcId="162913"/>
</workbook>
</file>

<file path=xl/sharedStrings.xml><?xml version="1.0" encoding="utf-8"?>
<sst xmlns="http://schemas.openxmlformats.org/spreadsheetml/2006/main" count="9351" uniqueCount="1653">
  <si>
    <t>Export Komplet</t>
  </si>
  <si>
    <t>VZ</t>
  </si>
  <si>
    <t>2.0</t>
  </si>
  <si>
    <t>ZAMOK</t>
  </si>
  <si>
    <t>False</t>
  </si>
  <si>
    <t>{6ccc6f54-a294-4ca5-9d1a-8be6add9fc57}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</si>
  <si>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</si>
  <si>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</si>
  <si>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</si>
  <si>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</si>
  <si>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</si>
  <si>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</si>
  <si>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</si>
  <si>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</si>
  <si>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1505003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</si>
  <si>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</si>
  <si>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</si>
  <si>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PPO Píšťany-sklad MPPZ (aktualizace)</t>
  </si>
  <si>
    <t>KSO:</t>
  </si>
  <si>
    <t/>
  </si>
  <si>
    <t>CC-CZ:</t>
  </si>
  <si>
    <t>Místo:</t>
  </si>
  <si>
    <t>Píšťany</t>
  </si>
  <si>
    <t>Datum:</t>
  </si>
  <si>
    <t>31. 10. 2022</t>
  </si>
  <si>
    <t>Zadavatel:</t>
  </si>
  <si>
    <t>IČ:</t>
  </si>
  <si>
    <t>70890005</t>
  </si>
  <si>
    <t>Povodí LABE - státní podnik</t>
  </si>
  <si>
    <t>DIČ:</t>
  </si>
  <si>
    <t>Uchazeč:</t>
  </si>
  <si>
    <t>Vyplň údaj</t>
  </si>
  <si>
    <t>Projektant:</t>
  </si>
  <si>
    <t>49974424</t>
  </si>
  <si>
    <t>Agroprojekt Jihlava spol, s.r.o.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</si>
  <si>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</si>
  <si>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</si>
  <si>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</si>
  <si>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https://podminky.urs.cz.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</si>
  <si>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</si>
  <si>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</si>
  <si>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</si>
  <si>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</si>
  <si>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</si>
  <si>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</si>
  <si>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</si>
  <si>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</si>
  <si>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</si>
  <si>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</si>
  <si>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</si>
  <si>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</si>
  <si>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</si>
  <si>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</si>
  <si>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</si>
  <si>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</si>
  <si>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</si>
  <si>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</si>
  <si>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</si>
  <si>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</si>
  <si>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</si>
  <si>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</si>
  <si>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</si>
  <si>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</si>
  <si>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</si>
  <si>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</si>
  <si>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</si>
  <si>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</si>
  <si>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</si>
  <si>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</si>
  <si>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</si>
  <si>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</si>
  <si>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</si>
  <si>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</si>
  <si>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</si>
  <si>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</si>
  <si>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</si>
  <si>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</si>
  <si>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</si>
  <si>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000</t>
  </si>
  <si>
    <t>Příprava staveniště</t>
  </si>
  <si>
    <t>STA</t>
  </si>
  <si>
    <t>1</t>
  </si>
  <si>
    <t>{be7d81be-fc15-4a2f-a7bd-2eb93a776ae5}</t>
  </si>
  <si>
    <t>2</t>
  </si>
  <si>
    <t>IO 01</t>
  </si>
  <si>
    <t>Zpevněné plochy pro manipulaci, nakládku a otáčení vozidel vč. oplocení</t>
  </si>
  <si>
    <t>ING</t>
  </si>
  <si>
    <t>{60fdf7ca-a9b1-4ca7-88be-953dfbbd7a87}</t>
  </si>
  <si>
    <t>IO 02</t>
  </si>
  <si>
    <t>Přípojka NN</t>
  </si>
  <si>
    <t>{089899ca-7cde-43bb-a582-252377dd3c5e}</t>
  </si>
  <si>
    <t>IO 04</t>
  </si>
  <si>
    <t>Likvidace dešťových vod</t>
  </si>
  <si>
    <t>{52906f34-8d8c-411e-a1cf-2c502d3f185b}</t>
  </si>
  <si>
    <t>SO 01</t>
  </si>
  <si>
    <t>Skladovací hala MPPZ</t>
  </si>
  <si>
    <t>{17f4c534-915a-4d58-826d-8e989a2b3772}</t>
  </si>
  <si>
    <t>SO 01 EI a</t>
  </si>
  <si>
    <t>Elektroinstalace světelná a silnoproudá</t>
  </si>
  <si>
    <t>PRO</t>
  </si>
  <si>
    <t>{f8a0f8f5-8b43-4e36-924b-d113b87e903c}</t>
  </si>
  <si>
    <t>SO 01 EI b</t>
  </si>
  <si>
    <t>Ochrana před bleskem</t>
  </si>
  <si>
    <t>{a93e93e0-a968-4722-9c92-e8651581e213}</t>
  </si>
  <si>
    <t>SO 01 EI c</t>
  </si>
  <si>
    <t>Montáž EZS</t>
  </si>
  <si>
    <t>{8b520e82-e113-4801-a5fa-cd69764b4c97}</t>
  </si>
  <si>
    <t>VON</t>
  </si>
  <si>
    <t>Vedlejší a ostatní náklady</t>
  </si>
  <si>
    <t>{12888eaf-4002-4a7c-b45c-209160f5fec0}</t>
  </si>
  <si>
    <t>KRYCÍ LIST SOUPISU PRACÍ</t>
  </si>
  <si>
    <t>Objekt:</t>
  </si>
  <si>
    <t>000 - Příprava staveniště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</si>
  <si>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</si>
  <si>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</si>
  <si>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</si>
  <si>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</si>
  <si>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</si>
  <si>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</si>
  <si>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9 - Ostatní konstrukce a práce, bourání</t>
  </si>
  <si>
    <t xml:space="preserve">    997 - Přesun sutě</t>
  </si>
  <si>
    <t>PSV - Práce a dodávky PSV</t>
  </si>
  <si>
    <t xml:space="preserve">    765 - Krytina skládaná</t>
  </si>
  <si>
    <t xml:space="preserve">    767 - Konstrukce zámečnické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</si>
  <si>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</si>
  <si>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</si>
  <si>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</si>
  <si>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</si>
  <si>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</si>
  <si>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</si>
  <si>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</si>
  <si>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</si>
  <si>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</si>
  <si>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</si>
  <si>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</si>
  <si>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</si>
  <si>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</si>
  <si>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</si>
  <si>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</si>
  <si>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</si>
  <si>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</si>
  <si>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</si>
  <si>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184818231</t>
  </si>
  <si>
    <t>Ochrana kmene bedněním před poškozením stavebním provozem zřízení včetně odstranění výšky bednění do 2 m průměru kmene do 300 mm</t>
  </si>
  <si>
    <t>kus</t>
  </si>
  <si>
    <t>4</t>
  </si>
  <si>
    <t>-836247402</t>
  </si>
  <si>
    <t>111151102</t>
  </si>
  <si>
    <t>Odstranění travin a rákosu strojně travin, při celkové ploše přes 100 do 500 m2</t>
  </si>
  <si>
    <t>m2</t>
  </si>
  <si>
    <t>1558035072</t>
  </si>
  <si>
    <t>Online PSC</t>
  </si>
  <si>
    <t>https://podminky.urs.cz/item/CS_URS_2022_01/111151102</t>
  </si>
  <si>
    <t>3</t>
  </si>
  <si>
    <t>111211101</t>
  </si>
  <si>
    <t>Odstranění křovin a stromů s odstraněním kořenů ručně průměru kmene do 100 mm jakékoliv plochy v rovině nebo ve svahu o sklonu do 1:5</t>
  </si>
  <si>
    <t>1613932030</t>
  </si>
  <si>
    <t>https://podminky.urs.cz/item/CS_URS_2022_01/111211101</t>
  </si>
  <si>
    <t>112101101</t>
  </si>
  <si>
    <t>Odstranění stromů s odřezáním kmene a s odvětvením listnatých, průměru kmene přes 100 do 300 mm</t>
  </si>
  <si>
    <t>1495100130</t>
  </si>
  <si>
    <t>5</t>
  </si>
  <si>
    <t>112101122</t>
  </si>
  <si>
    <t>Odstranění stromů s odřezáním kmene a s odvětvením jehličnatých bez odkornění, průměru kmene přes 300 do 500 mm</t>
  </si>
  <si>
    <t>-741735433</t>
  </si>
  <si>
    <t>6</t>
  </si>
  <si>
    <t>112251101</t>
  </si>
  <si>
    <t>Odstranění pařezů strojně s jejich vykopáním, vytrháním nebo odstřelením průměru přes 100 do 300 mm</t>
  </si>
  <si>
    <t>143976021</t>
  </si>
  <si>
    <t>https://podminky.urs.cz/item/CS_URS_2022_01/112251101</t>
  </si>
  <si>
    <t>7</t>
  </si>
  <si>
    <t>112251102</t>
  </si>
  <si>
    <t>Odstranění pařezů strojně s jejich vykopáním, vytrháním nebo odstřelením průměru přes 300 do 500 mm</t>
  </si>
  <si>
    <t>-990067183</t>
  </si>
  <si>
    <t>https://podminky.urs.cz/item/CS_URS_2022_01/112251102</t>
  </si>
  <si>
    <t>8</t>
  </si>
  <si>
    <t>174101101</t>
  </si>
  <si>
    <t>Zásyp sypaninou z jakékoliv horniny s uložením výkopku ve vrstvách se zhutněním jam, šachet, rýh nebo kolem objektů v těchto vykopávkách</t>
  </si>
  <si>
    <t>m3</t>
  </si>
  <si>
    <t>-1425559870</t>
  </si>
  <si>
    <t>VV</t>
  </si>
  <si>
    <t>2,3*2,5*1,8</t>
  </si>
  <si>
    <t>9</t>
  </si>
  <si>
    <t>M</t>
  </si>
  <si>
    <t>58344171</t>
  </si>
  <si>
    <t>štěrkodrť frakce 0/32</t>
  </si>
  <si>
    <t>t</t>
  </si>
  <si>
    <t>1175400366</t>
  </si>
  <si>
    <t>sypná hmotnost setřeseného kameniva fr. 0/32  - 1,676 t/m3</t>
  </si>
  <si>
    <t>10,35*1,676</t>
  </si>
  <si>
    <t>17,5</t>
  </si>
  <si>
    <t>Ostatní konstrukce a práce, bourání</t>
  </si>
  <si>
    <t>10</t>
  </si>
  <si>
    <t>968072455</t>
  </si>
  <si>
    <t>Vybourání kovových rámů oken s křídly, dveřních zárubní, vrat, stěn, ostění nebo obkladů dveřních zárubní, plochy do 2 m2</t>
  </si>
  <si>
    <t>1194173041</t>
  </si>
  <si>
    <t>P</t>
  </si>
  <si>
    <t xml:space="preserve">Poznámka k položce:
V cenách jsou započteny i náklady na vyvěšení křídel.
</t>
  </si>
  <si>
    <t>1,1*1,6</t>
  </si>
  <si>
    <t>11</t>
  </si>
  <si>
    <t>962032231</t>
  </si>
  <si>
    <t>Bourání zdiva nadzákladového z cihel nebo tvárnic z cihel pálených nebo vápenopískových, na maltu vápennou nebo vápenocementovou, objemu přes 1 m3</t>
  </si>
  <si>
    <t>1177753473</t>
  </si>
  <si>
    <t>Poznámka k položce:
Bourání vstupu do podzemní šachty.</t>
  </si>
  <si>
    <t>5,5*1,8*0,15</t>
  </si>
  <si>
    <t>12</t>
  </si>
  <si>
    <t>963012520</t>
  </si>
  <si>
    <t>Bourání stropů z desek nebo panelů železobetonových prefabrikovaných s dutinami z panelů, š. přes 300 mm tl. přes 140 mm</t>
  </si>
  <si>
    <t>-2030146692</t>
  </si>
  <si>
    <t>1,38*6,8*0,15</t>
  </si>
  <si>
    <t>13</t>
  </si>
  <si>
    <t>966072811</t>
  </si>
  <si>
    <t>Rozebrání oplocení z dílců rámových na ocelové sloupky, výšky přes 1 do 2 m</t>
  </si>
  <si>
    <t>m</t>
  </si>
  <si>
    <t>572776555</t>
  </si>
  <si>
    <t>Poznámka k položce:
V cenách jsou započteny i náklady na odklizení materiálu na vzdálenost do 20 m nebo naložení na dopravní prostředek.</t>
  </si>
  <si>
    <t>14</t>
  </si>
  <si>
    <t>966071711</t>
  </si>
  <si>
    <t>Bourání plotových sloupků a vzpěr ocelových trubkových nebo profilovaných výšky do 2,50 m zabetonovaných</t>
  </si>
  <si>
    <t>-1902708963</t>
  </si>
  <si>
    <t xml:space="preserve">Poznámka k položce:
V cenách jsou započteny i náklady na odklizení materiálu na vzdálenost do 20 m nebo naložení na dopravní prostředek.
</t>
  </si>
  <si>
    <t>966073810</t>
  </si>
  <si>
    <t>Rozebrání vrat a vrátek k oplocení plochy jednotlivě do 2 m2</t>
  </si>
  <si>
    <t>-354997893</t>
  </si>
  <si>
    <t>16</t>
  </si>
  <si>
    <t>981511116</t>
  </si>
  <si>
    <t>Demolice konstrukcí objektů postupným rozebíráním konstrukcí z betonu prostého</t>
  </si>
  <si>
    <t>335563624</t>
  </si>
  <si>
    <t>https://podminky.urs.cz/item/CS_URS_2022_01/981511116</t>
  </si>
  <si>
    <t>bourání plotové betonové podezdívky</t>
  </si>
  <si>
    <t>0,17*79,5*0,15</t>
  </si>
  <si>
    <t>997</t>
  </si>
  <si>
    <t>Přesun sutě</t>
  </si>
  <si>
    <t>17</t>
  </si>
  <si>
    <t>997002611</t>
  </si>
  <si>
    <t>Nakládání suti a vybouraných hmot na dopravní prostředek pro vodorovné přemístění</t>
  </si>
  <si>
    <t>1068091626</t>
  </si>
  <si>
    <t>18</t>
  </si>
  <si>
    <t>997013501</t>
  </si>
  <si>
    <t>Odvoz suti a vybouraných hmot na skládku nebo meziskládku se složením, na vzdálenost do 1 km</t>
  </si>
  <si>
    <t>-168202487</t>
  </si>
  <si>
    <t>19</t>
  </si>
  <si>
    <t>997013509</t>
  </si>
  <si>
    <t>Odvoz suti a vybouraných hmot na skládku nebo meziskládku se složením, na vzdálenost Příplatek k ceně za každý další i započatý 1 km přes 1 km</t>
  </si>
  <si>
    <t>-661173884</t>
  </si>
  <si>
    <t>12,966*20</t>
  </si>
  <si>
    <t>20</t>
  </si>
  <si>
    <t>997013601</t>
  </si>
  <si>
    <t>Poplatek za uložení stavebního odpadu na skládce (skládkovné) z prostého betonu zatříděného do Katalogu odpadů pod kódem 17 01 01</t>
  </si>
  <si>
    <t>-1625815685</t>
  </si>
  <si>
    <t>https://podminky.urs.cz/item/CS_URS_2022_01/997013601</t>
  </si>
  <si>
    <t>997013602</t>
  </si>
  <si>
    <t>Poplatek za uložení stavebního odpadu na skládce (skládkovné) z armovaného betonu zatříděného do Katalogu odpadů pod kódem 17 01 01</t>
  </si>
  <si>
    <t>1595821262</t>
  </si>
  <si>
    <t>https://podminky.urs.cz/item/CS_URS_2022_01/997013602</t>
  </si>
  <si>
    <t>22</t>
  </si>
  <si>
    <t>997013603</t>
  </si>
  <si>
    <t>Poplatek za uložení stavebního odpadu na skládce (skládkovné) cihelného zatříděného do Katalogu odpadů pod kódem 17 01 02</t>
  </si>
  <si>
    <t>1108232700</t>
  </si>
  <si>
    <t>https://podminky.urs.cz/item/CS_URS_2022_01/997013603</t>
  </si>
  <si>
    <t>23</t>
  </si>
  <si>
    <t>997013804</t>
  </si>
  <si>
    <t>Poplatek za uložení stavebního odpadu na skládce (skládkovné) ze skla zatříděného do Katalogu odpadů pod kódem 170 202</t>
  </si>
  <si>
    <t>1926698159</t>
  </si>
  <si>
    <t>24</t>
  </si>
  <si>
    <t>997013813</t>
  </si>
  <si>
    <t>Poplatek za uložení stavebního odpadu na skládce (skládkovné) z plastických hmot zatříděného do Katalogu odpadů pod kódem 170 203</t>
  </si>
  <si>
    <t>-1137720705</t>
  </si>
  <si>
    <t>PSV</t>
  </si>
  <si>
    <t>Práce a dodávky PSV</t>
  </si>
  <si>
    <t>765</t>
  </si>
  <si>
    <t>Krytina skládaná</t>
  </si>
  <si>
    <t>25</t>
  </si>
  <si>
    <t>765131851</t>
  </si>
  <si>
    <t>Demontáž vláknocementové krytiny vlnité sklonu do 30° do suti</t>
  </si>
  <si>
    <t>414555558</t>
  </si>
  <si>
    <t>8,95*4,3</t>
  </si>
  <si>
    <t>767</t>
  </si>
  <si>
    <t>Konstrukce zámečnické</t>
  </si>
  <si>
    <t>26</t>
  </si>
  <si>
    <t>767141800</t>
  </si>
  <si>
    <t>Demontáž konstrukcí pro beztmelé zasklení se zasklením</t>
  </si>
  <si>
    <t>-855834700</t>
  </si>
  <si>
    <t>Poznámka k položce:
Rozebrání skleníku.</t>
  </si>
  <si>
    <t>IO 01 - Zpevněné plochy pro manipulaci, nakládku a otáčení vozidel vč. oplocení</t>
  </si>
  <si>
    <t xml:space="preserve">    2 - Zakládání</t>
  </si>
  <si>
    <t xml:space="preserve">    3 - Svislé a kompletní konstrukce</t>
  </si>
  <si>
    <t xml:space="preserve">    5 - Komunikace pozemní</t>
  </si>
  <si>
    <t xml:space="preserve">    998 - Přesun hmot</t>
  </si>
  <si>
    <t>121151115</t>
  </si>
  <si>
    <t>Sejmutí ornice strojně při souvislé ploše přes 100 do 500 m2, tl. vrstvy přes 250 do 300 mm</t>
  </si>
  <si>
    <t>864223418</t>
  </si>
  <si>
    <t>https://podminky.urs.cz/item/CS_URS_2022_01/121151115</t>
  </si>
  <si>
    <t>Poznámka k položce:
UŽITÍ
1. Ceny lze použít i pro sejmutí podorničí.
OBSAH
2. V cenách jsou započteny i náklady na
a) naložení sejmuté ornice na dopravní prostředek,
b) vodorovné přemístění na hromady v místě upotřebení nebo na dočasné či trvalé skládky na vzdálenost do 50 m a se složením.
3. V cenách nejsou započteny náklady na odstranění nevhodných přimísenin (kamenů, kořenů apod.); tyto práce se ocení individuálně.</t>
  </si>
  <si>
    <t>167151101</t>
  </si>
  <si>
    <t>Nakládání, skládání a překládání neulehlého výkopku nebo sypaniny strojně nakládání, množství do 100 m3, z horniny třídy těžitelnosti I, skupiny 1 až 3</t>
  </si>
  <si>
    <t>1254709532</t>
  </si>
  <si>
    <t>https://podminky.urs.cz/item/CS_URS_2022_01/167151101</t>
  </si>
  <si>
    <t>180*0,3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</si>
  <si>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</si>
  <si>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</si>
  <si>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253345477</t>
  </si>
  <si>
    <t>https://podminky.urs.cz/item/CS_URS_2022_01/162751117</t>
  </si>
  <si>
    <t>171151103</t>
  </si>
  <si>
    <t>Uložení sypanin do násypů strojně s rozprostřením sypaniny ve vrstvách a s hrubým urovnáním zhutněných z hornin soudržných jakékoliv třídy těžitelnosti</t>
  </si>
  <si>
    <t>2053723902</t>
  </si>
  <si>
    <t>https://podminky.urs.cz/item/CS_URS_2022_01/171151103</t>
  </si>
  <si>
    <t>122151103</t>
  </si>
  <si>
    <t>Odkopávky a prokopávky nezapažené strojně v hornině třídy těžitelnosti I skupiny 1 a 2 přes 50 do 100 m3</t>
  </si>
  <si>
    <t>-1906945170</t>
  </si>
  <si>
    <t>https://podminky.urs.cz/item/CS_URS_2022_01/122151103</t>
  </si>
  <si>
    <t>180*0,22</t>
  </si>
  <si>
    <t>131111333</t>
  </si>
  <si>
    <t>Vrtání jamek pro plotové sloupky ručním motorovým vrtákem průměru přes 200 do 300 mm</t>
  </si>
  <si>
    <t>941336754</t>
  </si>
  <si>
    <t>"sloupky" 19*0,8</t>
  </si>
  <si>
    <t>"vzpěry" 6*0,6</t>
  </si>
  <si>
    <t>Součet</t>
  </si>
  <si>
    <t>162351104</t>
  </si>
  <si>
    <t>Vodorovné přemístění výkopku nebo sypaniny po suchu na obvyklém dopravním prostředku, bez naložení výkopku, avšak se složením bez rozhrnutí z horniny třídy těžitelnosti I skupiny 1 až 3 na vzdálenost přes 500 do 1 000 m</t>
  </si>
  <si>
    <t>-993137027</t>
  </si>
  <si>
    <t>https://podminky.urs.cz/item/CS_URS_2022_01/162351104</t>
  </si>
  <si>
    <t>"zpevněná plocha" 39,6</t>
  </si>
  <si>
    <t>"sloupky k oplocení" 1,44</t>
  </si>
  <si>
    <t>162751119</t>
  </si>
  <si>
    <t>Příplatek k vodorovnému přemístění výkopku/sypaniny z horniny třídy těžitelnosti I skupiny 1 až 3 ZKD 1000 m přes 10000 m</t>
  </si>
  <si>
    <t>1403065402</t>
  </si>
  <si>
    <t>https://podminky.urs.cz/item/CS_URS_2022_01/162751119</t>
  </si>
  <si>
    <t>41,04*15</t>
  </si>
  <si>
    <t>171201231</t>
  </si>
  <si>
    <t>Poplatek za uložení stavebního odpadu na recyklační skládce (skládkovné) zeminy a kamení zatříděného do Katalogu odpadů pod kódem 17 05 04</t>
  </si>
  <si>
    <t>1615325621</t>
  </si>
  <si>
    <t>https://podminky.urs.cz/item/CS_URS_2022_01/171201231</t>
  </si>
  <si>
    <t>41,04*1,8</t>
  </si>
  <si>
    <t>171251201</t>
  </si>
  <si>
    <t>Uložení sypaniny na skládky nebo meziskládky bez hutnění s upravením uložené sypaniny do předepsaného tvaru</t>
  </si>
  <si>
    <t>-2046387653</t>
  </si>
  <si>
    <t>https://podminky.urs.cz/item/CS_URS_2022_01/171251201</t>
  </si>
  <si>
    <t>Zakládání</t>
  </si>
  <si>
    <t>215901101</t>
  </si>
  <si>
    <t>Zhutnění podloží pod násypy z rostlé horniny tř. 1 až 4 z hornin soudružných do 92 % PS a nesoudržných sypkých relativní ulehlosti I(d) do 0,8</t>
  </si>
  <si>
    <t>1894803783</t>
  </si>
  <si>
    <t>zhutnění zeminy pod zpevněnými plochami vč. obrub</t>
  </si>
  <si>
    <t>"odměřeno graficky" 180</t>
  </si>
  <si>
    <t>Svislé a kompletní konstrukce</t>
  </si>
  <si>
    <t>338171123</t>
  </si>
  <si>
    <t>Montáž sloupků a vzpěr plotových ocelových trubkových nebo profilovaných výšky do 2,60 m se zabetonováním do 0,08 m3 do připravených jamek</t>
  </si>
  <si>
    <t>-1447896220</t>
  </si>
  <si>
    <t xml:space="preserve">Poznámka k položce:
Ceny lze použít i pro zalití (zabetonování) vzpěr rohových sloupků.
</t>
  </si>
  <si>
    <t>55342181</t>
  </si>
  <si>
    <t>plotový profilovaný sloupek D 40-50mm dl 2,0-2,5m pro svařované pletivo v návinu povrchová úprava Pz a komaxit</t>
  </si>
  <si>
    <t>-1734039341</t>
  </si>
  <si>
    <t>55342189</t>
  </si>
  <si>
    <t>plotová profilovaná vzpěra D 30-40mm dl 2,0-2,5m bez hlavy a objímky pro svařované pletivo v návinu povrchová úprava Pz a komaxit</t>
  </si>
  <si>
    <t>1594714941</t>
  </si>
  <si>
    <t>15619210</t>
  </si>
  <si>
    <t>čepička PVC 48 mm - zelená</t>
  </si>
  <si>
    <t>-1352419519</t>
  </si>
  <si>
    <t>55342202</t>
  </si>
  <si>
    <t>objímka pro uchycení vzpěry na sloupek D 40-50mm</t>
  </si>
  <si>
    <t>1294962310</t>
  </si>
  <si>
    <t>348401350</t>
  </si>
  <si>
    <t>Montáž oplocení z pletiva rozvinutí, uchycení a napnutí drátu napínacího</t>
  </si>
  <si>
    <t>-1739390518</t>
  </si>
  <si>
    <t>44,3*3</t>
  </si>
  <si>
    <t>15619100</t>
  </si>
  <si>
    <t>drát poplastovaný kruhový napínací 2,5/3,5mm</t>
  </si>
  <si>
    <t>-70399941</t>
  </si>
  <si>
    <t>31324826</t>
  </si>
  <si>
    <t>poplastovaný - PVC napínák (ráčna) zelený</t>
  </si>
  <si>
    <t>-213445047</t>
  </si>
  <si>
    <t>3*3</t>
  </si>
  <si>
    <t>3X01</t>
  </si>
  <si>
    <t>opasek na přichycení napínáku PVC na sloupek 48 mm zelený</t>
  </si>
  <si>
    <t>1732492021</t>
  </si>
  <si>
    <t>3X02</t>
  </si>
  <si>
    <t>očko na přichycení napínáku na opasek - PVC zelené</t>
  </si>
  <si>
    <t>448728782</t>
  </si>
  <si>
    <t>3*2</t>
  </si>
  <si>
    <t>3X03</t>
  </si>
  <si>
    <t>šroub a matice k opasku</t>
  </si>
  <si>
    <t>1501556712</t>
  </si>
  <si>
    <t>3X04</t>
  </si>
  <si>
    <t>příchytka z PVC na napínací drát - zelená, šroubovací</t>
  </si>
  <si>
    <t>-561766114</t>
  </si>
  <si>
    <t>Poznámka k položce:
Samořezný šroub je součástí příchytky a je již započtený v ceně.</t>
  </si>
  <si>
    <t>19*3</t>
  </si>
  <si>
    <t>348401220</t>
  </si>
  <si>
    <t>Montáž oplocení z pletiva strojového bez napínacích drátů do 1,6 m</t>
  </si>
  <si>
    <t>400967686</t>
  </si>
  <si>
    <t>"východní strana" 12,5</t>
  </si>
  <si>
    <t>"severní strana" 31,8</t>
  </si>
  <si>
    <t>31324756</t>
  </si>
  <si>
    <t>pletivo drátěné se čtvercovými oky zapletené Pz 50x2x1600mm</t>
  </si>
  <si>
    <t>415286475</t>
  </si>
  <si>
    <t>348401360</t>
  </si>
  <si>
    <t>Montáž oplocení z pletiva rozvinutí, uchycení a napnutí drátu přiháčkování pletiva k napínacímu drátu</t>
  </si>
  <si>
    <t>996036913</t>
  </si>
  <si>
    <t>44,3*2</t>
  </si>
  <si>
    <t>27</t>
  </si>
  <si>
    <t>15619200</t>
  </si>
  <si>
    <t>drát poplastovaný kruhový vázací 1,1/1,5mm</t>
  </si>
  <si>
    <t>-155986372</t>
  </si>
  <si>
    <t>Komunikace pozemní</t>
  </si>
  <si>
    <t>28</t>
  </si>
  <si>
    <t>564861111</t>
  </si>
  <si>
    <t>Podklad ze štěrkodrti ŠD s rozprostřením a zhutněním, po zhutnění tl. 200 mm</t>
  </si>
  <si>
    <t>1245222272</t>
  </si>
  <si>
    <t>29</t>
  </si>
  <si>
    <t>564952113</t>
  </si>
  <si>
    <t>Podklad z mechanicky zpevněného kameniva MZK (minerální beton) s rozprostřením a s hutněním, po zhutnění tl. 170 mm</t>
  </si>
  <si>
    <t>2121733388</t>
  </si>
  <si>
    <t>30</t>
  </si>
  <si>
    <t>565135121</t>
  </si>
  <si>
    <t>Asfaltový beton vrstva podkladní ACP 16 (obalované kamenivo střednězrnné - OKS) s rozprostřením a zhutněním v pruhu šířky přes 3 m, po zhutnění tl. 50 mm</t>
  </si>
  <si>
    <t>1415180166</t>
  </si>
  <si>
    <t>31</t>
  </si>
  <si>
    <t>573111113</t>
  </si>
  <si>
    <t>Postřik infiltrační PI z asfaltu silničního s posypem kamenivem, v množství 1,50 kg/m2</t>
  </si>
  <si>
    <t>-1495754825</t>
  </si>
  <si>
    <t>32</t>
  </si>
  <si>
    <t>577155122</t>
  </si>
  <si>
    <t>Asfaltový beton vrstva ložní ACL 16 (ABH) s rozprostřením a zhutněním z nemodifikovaného asfaltu v pruhu šířky přes 3 m, po zhutnění tl. 60 mm</t>
  </si>
  <si>
    <t>-1347456791</t>
  </si>
  <si>
    <t>"odměřeno graficky" 174</t>
  </si>
  <si>
    <t>33</t>
  </si>
  <si>
    <t>573211107</t>
  </si>
  <si>
    <t>Postřik spojovací PS bez posypu kamenivem z asfaltu silničního, v množství 0,30 kg/m2</t>
  </si>
  <si>
    <t>184841835</t>
  </si>
  <si>
    <t>174*2</t>
  </si>
  <si>
    <t>34</t>
  </si>
  <si>
    <t>577134121</t>
  </si>
  <si>
    <t>Asfaltový beton vrstva obrusná ACO 11 (ABS) s rozprostřením a se zhutněním z nemodifikovaného asfaltu v pruhu šířky přes 3 m tř. I, po zhutnění tl. 40 mm</t>
  </si>
  <si>
    <t>-25851117</t>
  </si>
  <si>
    <t>35</t>
  </si>
  <si>
    <t>564750011</t>
  </si>
  <si>
    <t>Podklad nebo kryt z kameniva hrubého drceného vel. 8-16 mm s rozprostřením a zhutněním, po zhutnění tl. 150 mm</t>
  </si>
  <si>
    <t>649418010</t>
  </si>
  <si>
    <t>36</t>
  </si>
  <si>
    <t>581131211</t>
  </si>
  <si>
    <t>Kryt cementobetonový silničních komunikací skupiny CB II tl. 200 mm</t>
  </si>
  <si>
    <t>803938656</t>
  </si>
  <si>
    <t>rozšíření stávající betonové komunikace</t>
  </si>
  <si>
    <t>"odměřeno graficky" 25,5</t>
  </si>
  <si>
    <t>37</t>
  </si>
  <si>
    <t>916131213</t>
  </si>
  <si>
    <t>Osazení silničního obrubníku betonového se zřízením lože, s vyplněním a zatřením spár cementovou maltou stojatého s boční opěrou z betonu prostého, do lože z betonu prostého</t>
  </si>
  <si>
    <t>572455343</t>
  </si>
  <si>
    <t>38</t>
  </si>
  <si>
    <t>59217029</t>
  </si>
  <si>
    <t>obrubník betonový silniční nájezdový 1000x150x150mm</t>
  </si>
  <si>
    <t>344902563</t>
  </si>
  <si>
    <t>39</t>
  </si>
  <si>
    <t>59217031</t>
  </si>
  <si>
    <t>obrubník betonový silniční 1000x150x250mm</t>
  </si>
  <si>
    <t>1088881362</t>
  </si>
  <si>
    <t>40</t>
  </si>
  <si>
    <t>59217030</t>
  </si>
  <si>
    <t>obrubník betonový silniční přechodový 1000x150x150-250mm</t>
  </si>
  <si>
    <t>1083150209</t>
  </si>
  <si>
    <t>41</t>
  </si>
  <si>
    <t>916231213</t>
  </si>
  <si>
    <t>Osazení chodníkového obrubníku betonového se zřízením lože, s vyplněním a zatřením spár cementovou maltou stojatého s boční opěrou z betonu prostého, do lože z betonu prostého</t>
  </si>
  <si>
    <t>297454253</t>
  </si>
  <si>
    <t>42</t>
  </si>
  <si>
    <t>59217017</t>
  </si>
  <si>
    <t>obrubník betonový chodníkový 1000x100x250mm</t>
  </si>
  <si>
    <t>-1845015669</t>
  </si>
  <si>
    <t>43</t>
  </si>
  <si>
    <t>919124121</t>
  </si>
  <si>
    <t>Dilatační spáry vkládané v cementobetonovém krytu s odstraněním vložek, s vyčištěním a vyplněním spár asfaltovou zálivkou</t>
  </si>
  <si>
    <t>261519379</t>
  </si>
  <si>
    <t>44</t>
  </si>
  <si>
    <t>919125111</t>
  </si>
  <si>
    <t>Těsnění svislé spáry mezi živičným krytem a ostatními prvky asfaltovou páskou samolepicí šířky 35 mm tl. 8 mm</t>
  </si>
  <si>
    <t>1156859466</t>
  </si>
  <si>
    <t>Poznámka k položce:
Cena jsou určena pro napojení obrubníků, odvodňovacích žlabů, roštů apod. na živičný povrch, pro napojení nového živičného povrchu na stávající, apod.
2. V ceně jsou započteny i náklady na vyčištění trhlin.</t>
  </si>
  <si>
    <t>45</t>
  </si>
  <si>
    <t>919741111</t>
  </si>
  <si>
    <t>Ošetření cementobetonové plochy kropením vodou</t>
  </si>
  <si>
    <t>-538250239</t>
  </si>
  <si>
    <t>46</t>
  </si>
  <si>
    <t>919748111</t>
  </si>
  <si>
    <t>Provedení postřiku, popř. zdrsnění povrchu cementobetonového krytu nebo podkladu ochrannou emulzí</t>
  </si>
  <si>
    <t>-585703303</t>
  </si>
  <si>
    <t>Poznámka k položce:
V ceně jsou započteny i náklady na postřik boků cementobetonového krytu nebo podkladu</t>
  </si>
  <si>
    <t>47</t>
  </si>
  <si>
    <t>24611203</t>
  </si>
  <si>
    <t>fermež dálniční impregnace na beton</t>
  </si>
  <si>
    <t>kg</t>
  </si>
  <si>
    <t>-107065552</t>
  </si>
  <si>
    <t>25,5*0,12 'Přepočtené koeficientem množství</t>
  </si>
  <si>
    <t>998</t>
  </si>
  <si>
    <t>Přesun hmot</t>
  </si>
  <si>
    <t>48</t>
  </si>
  <si>
    <t>998225111</t>
  </si>
  <si>
    <t>Přesun hmot pro komunikace s krytem monolitickým betonovým nebo živičným dopravní vzdálenost do 200 m jakékoliv délky objektu</t>
  </si>
  <si>
    <t>-2076376734</t>
  </si>
  <si>
    <t>49</t>
  </si>
  <si>
    <t>998232110</t>
  </si>
  <si>
    <t>Přesun hmot pro oplocení se svislou nosnou konstrukcí zděnou z cihel, tvárnic, bloků, popř. kovovou nebo dřevěnou vodorovná dopravní vzdálenost do 50 m, pro oplocení výšky do 3 m</t>
  </si>
  <si>
    <t>-2016850286</t>
  </si>
  <si>
    <t>IO 02 - Přípojka NN</t>
  </si>
  <si>
    <t>M - M</t>
  </si>
  <si>
    <t xml:space="preserve">    21-M - Elektromontáže</t>
  </si>
  <si>
    <t xml:space="preserve">    46-M - Zemní práce při extr.mont.pracích</t>
  </si>
  <si>
    <t>21-M</t>
  </si>
  <si>
    <t>Elektromontáže</t>
  </si>
  <si>
    <t>210010099</t>
  </si>
  <si>
    <t>Montáž trubek pancéřových plastových tuhých uložených pevně</t>
  </si>
  <si>
    <t>345711100</t>
  </si>
  <si>
    <t>trubka elektroinstalační pancéřová pevná z PH L3m 8040</t>
  </si>
  <si>
    <t>210010255</t>
  </si>
  <si>
    <t>Montáž hadic ochranných pryžových a plastových D do 80 mm uložených volně</t>
  </si>
  <si>
    <t>345713530</t>
  </si>
  <si>
    <t>trubka elektroinstalační ohebná Kopoflex, HDPE+LDPE KF 09075</t>
  </si>
  <si>
    <t>210020305</t>
  </si>
  <si>
    <t>Montáž žlabů kovových typ Mars šířky do 100 mm s víkem</t>
  </si>
  <si>
    <t>KZ1</t>
  </si>
  <si>
    <t>žlab kabelový 62/50 nerez vč. víka a příslušenství</t>
  </si>
  <si>
    <t>210100156</t>
  </si>
  <si>
    <t>Ukončení kabelů smršťovací záklopkou nebo páskou se zapojením bez letování žíly do 5x16 mm2</t>
  </si>
  <si>
    <t>210120102</t>
  </si>
  <si>
    <t>Montáž pojistkových patron nožových</t>
  </si>
  <si>
    <t>358252280</t>
  </si>
  <si>
    <t>pojistka nízkoztrátová PHNA000 32A provedení normální, charakteristika  gG</t>
  </si>
  <si>
    <t>210120465</t>
  </si>
  <si>
    <t>Montáž jističů třípólových nn do 63 A bez krytu</t>
  </si>
  <si>
    <t>358224060</t>
  </si>
  <si>
    <t>jistič 3pólový-charakteristika B LTN  50B/3</t>
  </si>
  <si>
    <t>210191502</t>
  </si>
  <si>
    <t>Montáž skříní pojistkových tenkocementových přípojkových v pilíři SP 3 až 5/1</t>
  </si>
  <si>
    <t>KP1</t>
  </si>
  <si>
    <t>kompaktní pilíř SS100/NK</t>
  </si>
  <si>
    <t>210220021</t>
  </si>
  <si>
    <t>Montáž uzemňovacího vedení vodičů FeZn pomocí svorek v zemi páskou do 120 mm2 v průmyslové výstavbě</t>
  </si>
  <si>
    <t>354420620</t>
  </si>
  <si>
    <t>pás zemnící 30 x 4 mm FeZn</t>
  </si>
  <si>
    <t>210810014</t>
  </si>
  <si>
    <t>Montáž měděných kabelů CYKY, CYKYD, CYKYDY, NYM, NYY, YSLY 750 V 5x16mm2 uložených volně</t>
  </si>
  <si>
    <t>341111020</t>
  </si>
  <si>
    <t>kabel silový s Cu jádrem CYKY-J5x16 mm2</t>
  </si>
  <si>
    <t>210280001</t>
  </si>
  <si>
    <t>Zkoušky a prohlídky el rozvodů a zařízení celková prohlídka pro objem mtž prací do 100 000 Kč</t>
  </si>
  <si>
    <t>PM</t>
  </si>
  <si>
    <t>Přidružený materiál</t>
  </si>
  <si>
    <t>kpl</t>
  </si>
  <si>
    <t>PPV</t>
  </si>
  <si>
    <t>Podíl přidružených výkonů</t>
  </si>
  <si>
    <t>ZV</t>
  </si>
  <si>
    <t>Zednické výpomoci</t>
  </si>
  <si>
    <t>46-M</t>
  </si>
  <si>
    <t>Zemní práce při extr.mont.pracích</t>
  </si>
  <si>
    <t>460010024</t>
  </si>
  <si>
    <t>Vytýčení kabelové trasy v zastavěném prostoru</t>
  </si>
  <si>
    <t>km</t>
  </si>
  <si>
    <t>460010025</t>
  </si>
  <si>
    <t>Vytyčení trasy inženýrských sítí v zastavěném prostoru</t>
  </si>
  <si>
    <t>460070213</t>
  </si>
  <si>
    <t>Hloubení nezapažených jam pro základy kabelových objektů ručně v hornině tř 3</t>
  </si>
  <si>
    <t>460080012</t>
  </si>
  <si>
    <t>Základové konstrukce z monolitického betonu C 8/10 bez bednění</t>
  </si>
  <si>
    <t>460150163</t>
  </si>
  <si>
    <t>Hloubení kabelových zapažených i nezapažených rýh ručně š 35 cm, hl 80 cm, v hornině tř 3</t>
  </si>
  <si>
    <t>460260001</t>
  </si>
  <si>
    <t>Zatažení lana do trubky</t>
  </si>
  <si>
    <t>460300001</t>
  </si>
  <si>
    <t>Zásyp jam nebo rýh strojně včetně zhutnění v zástavbě</t>
  </si>
  <si>
    <t>460421101</t>
  </si>
  <si>
    <t>Lože kabelů z písku nebo štěrkopísku tl 10 cm nad kabel, bez zakrytí, šířky lože do 65 cm</t>
  </si>
  <si>
    <t>460560163</t>
  </si>
  <si>
    <t>Zásyp rýh ručně šířky 35 cm, hloubky 80 cm, z horniny třídy 3</t>
  </si>
  <si>
    <t>460620013</t>
  </si>
  <si>
    <t>Provizorní úprava terénu se zhutněním, v hornině tř 3</t>
  </si>
  <si>
    <t>IO 04 - Likvidace dešťových vod</t>
  </si>
  <si>
    <t xml:space="preserve">    4 - Vodorovné konstrukce</t>
  </si>
  <si>
    <t xml:space="preserve">    8 - Trubní vedení</t>
  </si>
  <si>
    <t>113107132</t>
  </si>
  <si>
    <t>Odstranění podkladů nebo krytů ručně s přemístěním hmot na skládku na vzdálenost do 3 m nebo s naložením na dopravní prostředek z betonu prostého, o tl. vrstvy přes 150 do 300 mm</t>
  </si>
  <si>
    <t>-673397178</t>
  </si>
  <si>
    <t>překop přes stávající betonovou komunikaci</t>
  </si>
  <si>
    <t>3,5*1</t>
  </si>
  <si>
    <t>113107122</t>
  </si>
  <si>
    <t>Odstranění podkladů nebo krytů ručně s přemístěním hmot na skládku na vzdálenost do 3 m nebo s naložením na dopravní prostředek z kameniva hrubého drceného, o tl. vrstvy přes 100 do 200 mm</t>
  </si>
  <si>
    <t>-691168639</t>
  </si>
  <si>
    <t>121112005</t>
  </si>
  <si>
    <t>Sejmutí ornice ručně při souvislé ploše, tl. vrstvy přes 250 do 300 mm</t>
  </si>
  <si>
    <t>162240225</t>
  </si>
  <si>
    <t>https://podminky.urs.cz/item/CS_URS_2022_01/121112005</t>
  </si>
  <si>
    <t>plocha pro vsakovací galerii</t>
  </si>
  <si>
    <t>18,6*3,6</t>
  </si>
  <si>
    <t>131151104</t>
  </si>
  <si>
    <t>Hloubení nezapažených jam a zářezů strojně s urovnáním dna do předepsaného profilu a spádu v hornině třídy těžitelnosti I skupiny 1 a 2 přes 100 do 500 m3</t>
  </si>
  <si>
    <t>602025714</t>
  </si>
  <si>
    <t>https://podminky.urs.cz/item/CS_URS_2022_01/131151104</t>
  </si>
  <si>
    <t>"retenční nádrž" ((3,8+2,23)/2*1,25)*7,5</t>
  </si>
  <si>
    <t>"vsakovací galerie" 18,6*3,6*1,11</t>
  </si>
  <si>
    <t>102,6</t>
  </si>
  <si>
    <t>132112221</t>
  </si>
  <si>
    <t>Hloubení zapažených rýh šířky přes 800 do 2 000 mm ručně s urovnáním dna do předepsaného profilu a spádu v hornině třídy těžitelnosti I skupiny 1 a 2 soudržných</t>
  </si>
  <si>
    <t>-1741945459</t>
  </si>
  <si>
    <t>https://podminky.urs.cz/item/CS_URS_2022_01/132112221</t>
  </si>
  <si>
    <t>57,2*0,1</t>
  </si>
  <si>
    <t>132154203</t>
  </si>
  <si>
    <t>Hloubení zapažených rýh šířky přes 800 do 2 000 mm strojně s urovnáním dna do předepsaného profilu a spádu v hornině třídy těžitelnosti I skupiny 1 a 2 přes 50 do 100 m3</t>
  </si>
  <si>
    <t>-764282386</t>
  </si>
  <si>
    <t>https://podminky.urs.cz/item/CS_URS_2022_01/132154203</t>
  </si>
  <si>
    <t>"pod komunikací" 4,2*1*1,4</t>
  </si>
  <si>
    <t>"volný terén" 45,8*0,8*1,4</t>
  </si>
  <si>
    <t>57,2*0,9</t>
  </si>
  <si>
    <t>151101101</t>
  </si>
  <si>
    <t>Zřízení pažení a rozepření stěn rýh pro podzemní vedení pro všechny šířky rýhy příložné pro jakoukoliv mezerovitost, hloubky do 2 m</t>
  </si>
  <si>
    <t>1037258464</t>
  </si>
  <si>
    <t>4,2*1,5*2</t>
  </si>
  <si>
    <t>151101111</t>
  </si>
  <si>
    <t>Odstranění pažení a rozepření stěn rýh pro podzemní vedení s uložením materiálu na vzdálenost do 3 m od kraje výkopu příložné, hloubky do 2 m</t>
  </si>
  <si>
    <t>-412324094</t>
  </si>
  <si>
    <t>162211311</t>
  </si>
  <si>
    <t>Vodorovné přemístění výkopku nebo sypaniny stavebním kolečkem s vyprázdněním kolečka na hromady nebo do dopravního prostředku na vzdálenost do 10 m z horniny třídy těžitelnosti I, skupiny 1 až 3</t>
  </si>
  <si>
    <t>696645871</t>
  </si>
  <si>
    <t>https://podminky.urs.cz/item/CS_URS_2022_01/162211311</t>
  </si>
  <si>
    <t>přesun hmot</t>
  </si>
  <si>
    <t>"obsyp potrubí a drobných objektů" 3,348+4,084</t>
  </si>
  <si>
    <t>"obsyp a zásyp potrubí a galerie" 72,572+10,21</t>
  </si>
  <si>
    <t>"obsyp a zásyp retenční nádrže" 12,7</t>
  </si>
  <si>
    <t>103</t>
  </si>
  <si>
    <t>162211319</t>
  </si>
  <si>
    <t>Příplatek k vodorovnému přemístění výkopku z horniny třídy těžitelnosti I skupiny 1 až 3 stavebním kolečkem za každých dalších 10 m</t>
  </si>
  <si>
    <t>596767018</t>
  </si>
  <si>
    <t>https://podminky.urs.cz/item/CS_URS_2022_01/162211319</t>
  </si>
  <si>
    <t>-694042778</t>
  </si>
  <si>
    <t>"nevyužitá zemina z výkopu pro potrubí"10,21+4,084</t>
  </si>
  <si>
    <t>"nevyužitá zemina z výkopu pro vsakovací galerii"6,7+23,5+3,348</t>
  </si>
  <si>
    <t>"nevyužitá zemina z výkopu pro retenční nádrž" ((3,8+2,23)/2*1,25)*7,5</t>
  </si>
  <si>
    <t>76,12</t>
  </si>
  <si>
    <t>-1936856900</t>
  </si>
  <si>
    <t>76,12*15</t>
  </si>
  <si>
    <t>267589144</t>
  </si>
  <si>
    <t>76,12*1,8</t>
  </si>
  <si>
    <t>-870273070</t>
  </si>
  <si>
    <t>174111103</t>
  </si>
  <si>
    <t>Zásyp sypaninou z jakékoliv horniny ručně s uložením výkopku ve vrstvách se zhutněním zářezů se šikmými stěnami pro podzemní vedení a kolem objektů zřízených v těchto zářezech</t>
  </si>
  <si>
    <t>-667447354</t>
  </si>
  <si>
    <t>https://podminky.urs.cz/item/CS_URS_2022_01/174111103</t>
  </si>
  <si>
    <t>"trasa potrubí" 50*0,9*0,6</t>
  </si>
  <si>
    <t>"kolem vsakovací galerie" (18,6*3,6*0,61)-(17,4*2,4*0,61)</t>
  </si>
  <si>
    <t>"horní zásypy vsakovací galerie"6,7+23,5</t>
  </si>
  <si>
    <t>"zásyp kolem retenční nádrže" 28,266-(6,69*1,24*0,855)-(2,23*7,5*0,15)-(3,8*7,5*0,2)-(3,14*0,4*0,4*0,435)-(6,66*1,24*0,235)</t>
  </si>
  <si>
    <t>"zásyp na nádrži" 6,69*1,24*0,235</t>
  </si>
  <si>
    <t>58343872</t>
  </si>
  <si>
    <t>kamenivo drcené hrubé frakce 8/16</t>
  </si>
  <si>
    <t>-1212661827</t>
  </si>
  <si>
    <t>objemová hmotnost kameniva fr. 8/16 - 2,664 t/m3</t>
  </si>
  <si>
    <t>"zásyp retenční nádrže" 10,7*2,664</t>
  </si>
  <si>
    <t>28,51</t>
  </si>
  <si>
    <t>58337310</t>
  </si>
  <si>
    <t>štěrkopísek frakce 0/4</t>
  </si>
  <si>
    <t>1294930818</t>
  </si>
  <si>
    <t>objemová hmotnost kameniva fr. 0/4 - 2,685 t/m3</t>
  </si>
  <si>
    <t>"vsakovací galerie" (18,6*3,6*0,1)*2,685</t>
  </si>
  <si>
    <t>-1773676234</t>
  </si>
  <si>
    <t>objemová hmotnost kameniva fr. 0/32 - 2,666 t/m3</t>
  </si>
  <si>
    <t>"vsakovací galerie" (18,6*3,6*0,35)*2,666</t>
  </si>
  <si>
    <t>62,5</t>
  </si>
  <si>
    <t>58337302</t>
  </si>
  <si>
    <t>štěrkopísek frakce 0/16</t>
  </si>
  <si>
    <t>-1903232757</t>
  </si>
  <si>
    <t>objemová hmotnost kameniva fr. 0/16 - 2,65 t/m3</t>
  </si>
  <si>
    <t>"zásyp na nádrži" (6,69*1,24*0,235)*2,64</t>
  </si>
  <si>
    <t>175111101</t>
  </si>
  <si>
    <t>Obsypání potrubí ručně sypaninou z vhodných hornin tř. 1 až 4 nebo materiálem připraveným podél výkopu ve vzdálenosti do 3 m od jeho kraje, pro jakoukoliv hloubku výkopu a míru zhutnění bez prohození sypaniny sítem</t>
  </si>
  <si>
    <t>535291278</t>
  </si>
  <si>
    <t>0,25*1*4,2</t>
  </si>
  <si>
    <t>0,25*0,8*45,8</t>
  </si>
  <si>
    <t>-1960466414</t>
  </si>
  <si>
    <t>8,5*2 'Přepočtené koeficientem množství</t>
  </si>
  <si>
    <t>181311103</t>
  </si>
  <si>
    <t>Rozprostření a urovnání ornice v rovině nebo ve svahu sklonu do 1:5 ručně při souvislé ploše, tl. vrstvy do 200 mm</t>
  </si>
  <si>
    <t>1116671766</t>
  </si>
  <si>
    <t>https://podminky.urs.cz/item/CS_URS_2022_01/181311103</t>
  </si>
  <si>
    <t>nad retenční nádrží (plocha výkopu)</t>
  </si>
  <si>
    <t>(7,5*3,8)-(2*3,14*0,4)</t>
  </si>
  <si>
    <t>181311105</t>
  </si>
  <si>
    <t>Rozprostření a urovnání ornice v rovině nebo ve svahu sklonu do 1:5 ručně při souvislé ploše, tl. vrstvy přes 250 do 300 mm</t>
  </si>
  <si>
    <t>-1552476186</t>
  </si>
  <si>
    <t>https://podminky.urs.cz/item/CS_URS_2022_01/181311105</t>
  </si>
  <si>
    <t>nad vsakovací galerií</t>
  </si>
  <si>
    <t>211971110</t>
  </si>
  <si>
    <t>Zřízení opláštění výplně z geotextilie odvodňovacích žeber nebo trativodů v rýze nebo zářezu se stěnami šikmými o sklonu do 1:2</t>
  </si>
  <si>
    <t>-116245152</t>
  </si>
  <si>
    <t xml:space="preserve">Poznámka k položce:
Ceny jsou určeny:
a) pro jakékoliv druhy a rozměry geotextilií,
b) i pro zřízení svislého drénu z jedné nebo více vrstev geotextilie přiložených na stěnu rýhy nebo zářezu,
c) pro způsob spojování geotextilií přesahy.
</t>
  </si>
  <si>
    <t>(50*2)*2</t>
  </si>
  <si>
    <t>69311100</t>
  </si>
  <si>
    <t>geotextilie 200 g/m2 pro akumulační box</t>
  </si>
  <si>
    <t>-566773798</t>
  </si>
  <si>
    <t>200</t>
  </si>
  <si>
    <t>382413115</t>
  </si>
  <si>
    <t>Osazení plastové jímky z LLD-PE objemu 6000 l</t>
  </si>
  <si>
    <t>-1225532782</t>
  </si>
  <si>
    <t>https://podminky.urs.cz/item/CS_URS_2022_01/382413115</t>
  </si>
  <si>
    <t xml:space="preserve">Poznámka k položce:
</t>
  </si>
  <si>
    <t>retenční nádrž na dešťovou vodu o objemu 6000 l vč. čerpadla, rozměry nádrže 6,69x1,24x1,25 m</t>
  </si>
  <si>
    <t>1380334371</t>
  </si>
  <si>
    <t>56241632</t>
  </si>
  <si>
    <t>nástavec nádrže teleskopický vyrovnávací s pochozím PE poklopem a dětskou pojistkou, nastavitelný 400-435mm</t>
  </si>
  <si>
    <t>-66961855</t>
  </si>
  <si>
    <t>Vodorovné konstrukce</t>
  </si>
  <si>
    <t>451572111</t>
  </si>
  <si>
    <t>Lože pod potrubí, stoky a drobné objekty v otevřeném výkopu z kameniva drobného těženého 0 až 4 mm</t>
  </si>
  <si>
    <t>722948449</t>
  </si>
  <si>
    <t>Poznámka k položce:
Vyrovnávací pláň pod vsakovací galerii.</t>
  </si>
  <si>
    <t>18,6*3,6*0,05</t>
  </si>
  <si>
    <t>451573111</t>
  </si>
  <si>
    <t>Lože pod potrubí, stoky a drobné objekty v otevřeném výkopu z písku a štěrkopísku do 63 mm</t>
  </si>
  <si>
    <t>1300310306</t>
  </si>
  <si>
    <t>0,1*1*4,2</t>
  </si>
  <si>
    <t>0,1*0,8*45,8</t>
  </si>
  <si>
    <t>561121111</t>
  </si>
  <si>
    <t>Zřízení podkladu nebo ochranné vrstvy vozovky z mechanicky zpevněné zeminy MZ bez přidání pojiva nebo vylepšovacího materiálu, s rozprostřením, vlhčením, promísením a zhutněním, tloušťka po zhutnění 150 mm</t>
  </si>
  <si>
    <t>-1683147020</t>
  </si>
  <si>
    <t>Poznámka k položce:
bez přidání pojiva nebo vylepšovacího materiálu, s rozprostřením, vlhčením, promísením a zhutněním</t>
  </si>
  <si>
    <t>567122114</t>
  </si>
  <si>
    <t>Podklad ze směsi stmelené cementem SC bez dilatačních spár, s rozprostřením a zhutněním SC C 8/10 (KSC I), po zhutnění tl. 150 mm</t>
  </si>
  <si>
    <t>-646166738</t>
  </si>
  <si>
    <t xml:space="preserve">Poznámka k položce:
V cenách jsou započteny i náklady na ošetření povrchu podkladu vodou.
</t>
  </si>
  <si>
    <t>607829791</t>
  </si>
  <si>
    <t>564750001</t>
  </si>
  <si>
    <t>Podklad nebo kryt z kameniva hrubého drceného vel. 8-16 mm s rozprostřením a zhutněním plochy jednotlivě do 100 m2, po zhutnění tl. 150 mm</t>
  </si>
  <si>
    <t>-1059263360</t>
  </si>
  <si>
    <t>https://podminky.urs.cz/item/CS_URS_2022_01/564750001</t>
  </si>
  <si>
    <t>podkladní zhutněná vrstva pod retenční nádrž</t>
  </si>
  <si>
    <t>2,23*7,5</t>
  </si>
  <si>
    <t>Trubní vedení</t>
  </si>
  <si>
    <t>871260310</t>
  </si>
  <si>
    <t>Montáž kanalizačního potrubí z plastů z polypropylenu PP hladkého plnostěnného SN 10 DN 100</t>
  </si>
  <si>
    <t>52555876</t>
  </si>
  <si>
    <t>Poznámka k položce:
Potrubí od dešťových svodů a liniového žlabu.</t>
  </si>
  <si>
    <t>28617001</t>
  </si>
  <si>
    <t>trubka kanalizační PP plnostěnná třívrstvá DN 100x1000mm SN10</t>
  </si>
  <si>
    <t>1640009918</t>
  </si>
  <si>
    <t>871270310</t>
  </si>
  <si>
    <t>Montáž kanalizačního potrubí z plastů z polypropylenu PP hladkého plnostěnného SN 10 DN 125</t>
  </si>
  <si>
    <t>553830983</t>
  </si>
  <si>
    <t>https://podminky.urs.cz/item/CS_URS_2022_01/871270310</t>
  </si>
  <si>
    <t>28617002</t>
  </si>
  <si>
    <t>trubka kanalizační PP plnostěnná třívrstvá DN 125x1000mm SN10</t>
  </si>
  <si>
    <t>-1608991154</t>
  </si>
  <si>
    <t>12,807881773399*1,015 'Přepočtené koeficientem množství</t>
  </si>
  <si>
    <t>871310310</t>
  </si>
  <si>
    <t>Montáž kanalizačního potrubí z plastů z polypropylenu PP hladkého plnostěnného SN 10 DN 150</t>
  </si>
  <si>
    <t>-1697068699</t>
  </si>
  <si>
    <t>https://podminky.urs.cz/item/CS_URS_2022_01/871310310</t>
  </si>
  <si>
    <t>28617003</t>
  </si>
  <si>
    <t>trubka kanalizační PP plnostěnná třívrstvá DN 150x1000mm SN10</t>
  </si>
  <si>
    <t>-938389032</t>
  </si>
  <si>
    <t>25,615763546798*1,015 'Přepočtené koeficientem množství</t>
  </si>
  <si>
    <t>871350310</t>
  </si>
  <si>
    <t>Montáž kanalizačního potrubí z plastů z polypropylenu PP hladkého plnostěnného SN 10 DN 200</t>
  </si>
  <si>
    <t>1029549881</t>
  </si>
  <si>
    <t>https://podminky.urs.cz/item/CS_URS_2022_01/871350310</t>
  </si>
  <si>
    <t>28617004</t>
  </si>
  <si>
    <t>trubka kanalizační PP plnostěnná třívrstvá DN 200x1000mm SN10</t>
  </si>
  <si>
    <t>740871004</t>
  </si>
  <si>
    <t>18,7192118226601*1,015 'Přepočtené koeficientem množství</t>
  </si>
  <si>
    <t>877270310</t>
  </si>
  <si>
    <t>Montáž tvarovek na kanalizačním plastovém potrubí z polypropylenu PP hladkého plnostěnného kolen DN 125</t>
  </si>
  <si>
    <t>-1200579054</t>
  </si>
  <si>
    <t>https://podminky.urs.cz/item/CS_URS_2022_01/877270310</t>
  </si>
  <si>
    <t>28611888</t>
  </si>
  <si>
    <t>koleno kanalizační s hrdlem PP 125x87° SN10</t>
  </si>
  <si>
    <t>853879847</t>
  </si>
  <si>
    <t>28611884</t>
  </si>
  <si>
    <t>koleno kanalizační s hrdlem PP 125x45° SN10</t>
  </si>
  <si>
    <t>452883753</t>
  </si>
  <si>
    <t>877270330</t>
  </si>
  <si>
    <t>Montáž tvarovek na kanalizačním plastovém potrubí z polypropylenu PP hladkého plnostěnného spojek nebo redukcí DN 125</t>
  </si>
  <si>
    <t>-1899856998</t>
  </si>
  <si>
    <t>https://podminky.urs.cz/item/CS_URS_2022_01/877270330</t>
  </si>
  <si>
    <t>28614707</t>
  </si>
  <si>
    <t>redukce kanalizační PP třívrstvá zvukově izolovaná 125/110</t>
  </si>
  <si>
    <t>-1024309824</t>
  </si>
  <si>
    <t>877310310</t>
  </si>
  <si>
    <t>Montáž tvarovek na kanalizačním plastovém potrubí z polypropylenu PP hladkého plnostěnného kolen DN 150</t>
  </si>
  <si>
    <t>-590336473</t>
  </si>
  <si>
    <t>https://podminky.urs.cz/item/CS_URS_2022_01/877310310</t>
  </si>
  <si>
    <t>28611894</t>
  </si>
  <si>
    <t>koleno kanalizační s hrdlem PP 160x45° SN10</t>
  </si>
  <si>
    <t>1283974128</t>
  </si>
  <si>
    <t>50</t>
  </si>
  <si>
    <t>877310320</t>
  </si>
  <si>
    <t>Montáž tvarovek na kanalizačním plastovém potrubí z polypropylenu PP hladkého plnostěnného odboček DN 150</t>
  </si>
  <si>
    <t>300406110</t>
  </si>
  <si>
    <t>https://podminky.urs.cz/item/CS_URS_2022_01/877310320</t>
  </si>
  <si>
    <t>51</t>
  </si>
  <si>
    <t>28611914</t>
  </si>
  <si>
    <t>odbočka kanalizační plastová s hrdlem KG 160/125/45°</t>
  </si>
  <si>
    <t>-747254450</t>
  </si>
  <si>
    <t>52</t>
  </si>
  <si>
    <t>877310330</t>
  </si>
  <si>
    <t>Montáž tvarovek na kanalizačním plastovém potrubí z polypropylenu PP hladkého plnostěnného spojek nebo redukcí DN 150</t>
  </si>
  <si>
    <t>-3337619</t>
  </si>
  <si>
    <t>https://podminky.urs.cz/item/CS_URS_2022_01/877310330</t>
  </si>
  <si>
    <t>53</t>
  </si>
  <si>
    <t>28617244</t>
  </si>
  <si>
    <t>redukce kanalizační PP DN 150/125</t>
  </si>
  <si>
    <t>-191381309</t>
  </si>
  <si>
    <t>54</t>
  </si>
  <si>
    <t>877350310</t>
  </si>
  <si>
    <t>Montáž tvarovek na kanalizačním plastovém potrubí z polypropylenu PP hladkého plnostěnného kolen DN 200</t>
  </si>
  <si>
    <t>-1223439640</t>
  </si>
  <si>
    <t>https://podminky.urs.cz/item/CS_URS_2022_01/877350310</t>
  </si>
  <si>
    <t>55</t>
  </si>
  <si>
    <t>28611902</t>
  </si>
  <si>
    <t>koleno kanalizační s hrdlem PP 200x45° SN10</t>
  </si>
  <si>
    <t>1361730368</t>
  </si>
  <si>
    <t>56</t>
  </si>
  <si>
    <t>28617347</t>
  </si>
  <si>
    <t>koleno kanalizace PP KG DN 200x90°</t>
  </si>
  <si>
    <t>-1087794986</t>
  </si>
  <si>
    <t>57</t>
  </si>
  <si>
    <t>877350320</t>
  </si>
  <si>
    <t>Montáž tvarovek na kanalizačním plastovém potrubí z polypropylenu PP hladkého plnostěnného odboček DN 200</t>
  </si>
  <si>
    <t>1690277613</t>
  </si>
  <si>
    <t>https://podminky.urs.cz/item/CS_URS_2022_01/877350320</t>
  </si>
  <si>
    <t>58</t>
  </si>
  <si>
    <t>28611395</t>
  </si>
  <si>
    <t>odbočka kanalizační plastová s hrdlem KG 200/150/45°</t>
  </si>
  <si>
    <t>1150076313</t>
  </si>
  <si>
    <t>59</t>
  </si>
  <si>
    <t>28611921</t>
  </si>
  <si>
    <t>odbočka kanalizační plastová PP s hrdlem KG 200/200/45°</t>
  </si>
  <si>
    <t>1879208201</t>
  </si>
  <si>
    <t>60</t>
  </si>
  <si>
    <t>877350330</t>
  </si>
  <si>
    <t>Montáž tvarovek na kanalizačním plastovém potrubí z polypropylenu PP hladkého plnostěnného spojek nebo redukcí DN 200</t>
  </si>
  <si>
    <t>2109898258</t>
  </si>
  <si>
    <t>https://podminky.urs.cz/item/CS_URS_2022_01/877350330</t>
  </si>
  <si>
    <t>61</t>
  </si>
  <si>
    <t>28617245</t>
  </si>
  <si>
    <t>redukce kanalizační PP DN 200/150</t>
  </si>
  <si>
    <t>388794362</t>
  </si>
  <si>
    <t>62</t>
  </si>
  <si>
    <t>8X01</t>
  </si>
  <si>
    <t>Vsakovací galerie 24,7 m3 (2,4x17,4x0,61m) vč. 1x integrované šachty</t>
  </si>
  <si>
    <t>-1246099329</t>
  </si>
  <si>
    <t>Poznámka k položce:
Cena obsahuje:
vsakovací bloky 1205x600x305 mm - 115 ks
boční stěny 600x600 mm - 66 ks
vrchní krytky 550x550 mm - 115 ks
vstupní šachtový portál 600x600x120 mm - 1 ks
adaptér pro trubní přípojku DN 150 - 3 ks
střední/vrchní díl H=35 cm - 3 ks
odtok DN 150, H=35 cm - 1 ks
litinový poklop D400kN, s větr. otvory - 1 ks</t>
  </si>
  <si>
    <t>63</t>
  </si>
  <si>
    <t>877265271</t>
  </si>
  <si>
    <t>Montáž lapače střešních splavenin z polypropylenu v otevřeném výkopu</t>
  </si>
  <si>
    <t>-1891123178</t>
  </si>
  <si>
    <t>64</t>
  </si>
  <si>
    <t>28341110</t>
  </si>
  <si>
    <t>lapače střešních splavenin okapová vpusť s klapkou+inspekční poklop z PP</t>
  </si>
  <si>
    <t>-1468222543</t>
  </si>
  <si>
    <t>65</t>
  </si>
  <si>
    <t>892351111</t>
  </si>
  <si>
    <t>Tlakové zkoušky vodou na potrubí DN 150 nebo 200</t>
  </si>
  <si>
    <t>-162858168</t>
  </si>
  <si>
    <t>66</t>
  </si>
  <si>
    <t>892353122</t>
  </si>
  <si>
    <t>Proplach a dezinfekce vodovodního potrubí DN 150 nebo 200</t>
  </si>
  <si>
    <t>40340245</t>
  </si>
  <si>
    <t>67</t>
  </si>
  <si>
    <t>919735125</t>
  </si>
  <si>
    <t>Řezání stávajícího betonového krytu nebo podkladu hloubky přes 200 do 250 mm</t>
  </si>
  <si>
    <t>-673101641</t>
  </si>
  <si>
    <t>3,5*2</t>
  </si>
  <si>
    <t>68</t>
  </si>
  <si>
    <t>1502471120</t>
  </si>
  <si>
    <t>69</t>
  </si>
  <si>
    <t>-1785731089</t>
  </si>
  <si>
    <t>3,5*0,12 'Přepočtené koeficientem množství</t>
  </si>
  <si>
    <t>70</t>
  </si>
  <si>
    <t>935113111</t>
  </si>
  <si>
    <t>Osazení odvodňovacího žlabu s krycím roštem polymerbetonového šířky do 200 mm</t>
  </si>
  <si>
    <t>22190268</t>
  </si>
  <si>
    <t>Poznámka k položce:
V cenách jsou započteny i náklady na předepsané obetonování a lože z betonu.</t>
  </si>
  <si>
    <t>71</t>
  </si>
  <si>
    <t>59227.</t>
  </si>
  <si>
    <t>žlab odvodňovací polymerbetonový se spádem dna 0,5%, světlá šířka 100 mm</t>
  </si>
  <si>
    <t>998935780</t>
  </si>
  <si>
    <t xml:space="preserve">Poznámka k položce:
Cena obsahuje:
žlab š. 100 mm, d. 1000 mm - 12 ks, d. 500 mm - 1 ks 
stěna pro záčátek a konec s odtokem 2 ks
vpust 0,5m , těsný odtok DN 150
revizní díl 0,5m, předtv. odtok DN 100
krycí rošt D400 
kalový koš z PE - 1 ks
</t>
  </si>
  <si>
    <t>72</t>
  </si>
  <si>
    <t>59227027</t>
  </si>
  <si>
    <t>čelo plné na začátek a konec odvodňovacího žlabu polymerický beton všechny stavební výšky</t>
  </si>
  <si>
    <t>-1509744448</t>
  </si>
  <si>
    <t>73</t>
  </si>
  <si>
    <t>56241018</t>
  </si>
  <si>
    <t>rošt můstkový D400 litina dl 0,5m oka 12/96 pro žlab PE š 100mm</t>
  </si>
  <si>
    <t>-909671085</t>
  </si>
  <si>
    <t>74</t>
  </si>
  <si>
    <t>9X02</t>
  </si>
  <si>
    <t>vpust 500 mm pro horizontální připojení potrubí DN/OD 160</t>
  </si>
  <si>
    <t>356686365</t>
  </si>
  <si>
    <t>75</t>
  </si>
  <si>
    <t>9X03</t>
  </si>
  <si>
    <t>revizní díl 0,5 m, předtv. odtok DN 100</t>
  </si>
  <si>
    <t>-535197031</t>
  </si>
  <si>
    <t>76</t>
  </si>
  <si>
    <t>997221551</t>
  </si>
  <si>
    <t>Vodorovná doprava suti bez naložení, ale se složením a s hrubým urovnáním ze sypkých materiálů, na vzdálenost do 1 km</t>
  </si>
  <si>
    <t>936424887</t>
  </si>
  <si>
    <t>77</t>
  </si>
  <si>
    <t>997221559</t>
  </si>
  <si>
    <t>Příplatek ZKD 1 km u vodorovné dopravy suti ze sypkých materiálů</t>
  </si>
  <si>
    <t>1079132860</t>
  </si>
  <si>
    <t>2,2*15</t>
  </si>
  <si>
    <t>78</t>
  </si>
  <si>
    <t>997221861</t>
  </si>
  <si>
    <t>Poplatek za uložení stavebního odpadu na recyklační skládce (skládkovné) z prostého betonu zatříděného do Katalogu odpadů pod kódem 17 01 01</t>
  </si>
  <si>
    <t>727830715</t>
  </si>
  <si>
    <t>https://podminky.urs.cz/item/CS_URS_2022_01/997221861</t>
  </si>
  <si>
    <t>79</t>
  </si>
  <si>
    <t>998276101</t>
  </si>
  <si>
    <t>Přesun hmot pro trubní vedení hloubené z trub z plastických hmot nebo sklolaminátových pro vodovody nebo kanalizace v otevřeném výkopu dopravní vzdálenost do 15 m</t>
  </si>
  <si>
    <t>-194617514</t>
  </si>
  <si>
    <t>SO 01 - Skladovací hala MPPZ</t>
  </si>
  <si>
    <t xml:space="preserve">    6 - Úpravy povrchů, podlahy a osazování výplní</t>
  </si>
  <si>
    <t xml:space="preserve">    711 - Izolace proti vodě, vlhkosti a plynům</t>
  </si>
  <si>
    <t xml:space="preserve">    764 - Konstrukce klempířské</t>
  </si>
  <si>
    <t xml:space="preserve">    783 - Dokončovací práce - nátěry</t>
  </si>
  <si>
    <t xml:space="preserve">    789 - Povrchové úpravy ocelových konstrukcí a technologických zařízení</t>
  </si>
  <si>
    <t>-2071715664</t>
  </si>
  <si>
    <t>19,29*8,38</t>
  </si>
  <si>
    <t>499930310</t>
  </si>
  <si>
    <t>-1949053751</t>
  </si>
  <si>
    <t>2134643566</t>
  </si>
  <si>
    <t>122151102</t>
  </si>
  <si>
    <t>Odkopávky a prokopávky nezapažené strojně v hornině třídy těžitelnosti I skupiny 1 a 2 přes 20 do 50 m3</t>
  </si>
  <si>
    <t>937687042</t>
  </si>
  <si>
    <t>https://podminky.urs.cz/item/CS_URS_2022_01/122151102</t>
  </si>
  <si>
    <t>Poznámka k položce:
 V cenách jsou započteny i náklady na přehození výkopku na vzdálenost do 3 m, nebo naložení na dopravní prostředek.</t>
  </si>
  <si>
    <t>130*0,17</t>
  </si>
  <si>
    <t>131151102</t>
  </si>
  <si>
    <t>Hloubení nezapažených jam a zářezů strojně s urovnáním dna do předepsaného profilu a spádu v hornině třídy těžitelnosti I skupiny 1 a 2 přes 20 do 50 m3</t>
  </si>
  <si>
    <t>1597337753</t>
  </si>
  <si>
    <t>https://podminky.urs.cz/item/CS_URS_2022_01/131151102</t>
  </si>
  <si>
    <t>"P1" (2,2*1,4*1,35)*4</t>
  </si>
  <si>
    <t>"P2" (1,4*1,6*1,35)*4</t>
  </si>
  <si>
    <t>"P3" (1,0*1,2*1,35)*3</t>
  </si>
  <si>
    <t>33,6</t>
  </si>
  <si>
    <t>1012655434</t>
  </si>
  <si>
    <t>33,6+22,1</t>
  </si>
  <si>
    <t>4371906</t>
  </si>
  <si>
    <t>55,7*10</t>
  </si>
  <si>
    <t>1912659047</t>
  </si>
  <si>
    <t>170568583</t>
  </si>
  <si>
    <t>55,7*1,8</t>
  </si>
  <si>
    <t>181951111</t>
  </si>
  <si>
    <t>Úprava pláně vyrovnáním výškových rozdílů strojně v hornině třídy těžitelnosti I, skupiny 1 až 3 bez zhutnění</t>
  </si>
  <si>
    <t>-1455365889</t>
  </si>
  <si>
    <t>https://podminky.urs.cz/item/CS_URS_2022_01/181951111</t>
  </si>
  <si>
    <t>-1700923221</t>
  </si>
  <si>
    <t>181411131</t>
  </si>
  <si>
    <t>Založení trávníku na půdě předem připravené plochy do 1000 m2 výsevem včetně utažení parkového v rovině nebo na svahu do 1:5</t>
  </si>
  <si>
    <t>-1553019700</t>
  </si>
  <si>
    <t>00572410</t>
  </si>
  <si>
    <t>osivo směs travní parková</t>
  </si>
  <si>
    <t>434076303</t>
  </si>
  <si>
    <t>166,666666666667*0,015 'Přepočtené koeficientem množství</t>
  </si>
  <si>
    <t>1299818465</t>
  </si>
  <si>
    <t>18*7</t>
  </si>
  <si>
    <t>275321411</t>
  </si>
  <si>
    <t>Základy z betonu železového (bez výztuže) patky z betonu bez zvláštních nároků na prostředí tř. C 20/25</t>
  </si>
  <si>
    <t>-1849077634</t>
  </si>
  <si>
    <t>"P1" (2,2*1,4*1,5)*4</t>
  </si>
  <si>
    <t>"P2" (1,4*1,6*1,5)*4</t>
  </si>
  <si>
    <t>"P3" (1,0*1,2*1,5)*3</t>
  </si>
  <si>
    <t>275351121</t>
  </si>
  <si>
    <t>Bednění základů patek zřízení</t>
  </si>
  <si>
    <t>-1916335036</t>
  </si>
  <si>
    <t>(7,2*1,5)*4</t>
  </si>
  <si>
    <t>(6*1,5)*4</t>
  </si>
  <si>
    <t>(4,4*1,5)*3</t>
  </si>
  <si>
    <t>275351122</t>
  </si>
  <si>
    <t>Bednění základů patek odstranění</t>
  </si>
  <si>
    <t>384135142</t>
  </si>
  <si>
    <t>275361821</t>
  </si>
  <si>
    <t>Výztuž základů patek z betonářské oceli 10 505 (R)</t>
  </si>
  <si>
    <t>497716825</t>
  </si>
  <si>
    <t>"P1" (210,1*4)/1000</t>
  </si>
  <si>
    <t>"P2" (153,46*4)/1000</t>
  </si>
  <si>
    <t>"P3" (82,21*3)/1000</t>
  </si>
  <si>
    <t>213141113</t>
  </si>
  <si>
    <t>Zřízení vrstvy z geotextilie filtrační, separační, odvodňovací, ochranné, výztužné nebo protierozní v rovině nebo ve sklonu do 1:5, šířky přes 6 do 8,5 m</t>
  </si>
  <si>
    <t>1950328179</t>
  </si>
  <si>
    <t xml:space="preserve">Poznámka k položce:
Ceny jsou určeny pro zřízení vrstev na upraveném povrchu.
V cenách jsou započteny i náklady na položení a spojení geotextilií včetně přesahů.
</t>
  </si>
  <si>
    <t>(130+24,1)*2</t>
  </si>
  <si>
    <t>69311201</t>
  </si>
  <si>
    <t>geotextilie netkaná separační, ochranná, filtrační, drenážní  PES(70%)+PP(30%) 400g/m2</t>
  </si>
  <si>
    <t>-1597651779</t>
  </si>
  <si>
    <t>308,2*1,15 'Přepočtené koeficientem množství</t>
  </si>
  <si>
    <t>273321411</t>
  </si>
  <si>
    <t>Základy z betonu železového (bez výztuže) desky z betonu bez zvláštních nároků na prostředí tř. C 20/25</t>
  </si>
  <si>
    <t>800458178</t>
  </si>
  <si>
    <t>130*0,2</t>
  </si>
  <si>
    <t>273351121</t>
  </si>
  <si>
    <t>Bednění základů desek zřízení</t>
  </si>
  <si>
    <t>68633728</t>
  </si>
  <si>
    <t>51*0,3</t>
  </si>
  <si>
    <t>273351122</t>
  </si>
  <si>
    <t>Bednění základů desek odstranění</t>
  </si>
  <si>
    <t>462063748</t>
  </si>
  <si>
    <t>337171321</t>
  </si>
  <si>
    <t>Montáž nosné ocelové konstrukce haly skladovací výšky přes 6 do 12 m, rozpětí vazníků do 12 m</t>
  </si>
  <si>
    <t>-1822942444</t>
  </si>
  <si>
    <t>Poznámka k položce:
V cenách jsou započteny i náklady na montáž sloupů, průvlaků, vazníků, zavětrování, apod., tj. na montáž kompletní nosné konstrukce ocelové haly.</t>
  </si>
  <si>
    <t>14550300</t>
  </si>
  <si>
    <t>profil ocelový čtvercový svařovaný 100x100x4mm</t>
  </si>
  <si>
    <t>1864870730</t>
  </si>
  <si>
    <t>(36*12,09)/1000</t>
  </si>
  <si>
    <t>14550254</t>
  </si>
  <si>
    <t>profil ocelový čtvercový svařovaný 60x60x3mm</t>
  </si>
  <si>
    <t>902156039</t>
  </si>
  <si>
    <t>(7,2*5,343)/1000</t>
  </si>
  <si>
    <t>profil ocelový obdélníkový svařovaný 150x100x4mm</t>
  </si>
  <si>
    <t>1607119760</t>
  </si>
  <si>
    <t>(6*14,454)/1000</t>
  </si>
  <si>
    <t>13010016</t>
  </si>
  <si>
    <t>tyč ocelová kruhová jakost 11 375 D 20mm</t>
  </si>
  <si>
    <t>-546275556</t>
  </si>
  <si>
    <t>(59,2*2,466)/1000</t>
  </si>
  <si>
    <t>13010954</t>
  </si>
  <si>
    <t>ocel profilová HE-A 140 jakost 11 375</t>
  </si>
  <si>
    <t>619144193</t>
  </si>
  <si>
    <t>(20*24,7)/1000</t>
  </si>
  <si>
    <t>13010824</t>
  </si>
  <si>
    <t>ocel profilová UPN 180 jakost 11 375</t>
  </si>
  <si>
    <t>-1050397642</t>
  </si>
  <si>
    <t>(14,4*22)/1000</t>
  </si>
  <si>
    <t>13010754</t>
  </si>
  <si>
    <t>ocel profilová IPE 220 jakost 11 375</t>
  </si>
  <si>
    <t>599495223</t>
  </si>
  <si>
    <t>(27,6*26,2)/1000</t>
  </si>
  <si>
    <t>13010752</t>
  </si>
  <si>
    <t>ocel profilová IPE 200 jakost 11 375</t>
  </si>
  <si>
    <t>-1038076229</t>
  </si>
  <si>
    <t>(6,1*22,4)/1000</t>
  </si>
  <si>
    <t>13010748</t>
  </si>
  <si>
    <t>ocel profilová IPE 160 jakost 11 375</t>
  </si>
  <si>
    <t>603995306</t>
  </si>
  <si>
    <t>(27,2*15,8)/1000</t>
  </si>
  <si>
    <t>Spojovací a kotvící materiál ocelové konstrukce, dodávka včetně montáže a manipulační techniky</t>
  </si>
  <si>
    <t>soubor</t>
  </si>
  <si>
    <t>-506173193</t>
  </si>
  <si>
    <t>312321411</t>
  </si>
  <si>
    <t>Nadzákladové zdi z betonu železového (bez výztuže) výplňové bez zvláštních nároků na vliv prostředí tř. C 20/25</t>
  </si>
  <si>
    <t>2003552477</t>
  </si>
  <si>
    <t>0,18*0,3*47</t>
  </si>
  <si>
    <t>312361821</t>
  </si>
  <si>
    <t>Výztuž nadzákladových zdí výplňových svislých nebo odkloněných od svislice, rovných nebo oblých z betonářské oceli 10 505 (R) nebo BSt 500</t>
  </si>
  <si>
    <t>1754655582</t>
  </si>
  <si>
    <t>(2,538*40)/1000</t>
  </si>
  <si>
    <t>312351121</t>
  </si>
  <si>
    <t>Bednění nadzákladových zdí výplňových rovné oboustranné za každou stranu zřízení</t>
  </si>
  <si>
    <t>-1306753513</t>
  </si>
  <si>
    <t>47*0,3</t>
  </si>
  <si>
    <t>312351122</t>
  </si>
  <si>
    <t>Bednění nadzákladových zdí výplňových rovné oboustranné za každou stranu odstranění</t>
  </si>
  <si>
    <t>1335963803</t>
  </si>
  <si>
    <t>342151112</t>
  </si>
  <si>
    <t>Montáž opláštění stěn ocelové konstrukce ze sendvičových panelů šroubovaných, výšky budovy přes 6 do 12 m</t>
  </si>
  <si>
    <t>868665963</t>
  </si>
  <si>
    <t>"boční stěny" 2*(18,2*4,5)-(5,4*0,6*2)</t>
  </si>
  <si>
    <t>"zadní stěna" 7*4,5</t>
  </si>
  <si>
    <t>"přední stěna" (7*4,5)-(4*3,2)</t>
  </si>
  <si>
    <t>"štíty" 4,7*2</t>
  </si>
  <si>
    <t>217</t>
  </si>
  <si>
    <t>55324612</t>
  </si>
  <si>
    <t>panel sendvičový stěnový oboustranně profilovaný izolace PUR tl 60mm</t>
  </si>
  <si>
    <t>-2008680204</t>
  </si>
  <si>
    <t>217*1,01</t>
  </si>
  <si>
    <t>220</t>
  </si>
  <si>
    <t>spojovací a kotevní materiál</t>
  </si>
  <si>
    <t>224939374</t>
  </si>
  <si>
    <t>441171132</t>
  </si>
  <si>
    <t>Montáž ocelové konstrukce zastřešení (vazníky, krovy) hmotnosti jednotlivých prvků přes 50 do 80 kg/m, délky přes 12 do 18 m</t>
  </si>
  <si>
    <t>116505051</t>
  </si>
  <si>
    <t>(184*5)/1000</t>
  </si>
  <si>
    <t>4X01</t>
  </si>
  <si>
    <t>profil tenkostěnný ocelový Z ohýbaný 100x60x2,5mm</t>
  </si>
  <si>
    <t>1964618301</t>
  </si>
  <si>
    <t>184</t>
  </si>
  <si>
    <t>444151112</t>
  </si>
  <si>
    <t>Montáž krytiny střech ocelových konstrukcí ze sendvičových panelů šroubovaných, výšky budovy přes 6 do 12 m</t>
  </si>
  <si>
    <t>-810458415</t>
  </si>
  <si>
    <t>(4,3*18,4)*2</t>
  </si>
  <si>
    <t>28376473</t>
  </si>
  <si>
    <t>panel střešní PUR pěna s Al a protiskluznou folií λ=0,024 tl 120mm</t>
  </si>
  <si>
    <t>974612721</t>
  </si>
  <si>
    <t>158,24</t>
  </si>
  <si>
    <t>4X02</t>
  </si>
  <si>
    <t>-519588500</t>
  </si>
  <si>
    <t>452311131</t>
  </si>
  <si>
    <t>Podkladní a zajišťovací konstrukce z betonu prostého v otevřeném výkopu desky pod potrubí, stoky a drobné objekty z betonu tř. C 12/15</t>
  </si>
  <si>
    <t>1313462610</t>
  </si>
  <si>
    <t>Poznámka k položce:
Ceny lze použít i pro ochrannou vrstvu pod železobetonové konstrukce.</t>
  </si>
  <si>
    <t>"P1" (2,2*1,4*0,08)*4</t>
  </si>
  <si>
    <t>"P2" (1,4*1,6*0,08)*4</t>
  </si>
  <si>
    <t>"P3" (1,0*1,2*0,08)*3</t>
  </si>
  <si>
    <t>Úpravy povrchů, podlahy a osazování výplní</t>
  </si>
  <si>
    <t>631319205</t>
  </si>
  <si>
    <t>Příplatek k cenám betonových mazanin za vyztužení ocelovými vlákny (drátkobeton) objemové vyztužení 35 kg/m3</t>
  </si>
  <si>
    <t>-1207971846</t>
  </si>
  <si>
    <t>634911134</t>
  </si>
  <si>
    <t>Řezání dilatačních nebo smršťovacích spár v čerstvé betonové mazanině nebo potěru šířky přes 10 do 20 mm, hloubky přes 50 do 80 mm</t>
  </si>
  <si>
    <t>-346476346</t>
  </si>
  <si>
    <t>7*2</t>
  </si>
  <si>
    <t>634663112</t>
  </si>
  <si>
    <t>Výplň dilatačních spar mazanin polyuretanovou samonivelační hmotou, šířka spáry přes 10 do 15 mm</t>
  </si>
  <si>
    <t>-1438683951</t>
  </si>
  <si>
    <t xml:space="preserve">Poznámka k položce:
V cenách jsou započteny i náklady na ochranu okrajů spáry papírovou páskou.
V cenách jsou započteny i náklady na těsnící provazec z pěnového polyetylénu.
</t>
  </si>
  <si>
    <t>635111132</t>
  </si>
  <si>
    <t>Násyp ze štěrkopísku, písku nebo kameniva pod podlahy s udusáním a urovnáním povrchu z kameniva drobného 0-4</t>
  </si>
  <si>
    <t>1558736956</t>
  </si>
  <si>
    <t>117,3*0,02</t>
  </si>
  <si>
    <t>635111242</t>
  </si>
  <si>
    <t>Násyp ze štěrkopísku, písku nebo kameniva pod podlahy se zhutněním z kameniva hrubého 16-32</t>
  </si>
  <si>
    <t>92384256</t>
  </si>
  <si>
    <t>117,3*0,3</t>
  </si>
  <si>
    <t>633121111</t>
  </si>
  <si>
    <t>Povrchová úprava vsypovou směsí průmyslových betonových podlah středně těžký provoz s přísadou korundu, tl. 2 mm</t>
  </si>
  <si>
    <t>-2083826605</t>
  </si>
  <si>
    <t>Poznámka k položce:
Ceny obsahují i náklady na oživení betonového povrchu rotační hladičkou, na nanesení vsypové směsi ve 2 vrstvách, na zapravení obou vrstev rotační hladičkou a na ochranný nátěr proti odpařování vody.</t>
  </si>
  <si>
    <t>6,8*17,8</t>
  </si>
  <si>
    <t>646171111</t>
  </si>
  <si>
    <t>Montáž prosvětlovacích pásů stěn ocelových konstrukcí z ocelových rámů, s výplní polykarbonátovou deskou, plochy otvoru do 5 m2</t>
  </si>
  <si>
    <t>-1189453787</t>
  </si>
  <si>
    <t>Poznámka k položce:
V cenách jsou započteny i náklady na olištování.</t>
  </si>
  <si>
    <t>(5,4*0,6)*2</t>
  </si>
  <si>
    <t>28318719</t>
  </si>
  <si>
    <t>deska komůrková PC čirá tl 10mm</t>
  </si>
  <si>
    <t>-180855524</t>
  </si>
  <si>
    <t>998014211</t>
  </si>
  <si>
    <t>Přesun hmot pro budovy a haly občanské výstavby, bydlení, výrobu a služby s nosnou svislou konstrukcí montovanou z dílců kovových vodorovná dopravní vzdálenost do 100 m, pro budovy a haly jednopodlažní</t>
  </si>
  <si>
    <t>-354033923</t>
  </si>
  <si>
    <t>711</t>
  </si>
  <si>
    <t>Izolace proti vodě, vlhkosti a plynům</t>
  </si>
  <si>
    <t>711471053</t>
  </si>
  <si>
    <t>Provedení izolace proti povrchové a podpovrchové tlakové vodě termoplasty na ploše vodorovné V folií z nízkolehčeného PE položenou volně</t>
  </si>
  <si>
    <t>917295691</t>
  </si>
  <si>
    <t xml:space="preserve">Poznámka k položce:
Cenami lze oceňovat i montáž proti zemní vlhkosti.
</t>
  </si>
  <si>
    <t>711472053</t>
  </si>
  <si>
    <t>Provedení izolace proti povrchové a podpovrchové tlakové vodě termoplasty na ploše svislé S folií z nízkolehčeného PE položenou volně</t>
  </si>
  <si>
    <t>-1659210003</t>
  </si>
  <si>
    <t>47*0,5</t>
  </si>
  <si>
    <t>4*0,15</t>
  </si>
  <si>
    <t>28323102</t>
  </si>
  <si>
    <t>fólie LDPE (750 kg/m3) proti zemní vlhkosti nad úrovní terénu tl 1,5mm</t>
  </si>
  <si>
    <t>1678332384</t>
  </si>
  <si>
    <t>(130+24,1)*1,15</t>
  </si>
  <si>
    <t>177</t>
  </si>
  <si>
    <t>998711102</t>
  </si>
  <si>
    <t>Přesun hmot pro izolace proti vodě, vlhkosti a plynům stanovený z hmotnosti přesunovaného materiálu vodorovná dopravní vzdálenost do 50 m v objektech výšky přes 6 do 12 m</t>
  </si>
  <si>
    <t>268824400</t>
  </si>
  <si>
    <t>764</t>
  </si>
  <si>
    <t>Konstrukce klempířské</t>
  </si>
  <si>
    <t>764X01</t>
  </si>
  <si>
    <t>Dodávka a montáž ostatních klempířských prvků</t>
  </si>
  <si>
    <t>404672300</t>
  </si>
  <si>
    <t xml:space="preserve">Poznámka k položce:
Cena obsahuje:
- oplechování bočního přesahu střechy (montážní úhelníky)
- oplechování spoje panelů s uzavírací páskou a izolující závěs mezi stěnovými panely
- vnější i vnitřní oplechování zákadny, 25 mm těsnění uvnitř kolejnice a 10 mm těsnění vespod kolejničky
- lemování štítu budovy
- oplechování spoje rohů skladu
</t>
  </si>
  <si>
    <t>76421.6.</t>
  </si>
  <si>
    <t>Oplechování spodního a vrchního hřebene s dvojím těsněním a těsnící páskou z Pz s povrch úpravou rš 330 mm</t>
  </si>
  <si>
    <t>-443326311</t>
  </si>
  <si>
    <t>Poznámka k položce:
Cena obsahuje:
izolační vložku hřebenového styku panelů</t>
  </si>
  <si>
    <t>764212633</t>
  </si>
  <si>
    <t>Oplechování střešních prvků z pozinkovaného plechu s povrchovou úpravou štítu závětrnou lištou rš 250 mm</t>
  </si>
  <si>
    <t>1312226493</t>
  </si>
  <si>
    <t>4,5*4</t>
  </si>
  <si>
    <t>764212663</t>
  </si>
  <si>
    <t>Oplechování střešních prvků z pozinkovaného plechu s povrchovou úpravou okapu okapovým plechem střechy rovné rš 250 mm</t>
  </si>
  <si>
    <t>-13840406</t>
  </si>
  <si>
    <t>764511602</t>
  </si>
  <si>
    <t>Žlab podokapní z pozinkovaného plechu s povrchovou úpravou včetně háků a čel půlkruhový rš 330 mm</t>
  </si>
  <si>
    <t>-948617582</t>
  </si>
  <si>
    <t>18,4*2</t>
  </si>
  <si>
    <t>764511642</t>
  </si>
  <si>
    <t>Žlab podokapní z pozinkovaného plechu s povrchovou úpravou včetně háků a čel kotlík oválný (trychtýřový), rš žlabu/průměr svodu 330/100 mm</t>
  </si>
  <si>
    <t>632122793</t>
  </si>
  <si>
    <t>764518622</t>
  </si>
  <si>
    <t>Svod z pozinkovaného plechu s upraveným povrchem včetně objímek, kolen a odskoků kruhový, průměru 100 mm</t>
  </si>
  <si>
    <t>-1065200975</t>
  </si>
  <si>
    <t>998764102</t>
  </si>
  <si>
    <t>Přesun hmot pro konstrukce klempířské stanovený z hmotnosti přesunovaného materiálu vodorovná dopravní vzdálenost do 50 m v objektech výšky přes 6 do 12 m</t>
  </si>
  <si>
    <t>-1694221103</t>
  </si>
  <si>
    <t>767651113</t>
  </si>
  <si>
    <t>Montáž vrat garážových nebo průmyslových sekčních zajížděcích pod strop, plochy přes 9 do 13 m2</t>
  </si>
  <si>
    <t>-427678079</t>
  </si>
  <si>
    <t>767X01</t>
  </si>
  <si>
    <t>rolovací průmyslová vrata do stavebního otvoru 4000x3200 mm</t>
  </si>
  <si>
    <t>1663788862</t>
  </si>
  <si>
    <t>767651126</t>
  </si>
  <si>
    <t>Montáž vrat garážových nebo průmyslových příslušenství sekčních vrat elektrického pohonu</t>
  </si>
  <si>
    <t>954640486</t>
  </si>
  <si>
    <t>767X02</t>
  </si>
  <si>
    <t>pohon garážových vrat</t>
  </si>
  <si>
    <t>-876949238</t>
  </si>
  <si>
    <t>998767102</t>
  </si>
  <si>
    <t>Přesun hmot pro zámečnické konstrukce stanovený z hmotnosti přesunovaného materiálu vodorovná dopravní vzdálenost do 50 m v objektech výšky přes 6 do 12 m</t>
  </si>
  <si>
    <t>-1317554399</t>
  </si>
  <si>
    <t>783</t>
  </si>
  <si>
    <t>Dokončovací práce - nátěry</t>
  </si>
  <si>
    <t>783901451</t>
  </si>
  <si>
    <t>Příprava podkladu betonových podlah před provedením nátěru zametením</t>
  </si>
  <si>
    <t>-1201621813</t>
  </si>
  <si>
    <t>783923171</t>
  </si>
  <si>
    <t>Penetrační nátěr betonových podlah hrubých akrylátový</t>
  </si>
  <si>
    <t>262385026</t>
  </si>
  <si>
    <t>783927161</t>
  </si>
  <si>
    <t>Krycí (uzavírací) nátěr betonových podlah dvojnásobný akrylátový</t>
  </si>
  <si>
    <t>1423108608</t>
  </si>
  <si>
    <t>789</t>
  </si>
  <si>
    <t>Povrchové úpravy ocelových konstrukcí a technologických zařízení</t>
  </si>
  <si>
    <t>789328310</t>
  </si>
  <si>
    <t>Nátěr ocelových konstrukcí třídy IV dvousložkový polyuretanový základní, tloušťky do 40 μm</t>
  </si>
  <si>
    <t>758809585</t>
  </si>
  <si>
    <t>"IPE 220" 27,6*0,848</t>
  </si>
  <si>
    <t>"IPE 160" 27,2*0,623</t>
  </si>
  <si>
    <t>"IPE 200" 6,1*0,768</t>
  </si>
  <si>
    <t>"HEA 140" 20*0,794</t>
  </si>
  <si>
    <t>"U 180" 14,4*0,611</t>
  </si>
  <si>
    <t>"QRO 100x4" 36*0,386</t>
  </si>
  <si>
    <t>"QRO 60x3" 7,2*0,230</t>
  </si>
  <si>
    <t>"RRO 150x100x4" 6*0,486</t>
  </si>
  <si>
    <t>"Z profil" 184*0,44</t>
  </si>
  <si>
    <t>170</t>
  </si>
  <si>
    <t>789328321</t>
  </si>
  <si>
    <t>Nátěr ocelových konstrukcí třídy IV dvousložkový polyuretanový krycí (vrchní), tloušťky do 80 μm</t>
  </si>
  <si>
    <t>1306559941</t>
  </si>
  <si>
    <t>SO 01 EI a - Elektroinstalace světelná a silnoproudá</t>
  </si>
  <si>
    <t>210010097</t>
  </si>
  <si>
    <t>Montáž trubek pancéřových plastových tuhých D 16 mm uložených pevně</t>
  </si>
  <si>
    <t>345711060</t>
  </si>
  <si>
    <t>trubka elektroinstalační pancéřová pevná z PH L3m 8016E</t>
  </si>
  <si>
    <t>210010098</t>
  </si>
  <si>
    <t>Montáž trubek pancéřových plastových tuhých D 23 mm uložených pevně</t>
  </si>
  <si>
    <t>345711070</t>
  </si>
  <si>
    <t>trubka elektroinstalační pancéřová pevná z PH L3m</t>
  </si>
  <si>
    <t>210010351</t>
  </si>
  <si>
    <t>Montáž rozvodek nástěnných plastových čtyřhranných vodič D do 4 mm2</t>
  </si>
  <si>
    <t>345715340</t>
  </si>
  <si>
    <t>krabice odbočná z polystyrénu D 9025/CR, 88x88x53 mm, 4 x EST 13,5, 5 pólová svorkovnice 2,5 mm2</t>
  </si>
  <si>
    <t>210020302</t>
  </si>
  <si>
    <t>Montáž žlabů kovových šířky do 100 mm bez víka</t>
  </si>
  <si>
    <t>345754973</t>
  </si>
  <si>
    <t>žlab kabelový  drátěnný 100/100 pozinkovaný vč. příslušenství</t>
  </si>
  <si>
    <t>210020310</t>
  </si>
  <si>
    <t>Montáž žlabů kovových šířky do 250 mm bez víka</t>
  </si>
  <si>
    <t>345754974</t>
  </si>
  <si>
    <t>žlab kabelový drátěný 150/100 pozinkovaný vč. příslušenství</t>
  </si>
  <si>
    <t>210020651</t>
  </si>
  <si>
    <t>Montáž se zhotovením konstrukce pro upevnění přístrojů do 5 kg</t>
  </si>
  <si>
    <t>210020652</t>
  </si>
  <si>
    <t>Montáž se zhotovením konstrukce pro upevnění přístrojů do 10 kg</t>
  </si>
  <si>
    <t>311971010</t>
  </si>
  <si>
    <t>tyč závitová pozinkovaná  M8 x 1000 mm</t>
  </si>
  <si>
    <t>210020653</t>
  </si>
  <si>
    <t>Montáž se zhotovením konstrukce pro upevnění přístrojů do 50 kg</t>
  </si>
  <si>
    <t>210020951</t>
  </si>
  <si>
    <t>Montáž tabulky výstražné smaltované formát A3 až A4</t>
  </si>
  <si>
    <t>735345300</t>
  </si>
  <si>
    <t>tabulka bezpečnostní s tiskem 2 barvy A5 148x210 mm</t>
  </si>
  <si>
    <t>210100001</t>
  </si>
  <si>
    <t>Ukončení vodičů v rozváděči nebo na přístroji včetně zapojení průřezu žíly do 2,5 mm2</t>
  </si>
  <si>
    <t>210100258</t>
  </si>
  <si>
    <t>Ukončení kabelů smršťovací záklopkou nebo páskou se zapojením bez letování žíly do 5x4 mm2</t>
  </si>
  <si>
    <t>210100259</t>
  </si>
  <si>
    <t>Ukončení kabelů smršťovací záklopkou nebo páskou se zapojením bez letování žíly do 5x10 mm2</t>
  </si>
  <si>
    <t>210110021</t>
  </si>
  <si>
    <t>Montáž nástěnný vypínač nn jednopólový pro prostředí venkovní nebo mokré</t>
  </si>
  <si>
    <t>345355290</t>
  </si>
  <si>
    <t>spínač jednopólový ř. 1,  IP54</t>
  </si>
  <si>
    <t>210111034</t>
  </si>
  <si>
    <t>Montáž zásuvka chráněná v krabici šroubové připojení 3P+N+PE prostředí venkovní, mokré</t>
  </si>
  <si>
    <t>358112511</t>
  </si>
  <si>
    <t>zásuvka nástěnná, proti stříkající vodě,horní přívod, IP44 16A 400 V 5pólová</t>
  </si>
  <si>
    <t>210190003</t>
  </si>
  <si>
    <t>Montáž rozvodnic běžných oceloplechových nebo plastových do 100 kg</t>
  </si>
  <si>
    <t>dodávka 1</t>
  </si>
  <si>
    <t>rozváděč RMS</t>
  </si>
  <si>
    <t>210190121</t>
  </si>
  <si>
    <t>Montáž rozvaděčů litinových, plastových nebo hliníkových sestavy do 50 kg</t>
  </si>
  <si>
    <t>ZS1</t>
  </si>
  <si>
    <t>zásuvková skříň , 1x32A/400V pětipól., 2x16A/400V, pětipól, 2x230V-16A s chráničem</t>
  </si>
  <si>
    <t>210201073</t>
  </si>
  <si>
    <t>Montáž svítidel zářivkových průmyslových stropních přisazených 2 zdroje s krytem</t>
  </si>
  <si>
    <t>SV1</t>
  </si>
  <si>
    <t>PRIMA 146 ABS AC ET5, A</t>
  </si>
  <si>
    <t>210202025</t>
  </si>
  <si>
    <t>Montáž svítidel světlometů hmotnosti do 10 kg</t>
  </si>
  <si>
    <t>SV2</t>
  </si>
  <si>
    <t>PIXEL LED 5200/840, 35W, B</t>
  </si>
  <si>
    <t>210220321</t>
  </si>
  <si>
    <t>Montáž svorek hromosvodných na potrubí typ Bernard se zhotovením pásku</t>
  </si>
  <si>
    <t>354420710</t>
  </si>
  <si>
    <t>páska měděná zemnící</t>
  </si>
  <si>
    <t>354420720</t>
  </si>
  <si>
    <t>svorka uzemňovací 2516 32x29x2 mm (OP)</t>
  </si>
  <si>
    <t>210280010</t>
  </si>
  <si>
    <t>Příplatek k celkové prohlídce za dalších i započatých 500 000 Kč přes 1 000 000 Kč</t>
  </si>
  <si>
    <t>210800547</t>
  </si>
  <si>
    <t>Montáž měděných vodičů CY, HO5V, HO7V, NYM, NYY, YY 6 mm2 uložených pevně</t>
  </si>
  <si>
    <t>341408260</t>
  </si>
  <si>
    <t>vodič silový s Cu jádrem CY H07 V-U 6 mm2</t>
  </si>
  <si>
    <t>210810041</t>
  </si>
  <si>
    <t>Montáž měděných kabelů CYKY, CYKYD, CYKYDY, NYM, NYY, YSLY 750 V 2x1,5 mm2 uložených pevně</t>
  </si>
  <si>
    <t>341110050</t>
  </si>
  <si>
    <t>kabel silový s Cu jádrem CYKY-O 2x1,5 mm2</t>
  </si>
  <si>
    <t>210810045</t>
  </si>
  <si>
    <t>Montáž měděných kabelů CYKY, CYKYD, CYKYDY, MYM, NYY, YSLY 750V 3x1.5 mm uložených pevně</t>
  </si>
  <si>
    <t>341110300</t>
  </si>
  <si>
    <t>silivý kabel s Cu jádrem CYKY-J 3x1,5 mm2</t>
  </si>
  <si>
    <t>210810053</t>
  </si>
  <si>
    <t>Montáž měděných kabelů CYKY, CYKYD, CYKYDY, NYM, NYY, YSLY 750 V 5x10mm2 uložených pevně</t>
  </si>
  <si>
    <t>341111010</t>
  </si>
  <si>
    <t>kabel silový s Cu jádrem CYKY 5x10 mm2</t>
  </si>
  <si>
    <t>210810056</t>
  </si>
  <si>
    <t>Montáž měděných kabelů CYKY, CYKYD, CYKYDY, NYM, NYY, YSLY 750 V 5x2,5 mm2 uložených pevně</t>
  </si>
  <si>
    <t>341110940</t>
  </si>
  <si>
    <t>kabel silový s Cu jádrem CYKY-J 5x2,5 mm2</t>
  </si>
  <si>
    <t>210810057</t>
  </si>
  <si>
    <t>Montáž měděných kabelů CYKY, CYKYD, CYKYDY, NYM, NYY, YSLY 750 V 5x4 mm2 uložených pevně</t>
  </si>
  <si>
    <t>341110980</t>
  </si>
  <si>
    <t>kabel silový s Cu jádrem CYKY 5x4 mm2</t>
  </si>
  <si>
    <t>210280002</t>
  </si>
  <si>
    <t>Zkoušky a prohlídky el rozvodů a zařízení celková prohlídka pro objem mtž prací do 500 000 Kč</t>
  </si>
  <si>
    <t>SO 01 EI b - Ochrana před bleskem</t>
  </si>
  <si>
    <t>210220023</t>
  </si>
  <si>
    <t>Montáž uzemňovacího vedení vodičů FeZn pomocí svorek v zemi drátem do 10 mm v průmyslové výstavbě</t>
  </si>
  <si>
    <t>354410730</t>
  </si>
  <si>
    <t>drát průměr 10 mm FeZn</t>
  </si>
  <si>
    <t>210220301</t>
  </si>
  <si>
    <t>Montáž svorek hromosvodných typu SS, SR 03 se 2 šrouby</t>
  </si>
  <si>
    <t>354418850</t>
  </si>
  <si>
    <t>svorka spojovací SS pro lano D8-10 mm</t>
  </si>
  <si>
    <t>354419960</t>
  </si>
  <si>
    <t>svorka odbočovací a spojovací SR 3a pro spojování kruhových a páskových vodičů    FeZn</t>
  </si>
  <si>
    <t>210220302</t>
  </si>
  <si>
    <t>Montáž svorek hromosvodných typu ST, SJ, SK, SZ, SR 01, 02 se 3 a více šrouby</t>
  </si>
  <si>
    <t>354419250</t>
  </si>
  <si>
    <t>svorka zkušební SZ pro lano D6-12 mm   FeZn</t>
  </si>
  <si>
    <t>354418650</t>
  </si>
  <si>
    <t>svorka k tyči zemnící SJ02 D28 mm</t>
  </si>
  <si>
    <t>210220361</t>
  </si>
  <si>
    <t>Montáž tyčí zemnicích délky do 2 m</t>
  </si>
  <si>
    <t>354420900</t>
  </si>
  <si>
    <t>tyč zemnící ZT 2,0  2m, FeZn</t>
  </si>
  <si>
    <t>210220401</t>
  </si>
  <si>
    <t>Montáž vedení hromosvodné - štítků k označení svodů</t>
  </si>
  <si>
    <t>354421100</t>
  </si>
  <si>
    <t>štítek plastový č. 31 -  čísla svodů</t>
  </si>
  <si>
    <t>210220458</t>
  </si>
  <si>
    <t>Montáž sváru</t>
  </si>
  <si>
    <t>460202153</t>
  </si>
  <si>
    <t>Hloubení kabelových nezapažených rýh strojně š 35 cm, hl 70 cm, v hornině tř 3</t>
  </si>
  <si>
    <t>460560153</t>
  </si>
  <si>
    <t>Zásyp rýh ručně šířky 35 cm, hloubky 70 cm, z horniny třídy 3</t>
  </si>
  <si>
    <t>SO 01 EI c - Montáž EZS</t>
  </si>
  <si>
    <t>345754970</t>
  </si>
  <si>
    <t>žlab kabelový  drátěný 50/50 pozinkovaný vč. příslušenství</t>
  </si>
  <si>
    <t>Ukončení vodičů v rozváděči nebo na přístroji včetně zapojení průřezu žíly do 1 mm2</t>
  </si>
  <si>
    <t>210140621</t>
  </si>
  <si>
    <t>Montáž a zapojení sirény</t>
  </si>
  <si>
    <t>JA-111A-BASE-RB sběrnicová siréma venkovní</t>
  </si>
  <si>
    <t>210140691</t>
  </si>
  <si>
    <t>Montáž a zapojení čidla prostor</t>
  </si>
  <si>
    <t>dodávka 2</t>
  </si>
  <si>
    <t>JA-120PW sběrnicový PIR + MW</t>
  </si>
  <si>
    <t>210140692</t>
  </si>
  <si>
    <t>Montáž a zapojení magnetu</t>
  </si>
  <si>
    <t>dodávka 3</t>
  </si>
  <si>
    <t>JA-110M  sběrnicový modul pro 2 magnety</t>
  </si>
  <si>
    <t>dodávka 4</t>
  </si>
  <si>
    <t>FM-102 - magnet povrchový, samlepící - 2 vodič</t>
  </si>
  <si>
    <t>210140741</t>
  </si>
  <si>
    <t>Zprovoznění, programování</t>
  </si>
  <si>
    <t>dodávka 5</t>
  </si>
  <si>
    <t>instalační materiál</t>
  </si>
  <si>
    <t>210140862</t>
  </si>
  <si>
    <t>Montáž a zapojení klávesnice</t>
  </si>
  <si>
    <t>dodávka 6</t>
  </si>
  <si>
    <t>JA-114E sběrnicový přístupový modul s klávesnicí LCD displejem a s RFID čtečkou (125kHz) pro ovládání ústředen řady JA-100</t>
  </si>
  <si>
    <t>dodávka 7</t>
  </si>
  <si>
    <t>JA-103KRY Ústředna s radiovým modulem JA-111R, GSM/GPRS komunikátorem JA-192Y</t>
  </si>
  <si>
    <t>210240501</t>
  </si>
  <si>
    <t>Montáž akumulátoru</t>
  </si>
  <si>
    <t>dodávka 8</t>
  </si>
  <si>
    <t>akumulátor 12V/2.6 Ah, pro zálohování EZS</t>
  </si>
  <si>
    <t>210850512</t>
  </si>
  <si>
    <t>Montáž měděných kabelů UTP</t>
  </si>
  <si>
    <t>kab1</t>
  </si>
  <si>
    <t>vodič UTP 4x2x0,5 mm2</t>
  </si>
  <si>
    <t>MD</t>
  </si>
  <si>
    <t>Mimostaveništní doprava</t>
  </si>
  <si>
    <t>VON - Vedlejší a ostatní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</si>
  <si>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</si>
  <si>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</si>
  <si>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</si>
  <si>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</si>
  <si>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VRN7 - Provozní vlivy</t>
  </si>
  <si>
    <t xml:space="preserve">    VRN9 - Ostatní náklady</t>
  </si>
  <si>
    <t>VRN</t>
  </si>
  <si>
    <t>Vedlejší rozpočtové náklady</t>
  </si>
  <si>
    <t>VRN1</t>
  </si>
  <si>
    <t>Průzkumné, geodetické a projektové práce</t>
  </si>
  <si>
    <t>012203000</t>
  </si>
  <si>
    <t>Geodetické práce při provádění stavby</t>
  </si>
  <si>
    <t>1024</t>
  </si>
  <si>
    <t>-1008606654</t>
  </si>
  <si>
    <t>Poznámka k položce:
- výšková měření, výpočet objemů aj., které mají charakter kontrolních a upřesňujících činností
- měření posunu a změn polohy bodů v průběhu výstavby</t>
  </si>
  <si>
    <t>012303000</t>
  </si>
  <si>
    <t>Geodetické práce po výstavbě</t>
  </si>
  <si>
    <t>-629992941</t>
  </si>
  <si>
    <t>Poznámka k položce:
Vypracování geodetického zaměření skutečného stavu.
Zajištění veškerých geodetických prací souvisejících s realizací díla. Např: zaměření kanalizační přípojky, vodovodní přípojky, dešťové kanalizace a přípojky NN aj.</t>
  </si>
  <si>
    <t>012403000</t>
  </si>
  <si>
    <t>Kartografické práce</t>
  </si>
  <si>
    <t>1404930035</t>
  </si>
  <si>
    <t>Poznámka k položce:
Zpracování geometrických plánů:
- geometrických plánů pro účel vkladu do katastru nemovitostí
- geometrických plánů pro zřízení věcných břemen 
- zajištění odsouhlasení geometrických plánů příslušným katastrálním úřadem</t>
  </si>
  <si>
    <t>0132-1</t>
  </si>
  <si>
    <t>Zpracování povodňového plánu stavby dle 71 zákona č. 254/2001 Sb. včetně zajištění schválení příslušnými orgány správy a Povodím Labe, státní podnik</t>
  </si>
  <si>
    <t>494686560</t>
  </si>
  <si>
    <t>0132-2</t>
  </si>
  <si>
    <t>Zhotovitelem vypracovaný Plán opatření pro případ havárie pro případ úniku závadných látek (např. ropné produkty, cementové výluhy, odpadní vody z těsnícíh clon, atd.)</t>
  </si>
  <si>
    <t>1915263067</t>
  </si>
  <si>
    <t>013254000</t>
  </si>
  <si>
    <t>Dokumentace skutečného provedení stavby</t>
  </si>
  <si>
    <t>-897790624</t>
  </si>
  <si>
    <t>013294000</t>
  </si>
  <si>
    <t>Ostatní dokumentace</t>
  </si>
  <si>
    <t>soubor…</t>
  </si>
  <si>
    <t>1420619284</t>
  </si>
  <si>
    <t>Poznámka k položce:
Zpracování realizační dokumentace zhotovitele, dílenských výkresů, technologických předpisů.</t>
  </si>
  <si>
    <t>VRN3</t>
  </si>
  <si>
    <t>Zařízení staveniště</t>
  </si>
  <si>
    <t>030001000</t>
  </si>
  <si>
    <t>507491050</t>
  </si>
  <si>
    <t xml:space="preserve">Poznámka k položce:
Náklady na :
- související přípravné práce (projektové práce a terénní úpravy pro zařízení staveniště)
- vybavení staveniště (stavební buňky, mobilní WC, pronájem ploch, zřízení a odstranění provizorních komunikací aj.)
- připojení na inženýrské sítě vč. nákladů na energii 
- zabezpečení staveniště (oplocení staveniště, opatření na ochranu sousedních pozemků, osvětlení staveniště, informační tabule stavby, dopravní značení na staveništi aj.)
- zrušení zařízení staveniště (rozebrání, bourání a odvoz zařízení staveniště, úprava terénu do původního stavu)
</t>
  </si>
  <si>
    <t>0302</t>
  </si>
  <si>
    <t>Zajištění obnovy stávající příjezdové panelové nebo betonové komunikace</t>
  </si>
  <si>
    <t>-1107619499</t>
  </si>
  <si>
    <t>Poznámka k položce:
Obnova stávající plochy komunikace při jejím případném porušení (výměna porušených panelů za neporušené či. vyspravení bet. komunikace).</t>
  </si>
  <si>
    <t>VRN4</t>
  </si>
  <si>
    <t>Inženýrská činnost</t>
  </si>
  <si>
    <t>042603000</t>
  </si>
  <si>
    <t>Plán zkoušek</t>
  </si>
  <si>
    <t>61052300</t>
  </si>
  <si>
    <t>0421</t>
  </si>
  <si>
    <t>Zajištění veškerých předepsaných rozborů, atestů, zkoušek dle příslušných norem a dalších předpisů a nařízení platných v ČR, kterými bude prokázáno dosažení předepsané kvality a parametrů dokončeného díla</t>
  </si>
  <si>
    <t>220014657</t>
  </si>
  <si>
    <t>VRN7</t>
  </si>
  <si>
    <t>Provozní vlivy</t>
  </si>
  <si>
    <t>075002000</t>
  </si>
  <si>
    <t>Ochranná pásma</t>
  </si>
  <si>
    <t>589288580</t>
  </si>
  <si>
    <t>Poznámka k položce:
Jedná se o náklady související se zákazem, omezením nebo výkonem stavebních prací prováděných v blízkosti nadzemních el. vedení, křížení el. vedení, podzemních kabelových vedení, vodovodních vedení, vedení plynu, teplovodů, ropovodů, měníren proudu, trafostanic, ochranných pásem vodních zdrojů, vodáren, čistíren vod, plynáren, plynojemů apod.</t>
  </si>
  <si>
    <t>VRN9</t>
  </si>
  <si>
    <t>Ostatní náklady</t>
  </si>
  <si>
    <t>0911</t>
  </si>
  <si>
    <t>Zajištění písemných souhlasných vyjádření všech dotčených vlastníků a případných uživatelů všech pozemkú dotčených stavbou s jejich konečnou úpravou po dokončení prací</t>
  </si>
  <si>
    <t>-631535984</t>
  </si>
  <si>
    <t>0912</t>
  </si>
  <si>
    <t>Provedení pasportizace stávajících nemovitostí (vč. pozemků) a jejich příslušenství, zajištění fotodokumentace stávajícího stavu přístupových komunikací</t>
  </si>
  <si>
    <t>2057975713</t>
  </si>
  <si>
    <t>0913</t>
  </si>
  <si>
    <t>Zajištění vytyčení veškerých podzemních zařízení a sítí</t>
  </si>
  <si>
    <t>1825825139</t>
  </si>
  <si>
    <t>0914</t>
  </si>
  <si>
    <t>Zajištění šetření o podzemních sítích vč. zajištění nových vyjádření v případě, že před realizací pozbyly platnosti</t>
  </si>
  <si>
    <t>-1791765870</t>
  </si>
  <si>
    <t>0916</t>
  </si>
  <si>
    <t>Revize elektro</t>
  </si>
  <si>
    <t>-924720870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</si>
  <si>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</si>
  <si>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</si>
  <si>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</si>
  <si>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</si>
  <si>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</si>
  <si>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</si>
  <si>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</si>
  <si>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</si>
  <si>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</si>
  <si>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</si>
  <si>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</si>
  <si>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</si>
  <si>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Stavební objekt inženýrský</t>
  </si>
  <si>
    <t>Provozní soubor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</si>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</sst>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38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13" xfId="0" applyFont="1" applyFill="1" applyBorder="1" applyAlignment="1" applyProtection="1">
      <alignment horizontal="center" vertical="center"/>
      <protection/>
    </xf>
    <xf numFmtId="0" fontId="23" fillId="0" borderId="14" xfId="0" applyFont="1" applyBorder="1" applyAlignment="1" applyProtection="1">
      <alignment horizontal="center" vertical="center" wrapText="1"/>
      <protection/>
    </xf>
    <xf numFmtId="0" fontId="23" fillId="0" borderId="15" xfId="0" applyFont="1" applyBorder="1" applyAlignment="1" applyProtection="1">
      <alignment horizontal="center" vertical="center" wrapText="1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8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8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4" xfId="0" applyFont="1" applyFill="1" applyBorder="1" applyAlignment="1" applyProtection="1">
      <alignment horizontal="center" vertical="center" wrapText="1"/>
      <protection/>
    </xf>
    <xf numFmtId="0" fontId="22" fillId="4" borderId="15" xfId="0" applyFont="1" applyFill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2" fillId="0" borderId="10" xfId="0" applyNumberFormat="1" applyFont="1" applyBorder="1" applyAlignment="1" applyProtection="1">
      <alignment/>
      <protection/>
    </xf>
    <xf numFmtId="166" fontId="32" fillId="0" borderId="11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3" fillId="2" borderId="18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2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22" xfId="0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8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9" fillId="0" borderId="0" xfId="0" applyFont="1" applyAlignment="1" applyProtection="1">
      <alignment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8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  <protection/>
    </xf>
    <xf numFmtId="166" fontId="23" fillId="0" borderId="20" xfId="0" applyNumberFormat="1" applyFont="1" applyBorder="1" applyAlignment="1" applyProtection="1">
      <alignment vertical="center"/>
      <protection/>
    </xf>
    <xf numFmtId="166" fontId="23" fillId="0" borderId="21" xfId="0" applyNumberFormat="1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40" fillId="0" borderId="23" xfId="0" applyFont="1" applyBorder="1" applyAlignment="1">
      <alignment vertical="center" wrapText="1"/>
    </xf>
    <xf numFmtId="0" fontId="40" fillId="0" borderId="24" xfId="0" applyFont="1" applyBorder="1" applyAlignment="1">
      <alignment vertical="center" wrapText="1"/>
    </xf>
    <xf numFmtId="0" fontId="40" fillId="0" borderId="25" xfId="0" applyFont="1" applyBorder="1" applyAlignment="1">
      <alignment vertical="center" wrapText="1"/>
    </xf>
    <xf numFmtId="0" fontId="40" fillId="0" borderId="26" xfId="0" applyFont="1" applyBorder="1" applyAlignment="1">
      <alignment horizontal="center" vertical="center" wrapText="1"/>
    </xf>
    <xf numFmtId="0" fontId="40" fillId="0" borderId="27" xfId="0" applyFont="1" applyBorder="1" applyAlignment="1">
      <alignment horizontal="center" vertical="center" wrapText="1"/>
    </xf>
    <xf numFmtId="0" fontId="40" fillId="0" borderId="26" xfId="0" applyFont="1" applyBorder="1" applyAlignment="1">
      <alignment vertical="center" wrapText="1"/>
    </xf>
    <xf numFmtId="0" fontId="40" fillId="0" borderId="27" xfId="0" applyFont="1" applyBorder="1" applyAlignment="1">
      <alignment vertical="center" wrapText="1"/>
    </xf>
    <xf numFmtId="0" fontId="4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3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40" fillId="0" borderId="28" xfId="0" applyFont="1" applyBorder="1" applyAlignment="1">
      <alignment vertical="center" wrapText="1"/>
    </xf>
    <xf numFmtId="0" fontId="44" fillId="0" borderId="29" xfId="0" applyFont="1" applyBorder="1" applyAlignment="1">
      <alignment vertical="center" wrapText="1"/>
    </xf>
    <xf numFmtId="0" fontId="40" fillId="0" borderId="30" xfId="0" applyFont="1" applyBorder="1" applyAlignment="1">
      <alignment vertical="center" wrapText="1"/>
    </xf>
    <xf numFmtId="0" fontId="40" fillId="0" borderId="0" xfId="0" applyFont="1" applyBorder="1" applyAlignment="1">
      <alignment vertical="top"/>
    </xf>
    <xf numFmtId="0" fontId="40" fillId="0" borderId="0" xfId="0" applyFont="1" applyAlignment="1">
      <alignment vertical="top"/>
    </xf>
    <xf numFmtId="0" fontId="40" fillId="0" borderId="23" xfId="0" applyFont="1" applyBorder="1" applyAlignment="1">
      <alignment horizontal="left" vertical="center"/>
    </xf>
    <xf numFmtId="0" fontId="40" fillId="0" borderId="24" xfId="0" applyFont="1" applyBorder="1" applyAlignment="1">
      <alignment horizontal="left" vertical="center"/>
    </xf>
    <xf numFmtId="0" fontId="40" fillId="0" borderId="25" xfId="0" applyFont="1" applyBorder="1" applyAlignment="1">
      <alignment horizontal="left" vertical="center"/>
    </xf>
    <xf numFmtId="0" fontId="40" fillId="0" borderId="26" xfId="0" applyFont="1" applyBorder="1" applyAlignment="1">
      <alignment horizontal="left" vertical="center"/>
    </xf>
    <xf numFmtId="0" fontId="40" fillId="0" borderId="27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42" fillId="0" borderId="29" xfId="0" applyFont="1" applyBorder="1" applyAlignment="1">
      <alignment horizontal="center" vertical="center"/>
    </xf>
    <xf numFmtId="0" fontId="45" fillId="0" borderId="29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3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40" fillId="0" borderId="28" xfId="0" applyFont="1" applyBorder="1" applyAlignment="1">
      <alignment horizontal="left" vertical="center"/>
    </xf>
    <xf numFmtId="0" fontId="44" fillId="0" borderId="29" xfId="0" applyFont="1" applyBorder="1" applyAlignment="1">
      <alignment horizontal="left" vertical="center"/>
    </xf>
    <xf numFmtId="0" fontId="40" fillId="0" borderId="30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 wrapText="1"/>
    </xf>
    <xf numFmtId="0" fontId="40" fillId="0" borderId="23" xfId="0" applyFont="1" applyBorder="1" applyAlignment="1">
      <alignment horizontal="left" vertical="center" wrapText="1"/>
    </xf>
    <xf numFmtId="0" fontId="40" fillId="0" borderId="24" xfId="0" applyFont="1" applyBorder="1" applyAlignment="1">
      <alignment horizontal="left" vertical="center" wrapText="1"/>
    </xf>
    <xf numFmtId="0" fontId="40" fillId="0" borderId="25" xfId="0" applyFont="1" applyBorder="1" applyAlignment="1">
      <alignment horizontal="left" vertical="center" wrapText="1"/>
    </xf>
    <xf numFmtId="0" fontId="40" fillId="0" borderId="26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/>
    </xf>
    <xf numFmtId="0" fontId="43" fillId="0" borderId="27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 wrapText="1"/>
    </xf>
    <xf numFmtId="0" fontId="43" fillId="0" borderId="29" xfId="0" applyFont="1" applyBorder="1" applyAlignment="1">
      <alignment horizontal="left" vertical="center" wrapText="1"/>
    </xf>
    <xf numFmtId="0" fontId="43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3" fillId="0" borderId="28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5" fillId="0" borderId="29" xfId="0" applyFont="1" applyBorder="1" applyAlignment="1">
      <alignment vertical="center"/>
    </xf>
    <xf numFmtId="0" fontId="42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2" fillId="0" borderId="29" xfId="0" applyFont="1" applyBorder="1" applyAlignment="1">
      <alignment horizontal="left"/>
    </xf>
    <xf numFmtId="0" fontId="45" fillId="0" borderId="29" xfId="0" applyFont="1" applyBorder="1" applyAlignment="1">
      <alignment/>
    </xf>
    <xf numFmtId="0" fontId="40" fillId="0" borderId="26" xfId="0" applyFont="1" applyBorder="1" applyAlignment="1">
      <alignment vertical="top"/>
    </xf>
    <xf numFmtId="0" fontId="40" fillId="0" borderId="27" xfId="0" applyFont="1" applyBorder="1" applyAlignment="1">
      <alignment vertical="top"/>
    </xf>
    <xf numFmtId="0" fontId="40" fillId="0" borderId="28" xfId="0" applyFont="1" applyBorder="1" applyAlignment="1">
      <alignment vertical="top"/>
    </xf>
    <xf numFmtId="0" fontId="40" fillId="0" borderId="29" xfId="0" applyFont="1" applyBorder="1" applyAlignment="1">
      <alignment vertical="top"/>
    </xf>
    <xf numFmtId="0" fontId="40" fillId="0" borderId="30" xfId="0" applyFont="1" applyBorder="1" applyAlignment="1">
      <alignment vertical="top"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0" fillId="0" borderId="17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8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4" fontId="28" fillId="0" borderId="0" xfId="0" applyNumberFormat="1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 wrapText="1"/>
    </xf>
    <xf numFmtId="0" fontId="42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42" fillId="0" borderId="29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11151102" TargetMode="External" /><Relationship Id="rId2" Type="http://schemas.openxmlformats.org/officeDocument/2006/relationships/hyperlink" Target="https://podminky.urs.cz/item/CS_URS_2022_01/111211101" TargetMode="External" /><Relationship Id="rId3" Type="http://schemas.openxmlformats.org/officeDocument/2006/relationships/hyperlink" Target="https://podminky.urs.cz/item/CS_URS_2022_01/112251101" TargetMode="External" /><Relationship Id="rId4" Type="http://schemas.openxmlformats.org/officeDocument/2006/relationships/hyperlink" Target="https://podminky.urs.cz/item/CS_URS_2022_01/112251102" TargetMode="External" /><Relationship Id="rId5" Type="http://schemas.openxmlformats.org/officeDocument/2006/relationships/hyperlink" Target="https://podminky.urs.cz/item/CS_URS_2022_01/981511116" TargetMode="External" /><Relationship Id="rId6" Type="http://schemas.openxmlformats.org/officeDocument/2006/relationships/hyperlink" Target="https://podminky.urs.cz/item/CS_URS_2022_01/997013601" TargetMode="External" /><Relationship Id="rId7" Type="http://schemas.openxmlformats.org/officeDocument/2006/relationships/hyperlink" Target="https://podminky.urs.cz/item/CS_URS_2022_01/997013602" TargetMode="External" /><Relationship Id="rId8" Type="http://schemas.openxmlformats.org/officeDocument/2006/relationships/hyperlink" Target="https://podminky.urs.cz/item/CS_URS_2022_01/997013603" TargetMode="External" /><Relationship Id="rId9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21151115" TargetMode="External" /><Relationship Id="rId2" Type="http://schemas.openxmlformats.org/officeDocument/2006/relationships/hyperlink" Target="https://podminky.urs.cz/item/CS_URS_2022_01/167151101" TargetMode="External" /><Relationship Id="rId3" Type="http://schemas.openxmlformats.org/officeDocument/2006/relationships/hyperlink" Target="https://podminky.urs.cz/item/CS_URS_2022_01/162751117" TargetMode="External" /><Relationship Id="rId4" Type="http://schemas.openxmlformats.org/officeDocument/2006/relationships/hyperlink" Target="https://podminky.urs.cz/item/CS_URS_2022_01/171151103" TargetMode="External" /><Relationship Id="rId5" Type="http://schemas.openxmlformats.org/officeDocument/2006/relationships/hyperlink" Target="https://podminky.urs.cz/item/CS_URS_2022_01/122151103" TargetMode="External" /><Relationship Id="rId6" Type="http://schemas.openxmlformats.org/officeDocument/2006/relationships/hyperlink" Target="https://podminky.urs.cz/item/CS_URS_2022_01/162351104" TargetMode="External" /><Relationship Id="rId7" Type="http://schemas.openxmlformats.org/officeDocument/2006/relationships/hyperlink" Target="https://podminky.urs.cz/item/CS_URS_2022_01/162751119" TargetMode="External" /><Relationship Id="rId8" Type="http://schemas.openxmlformats.org/officeDocument/2006/relationships/hyperlink" Target="https://podminky.urs.cz/item/CS_URS_2022_01/171201231" TargetMode="External" /><Relationship Id="rId9" Type="http://schemas.openxmlformats.org/officeDocument/2006/relationships/hyperlink" Target="https://podminky.urs.cz/item/CS_URS_2022_01/171251201" TargetMode="External" /><Relationship Id="rId10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21112005" TargetMode="External" /><Relationship Id="rId2" Type="http://schemas.openxmlformats.org/officeDocument/2006/relationships/hyperlink" Target="https://podminky.urs.cz/item/CS_URS_2022_01/131151104" TargetMode="External" /><Relationship Id="rId3" Type="http://schemas.openxmlformats.org/officeDocument/2006/relationships/hyperlink" Target="https://podminky.urs.cz/item/CS_URS_2022_01/132112221" TargetMode="External" /><Relationship Id="rId4" Type="http://schemas.openxmlformats.org/officeDocument/2006/relationships/hyperlink" Target="https://podminky.urs.cz/item/CS_URS_2022_01/132154203" TargetMode="External" /><Relationship Id="rId5" Type="http://schemas.openxmlformats.org/officeDocument/2006/relationships/hyperlink" Target="https://podminky.urs.cz/item/CS_URS_2022_01/162211311" TargetMode="External" /><Relationship Id="rId6" Type="http://schemas.openxmlformats.org/officeDocument/2006/relationships/hyperlink" Target="https://podminky.urs.cz/item/CS_URS_2022_01/162211319" TargetMode="External" /><Relationship Id="rId7" Type="http://schemas.openxmlformats.org/officeDocument/2006/relationships/hyperlink" Target="https://podminky.urs.cz/item/CS_URS_2022_01/162351104" TargetMode="External" /><Relationship Id="rId8" Type="http://schemas.openxmlformats.org/officeDocument/2006/relationships/hyperlink" Target="https://podminky.urs.cz/item/CS_URS_2022_01/162751119" TargetMode="External" /><Relationship Id="rId9" Type="http://schemas.openxmlformats.org/officeDocument/2006/relationships/hyperlink" Target="https://podminky.urs.cz/item/CS_URS_2022_01/171201231" TargetMode="External" /><Relationship Id="rId10" Type="http://schemas.openxmlformats.org/officeDocument/2006/relationships/hyperlink" Target="https://podminky.urs.cz/item/CS_URS_2022_01/171251201" TargetMode="External" /><Relationship Id="rId11" Type="http://schemas.openxmlformats.org/officeDocument/2006/relationships/hyperlink" Target="https://podminky.urs.cz/item/CS_URS_2022_01/174111103" TargetMode="External" /><Relationship Id="rId12" Type="http://schemas.openxmlformats.org/officeDocument/2006/relationships/hyperlink" Target="https://podminky.urs.cz/item/CS_URS_2022_01/181311103" TargetMode="External" /><Relationship Id="rId13" Type="http://schemas.openxmlformats.org/officeDocument/2006/relationships/hyperlink" Target="https://podminky.urs.cz/item/CS_URS_2022_01/181311105" TargetMode="External" /><Relationship Id="rId14" Type="http://schemas.openxmlformats.org/officeDocument/2006/relationships/hyperlink" Target="https://podminky.urs.cz/item/CS_URS_2022_01/382413115" TargetMode="External" /><Relationship Id="rId15" Type="http://schemas.openxmlformats.org/officeDocument/2006/relationships/hyperlink" Target="https://podminky.urs.cz/item/CS_URS_2022_01/564750001" TargetMode="External" /><Relationship Id="rId16" Type="http://schemas.openxmlformats.org/officeDocument/2006/relationships/hyperlink" Target="https://podminky.urs.cz/item/CS_URS_2022_01/871270310" TargetMode="External" /><Relationship Id="rId17" Type="http://schemas.openxmlformats.org/officeDocument/2006/relationships/hyperlink" Target="https://podminky.urs.cz/item/CS_URS_2022_01/871310310" TargetMode="External" /><Relationship Id="rId18" Type="http://schemas.openxmlformats.org/officeDocument/2006/relationships/hyperlink" Target="https://podminky.urs.cz/item/CS_URS_2022_01/871350310" TargetMode="External" /><Relationship Id="rId19" Type="http://schemas.openxmlformats.org/officeDocument/2006/relationships/hyperlink" Target="https://podminky.urs.cz/item/CS_URS_2022_01/877270310" TargetMode="External" /><Relationship Id="rId20" Type="http://schemas.openxmlformats.org/officeDocument/2006/relationships/hyperlink" Target="https://podminky.urs.cz/item/CS_URS_2022_01/877270330" TargetMode="External" /><Relationship Id="rId21" Type="http://schemas.openxmlformats.org/officeDocument/2006/relationships/hyperlink" Target="https://podminky.urs.cz/item/CS_URS_2022_01/877310310" TargetMode="External" /><Relationship Id="rId22" Type="http://schemas.openxmlformats.org/officeDocument/2006/relationships/hyperlink" Target="https://podminky.urs.cz/item/CS_URS_2022_01/877310320" TargetMode="External" /><Relationship Id="rId23" Type="http://schemas.openxmlformats.org/officeDocument/2006/relationships/hyperlink" Target="https://podminky.urs.cz/item/CS_URS_2022_01/877310330" TargetMode="External" /><Relationship Id="rId24" Type="http://schemas.openxmlformats.org/officeDocument/2006/relationships/hyperlink" Target="https://podminky.urs.cz/item/CS_URS_2022_01/877350310" TargetMode="External" /><Relationship Id="rId25" Type="http://schemas.openxmlformats.org/officeDocument/2006/relationships/hyperlink" Target="https://podminky.urs.cz/item/CS_URS_2022_01/877350320" TargetMode="External" /><Relationship Id="rId26" Type="http://schemas.openxmlformats.org/officeDocument/2006/relationships/hyperlink" Target="https://podminky.urs.cz/item/CS_URS_2022_01/877350330" TargetMode="External" /><Relationship Id="rId27" Type="http://schemas.openxmlformats.org/officeDocument/2006/relationships/hyperlink" Target="https://podminky.urs.cz/item/CS_URS_2022_01/997221861" TargetMode="External" /><Relationship Id="rId28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21151115" TargetMode="External" /><Relationship Id="rId2" Type="http://schemas.openxmlformats.org/officeDocument/2006/relationships/hyperlink" Target="https://podminky.urs.cz/item/CS_URS_2022_01/162751117" TargetMode="External" /><Relationship Id="rId3" Type="http://schemas.openxmlformats.org/officeDocument/2006/relationships/hyperlink" Target="https://podminky.urs.cz/item/CS_URS_2022_01/167151101" TargetMode="External" /><Relationship Id="rId4" Type="http://schemas.openxmlformats.org/officeDocument/2006/relationships/hyperlink" Target="https://podminky.urs.cz/item/CS_URS_2022_01/171151103" TargetMode="External" /><Relationship Id="rId5" Type="http://schemas.openxmlformats.org/officeDocument/2006/relationships/hyperlink" Target="https://podminky.urs.cz/item/CS_URS_2022_01/122151102" TargetMode="External" /><Relationship Id="rId6" Type="http://schemas.openxmlformats.org/officeDocument/2006/relationships/hyperlink" Target="https://podminky.urs.cz/item/CS_URS_2022_01/131151102" TargetMode="External" /><Relationship Id="rId7" Type="http://schemas.openxmlformats.org/officeDocument/2006/relationships/hyperlink" Target="https://podminky.urs.cz/item/CS_URS_2022_01/162351104" TargetMode="External" /><Relationship Id="rId8" Type="http://schemas.openxmlformats.org/officeDocument/2006/relationships/hyperlink" Target="https://podminky.urs.cz/item/CS_URS_2022_01/162751119" TargetMode="External" /><Relationship Id="rId9" Type="http://schemas.openxmlformats.org/officeDocument/2006/relationships/hyperlink" Target="https://podminky.urs.cz/item/CS_URS_2022_01/171251201" TargetMode="External" /><Relationship Id="rId10" Type="http://schemas.openxmlformats.org/officeDocument/2006/relationships/hyperlink" Target="https://podminky.urs.cz/item/CS_URS_2022_01/171201231" TargetMode="External" /><Relationship Id="rId11" Type="http://schemas.openxmlformats.org/officeDocument/2006/relationships/hyperlink" Target="https://podminky.urs.cz/item/CS_URS_2022_01/181951111" TargetMode="External" /><Relationship Id="rId12" Type="http://schemas.openxmlformats.org/officeDocument/2006/relationships/hyperlink" Target="https://podminky.urs.cz/item/CS_URS_2022_01/181311103" TargetMode="External" /><Relationship Id="rId13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65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367"/>
      <c r="AS2" s="367"/>
      <c r="AT2" s="367"/>
      <c r="AU2" s="367"/>
      <c r="AV2" s="367"/>
      <c r="AW2" s="367"/>
      <c r="AX2" s="367"/>
      <c r="AY2" s="367"/>
      <c r="AZ2" s="367"/>
      <c r="BA2" s="367"/>
      <c r="BB2" s="367"/>
      <c r="BC2" s="367"/>
      <c r="BD2" s="367"/>
      <c r="BE2" s="367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351" t="s">
        <v>14</v>
      </c>
      <c r="L5" s="352"/>
      <c r="M5" s="352"/>
      <c r="N5" s="352"/>
      <c r="O5" s="352"/>
      <c r="P5" s="352"/>
      <c r="Q5" s="352"/>
      <c r="R5" s="352"/>
      <c r="S5" s="352"/>
      <c r="T5" s="352"/>
      <c r="U5" s="352"/>
      <c r="V5" s="352"/>
      <c r="W5" s="352"/>
      <c r="X5" s="352"/>
      <c r="Y5" s="352"/>
      <c r="Z5" s="352"/>
      <c r="AA5" s="352"/>
      <c r="AB5" s="352"/>
      <c r="AC5" s="352"/>
      <c r="AD5" s="352"/>
      <c r="AE5" s="352"/>
      <c r="AF5" s="352"/>
      <c r="AG5" s="352"/>
      <c r="AH5" s="352"/>
      <c r="AI5" s="352"/>
      <c r="AJ5" s="352"/>
      <c r="AK5" s="352"/>
      <c r="AL5" s="352"/>
      <c r="AM5" s="352"/>
      <c r="AN5" s="352"/>
      <c r="AO5" s="352"/>
      <c r="AP5" s="23"/>
      <c r="AQ5" s="23"/>
      <c r="AR5" s="21"/>
      <c r="BE5" s="348" t="s">
        <v>15</v>
      </c>
      <c r="BS5" s="18" t="s">
        <v>6</v>
      </c>
    </row>
    <row r="6" spans="2:71" s="1" customFormat="1" ht="36.95" customHeight="1">
      <c r="B6" s="22"/>
      <c r="C6" s="23"/>
      <c r="D6" s="29" t="s">
        <v>16</v>
      </c>
      <c r="E6" s="23"/>
      <c r="F6" s="23"/>
      <c r="G6" s="23"/>
      <c r="H6" s="23"/>
      <c r="I6" s="23"/>
      <c r="J6" s="23"/>
      <c r="K6" s="353" t="s">
        <v>17</v>
      </c>
      <c r="L6" s="352"/>
      <c r="M6" s="352"/>
      <c r="N6" s="352"/>
      <c r="O6" s="352"/>
      <c r="P6" s="352"/>
      <c r="Q6" s="352"/>
      <c r="R6" s="352"/>
      <c r="S6" s="352"/>
      <c r="T6" s="352"/>
      <c r="U6" s="352"/>
      <c r="V6" s="352"/>
      <c r="W6" s="352"/>
      <c r="X6" s="352"/>
      <c r="Y6" s="352"/>
      <c r="Z6" s="352"/>
      <c r="AA6" s="352"/>
      <c r="AB6" s="352"/>
      <c r="AC6" s="352"/>
      <c r="AD6" s="352"/>
      <c r="AE6" s="352"/>
      <c r="AF6" s="352"/>
      <c r="AG6" s="352"/>
      <c r="AH6" s="352"/>
      <c r="AI6" s="352"/>
      <c r="AJ6" s="352"/>
      <c r="AK6" s="352"/>
      <c r="AL6" s="352"/>
      <c r="AM6" s="352"/>
      <c r="AN6" s="352"/>
      <c r="AO6" s="352"/>
      <c r="AP6" s="23"/>
      <c r="AQ6" s="23"/>
      <c r="AR6" s="21"/>
      <c r="BE6" s="349"/>
      <c r="BS6" s="18" t="s">
        <v>6</v>
      </c>
    </row>
    <row r="7" spans="2:71" s="1" customFormat="1" ht="12" customHeight="1">
      <c r="B7" s="22"/>
      <c r="C7" s="23"/>
      <c r="D7" s="30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0" t="s">
        <v>20</v>
      </c>
      <c r="AL7" s="23"/>
      <c r="AM7" s="23"/>
      <c r="AN7" s="28" t="s">
        <v>19</v>
      </c>
      <c r="AO7" s="23"/>
      <c r="AP7" s="23"/>
      <c r="AQ7" s="23"/>
      <c r="AR7" s="21"/>
      <c r="BE7" s="349"/>
      <c r="BS7" s="18" t="s">
        <v>6</v>
      </c>
    </row>
    <row r="8" spans="2:71" s="1" customFormat="1" ht="12" customHeight="1">
      <c r="B8" s="22"/>
      <c r="C8" s="23"/>
      <c r="D8" s="30" t="s">
        <v>21</v>
      </c>
      <c r="E8" s="23"/>
      <c r="F8" s="23"/>
      <c r="G8" s="23"/>
      <c r="H8" s="23"/>
      <c r="I8" s="23"/>
      <c r="J8" s="23"/>
      <c r="K8" s="28" t="s">
        <v>22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0" t="s">
        <v>23</v>
      </c>
      <c r="AL8" s="23"/>
      <c r="AM8" s="23"/>
      <c r="AN8" s="31" t="s">
        <v>24</v>
      </c>
      <c r="AO8" s="23"/>
      <c r="AP8" s="23"/>
      <c r="AQ8" s="23"/>
      <c r="AR8" s="21"/>
      <c r="BE8" s="349"/>
      <c r="BS8" s="18" t="s">
        <v>6</v>
      </c>
    </row>
    <row r="9" spans="2:71" s="1" customFormat="1" ht="14.45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49"/>
      <c r="BS9" s="18" t="s">
        <v>6</v>
      </c>
    </row>
    <row r="10" spans="2:71" s="1" customFormat="1" ht="12" customHeight="1">
      <c r="B10" s="22"/>
      <c r="C10" s="23"/>
      <c r="D10" s="30" t="s">
        <v>25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0" t="s">
        <v>26</v>
      </c>
      <c r="AL10" s="23"/>
      <c r="AM10" s="23"/>
      <c r="AN10" s="28" t="s">
        <v>27</v>
      </c>
      <c r="AO10" s="23"/>
      <c r="AP10" s="23"/>
      <c r="AQ10" s="23"/>
      <c r="AR10" s="21"/>
      <c r="BE10" s="349"/>
      <c r="BS10" s="18" t="s">
        <v>6</v>
      </c>
    </row>
    <row r="11" spans="2:71" s="1" customFormat="1" ht="18.4" customHeight="1">
      <c r="B11" s="22"/>
      <c r="C11" s="23"/>
      <c r="D11" s="23"/>
      <c r="E11" s="28" t="s">
        <v>28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0" t="s">
        <v>29</v>
      </c>
      <c r="AL11" s="23"/>
      <c r="AM11" s="23"/>
      <c r="AN11" s="28" t="s">
        <v>19</v>
      </c>
      <c r="AO11" s="23"/>
      <c r="AP11" s="23"/>
      <c r="AQ11" s="23"/>
      <c r="AR11" s="21"/>
      <c r="BE11" s="349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49"/>
      <c r="BS12" s="18" t="s">
        <v>6</v>
      </c>
    </row>
    <row r="13" spans="2:71" s="1" customFormat="1" ht="12" customHeight="1">
      <c r="B13" s="22"/>
      <c r="C13" s="23"/>
      <c r="D13" s="30" t="s">
        <v>30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0" t="s">
        <v>26</v>
      </c>
      <c r="AL13" s="23"/>
      <c r="AM13" s="23"/>
      <c r="AN13" s="32" t="s">
        <v>31</v>
      </c>
      <c r="AO13" s="23"/>
      <c r="AP13" s="23"/>
      <c r="AQ13" s="23"/>
      <c r="AR13" s="21"/>
      <c r="BE13" s="349"/>
      <c r="BS13" s="18" t="s">
        <v>6</v>
      </c>
    </row>
    <row r="14" spans="2:71" ht="12.75">
      <c r="B14" s="22"/>
      <c r="C14" s="23"/>
      <c r="D14" s="23"/>
      <c r="E14" s="354" t="s">
        <v>31</v>
      </c>
      <c r="F14" s="355"/>
      <c r="G14" s="355"/>
      <c r="H14" s="355"/>
      <c r="I14" s="355"/>
      <c r="J14" s="355"/>
      <c r="K14" s="355"/>
      <c r="L14" s="355"/>
      <c r="M14" s="355"/>
      <c r="N14" s="355"/>
      <c r="O14" s="355"/>
      <c r="P14" s="355"/>
      <c r="Q14" s="355"/>
      <c r="R14" s="355"/>
      <c r="S14" s="355"/>
      <c r="T14" s="355"/>
      <c r="U14" s="355"/>
      <c r="V14" s="355"/>
      <c r="W14" s="355"/>
      <c r="X14" s="355"/>
      <c r="Y14" s="355"/>
      <c r="Z14" s="355"/>
      <c r="AA14" s="355"/>
      <c r="AB14" s="355"/>
      <c r="AC14" s="355"/>
      <c r="AD14" s="355"/>
      <c r="AE14" s="355"/>
      <c r="AF14" s="355"/>
      <c r="AG14" s="355"/>
      <c r="AH14" s="355"/>
      <c r="AI14" s="355"/>
      <c r="AJ14" s="355"/>
      <c r="AK14" s="30" t="s">
        <v>29</v>
      </c>
      <c r="AL14" s="23"/>
      <c r="AM14" s="23"/>
      <c r="AN14" s="32" t="s">
        <v>31</v>
      </c>
      <c r="AO14" s="23"/>
      <c r="AP14" s="23"/>
      <c r="AQ14" s="23"/>
      <c r="AR14" s="21"/>
      <c r="BE14" s="349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49"/>
      <c r="BS15" s="18" t="s">
        <v>4</v>
      </c>
    </row>
    <row r="16" spans="2:71" s="1" customFormat="1" ht="12" customHeight="1">
      <c r="B16" s="22"/>
      <c r="C16" s="23"/>
      <c r="D16" s="30" t="s">
        <v>32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0" t="s">
        <v>26</v>
      </c>
      <c r="AL16" s="23"/>
      <c r="AM16" s="23"/>
      <c r="AN16" s="28" t="s">
        <v>33</v>
      </c>
      <c r="AO16" s="23"/>
      <c r="AP16" s="23"/>
      <c r="AQ16" s="23"/>
      <c r="AR16" s="21"/>
      <c r="BE16" s="349"/>
      <c r="BS16" s="18" t="s">
        <v>4</v>
      </c>
    </row>
    <row r="17" spans="2:71" s="1" customFormat="1" ht="18.4" customHeight="1">
      <c r="B17" s="22"/>
      <c r="C17" s="23"/>
      <c r="D17" s="23"/>
      <c r="E17" s="28" t="s">
        <v>34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0" t="s">
        <v>29</v>
      </c>
      <c r="AL17" s="23"/>
      <c r="AM17" s="23"/>
      <c r="AN17" s="28" t="s">
        <v>19</v>
      </c>
      <c r="AO17" s="23"/>
      <c r="AP17" s="23"/>
      <c r="AQ17" s="23"/>
      <c r="AR17" s="21"/>
      <c r="BE17" s="349"/>
      <c r="BS17" s="18" t="s">
        <v>35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49"/>
      <c r="BS18" s="18" t="s">
        <v>6</v>
      </c>
    </row>
    <row r="19" spans="2:71" s="1" customFormat="1" ht="12" customHeight="1">
      <c r="B19" s="22"/>
      <c r="C19" s="23"/>
      <c r="D19" s="30" t="s">
        <v>36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0" t="s">
        <v>26</v>
      </c>
      <c r="AL19" s="23"/>
      <c r="AM19" s="23"/>
      <c r="AN19" s="28" t="s">
        <v>33</v>
      </c>
      <c r="AO19" s="23"/>
      <c r="AP19" s="23"/>
      <c r="AQ19" s="23"/>
      <c r="AR19" s="21"/>
      <c r="BE19" s="349"/>
      <c r="BS19" s="18" t="s">
        <v>6</v>
      </c>
    </row>
    <row r="20" spans="2:71" s="1" customFormat="1" ht="18.4" customHeight="1">
      <c r="B20" s="22"/>
      <c r="C20" s="23"/>
      <c r="D20" s="23"/>
      <c r="E20" s="28" t="s">
        <v>34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0" t="s">
        <v>29</v>
      </c>
      <c r="AL20" s="23"/>
      <c r="AM20" s="23"/>
      <c r="AN20" s="28" t="s">
        <v>19</v>
      </c>
      <c r="AO20" s="23"/>
      <c r="AP20" s="23"/>
      <c r="AQ20" s="23"/>
      <c r="AR20" s="21"/>
      <c r="BE20" s="349"/>
      <c r="BS20" s="18" t="s">
        <v>4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49"/>
    </row>
    <row r="22" spans="2:57" s="1" customFormat="1" ht="12" customHeight="1">
      <c r="B22" s="22"/>
      <c r="C22" s="23"/>
      <c r="D22" s="30" t="s">
        <v>37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49"/>
    </row>
    <row r="23" spans="2:57" s="1" customFormat="1" ht="47.25" customHeight="1">
      <c r="B23" s="22"/>
      <c r="C23" s="23"/>
      <c r="D23" s="23"/>
      <c r="E23" s="356" t="s">
        <v>38</v>
      </c>
      <c r="F23" s="356"/>
      <c r="G23" s="356"/>
      <c r="H23" s="356"/>
      <c r="I23" s="356"/>
      <c r="J23" s="356"/>
      <c r="K23" s="356"/>
      <c r="L23" s="356"/>
      <c r="M23" s="356"/>
      <c r="N23" s="356"/>
      <c r="O23" s="356"/>
      <c r="P23" s="356"/>
      <c r="Q23" s="356"/>
      <c r="R23" s="356"/>
      <c r="S23" s="356"/>
      <c r="T23" s="356"/>
      <c r="U23" s="356"/>
      <c r="V23" s="356"/>
      <c r="W23" s="356"/>
      <c r="X23" s="356"/>
      <c r="Y23" s="356"/>
      <c r="Z23" s="356"/>
      <c r="AA23" s="356"/>
      <c r="AB23" s="356"/>
      <c r="AC23" s="356"/>
      <c r="AD23" s="356"/>
      <c r="AE23" s="356"/>
      <c r="AF23" s="356"/>
      <c r="AG23" s="356"/>
      <c r="AH23" s="356"/>
      <c r="AI23" s="356"/>
      <c r="AJ23" s="356"/>
      <c r="AK23" s="356"/>
      <c r="AL23" s="356"/>
      <c r="AM23" s="356"/>
      <c r="AN23" s="356"/>
      <c r="AO23" s="23"/>
      <c r="AP23" s="23"/>
      <c r="AQ23" s="23"/>
      <c r="AR23" s="21"/>
      <c r="BE23" s="349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49"/>
    </row>
    <row r="25" spans="2:57" s="1" customFormat="1" ht="6.95" customHeight="1">
      <c r="B25" s="22"/>
      <c r="C25" s="23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23"/>
      <c r="AQ25" s="23"/>
      <c r="AR25" s="21"/>
      <c r="BE25" s="349"/>
    </row>
    <row r="26" spans="1:57" s="2" customFormat="1" ht="25.9" customHeight="1">
      <c r="A26" s="35"/>
      <c r="B26" s="36"/>
      <c r="C26" s="37"/>
      <c r="D26" s="38" t="s">
        <v>39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57">
        <f>ROUND(AG54,2)</f>
        <v>0</v>
      </c>
      <c r="AL26" s="358"/>
      <c r="AM26" s="358"/>
      <c r="AN26" s="358"/>
      <c r="AO26" s="358"/>
      <c r="AP26" s="37"/>
      <c r="AQ26" s="37"/>
      <c r="AR26" s="40"/>
      <c r="BE26" s="349"/>
    </row>
    <row r="27" spans="1:57" s="2" customFormat="1" ht="6.95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0"/>
      <c r="BE27" s="349"/>
    </row>
    <row r="28" spans="1:57" s="2" customFormat="1" ht="12.75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359" t="s">
        <v>40</v>
      </c>
      <c r="M28" s="359"/>
      <c r="N28" s="359"/>
      <c r="O28" s="359"/>
      <c r="P28" s="359"/>
      <c r="Q28" s="37"/>
      <c r="R28" s="37"/>
      <c r="S28" s="37"/>
      <c r="T28" s="37"/>
      <c r="U28" s="37"/>
      <c r="V28" s="37"/>
      <c r="W28" s="359" t="s">
        <v>41</v>
      </c>
      <c r="X28" s="359"/>
      <c r="Y28" s="359"/>
      <c r="Z28" s="359"/>
      <c r="AA28" s="359"/>
      <c r="AB28" s="359"/>
      <c r="AC28" s="359"/>
      <c r="AD28" s="359"/>
      <c r="AE28" s="359"/>
      <c r="AF28" s="37"/>
      <c r="AG28" s="37"/>
      <c r="AH28" s="37"/>
      <c r="AI28" s="37"/>
      <c r="AJ28" s="37"/>
      <c r="AK28" s="359" t="s">
        <v>42</v>
      </c>
      <c r="AL28" s="359"/>
      <c r="AM28" s="359"/>
      <c r="AN28" s="359"/>
      <c r="AO28" s="359"/>
      <c r="AP28" s="37"/>
      <c r="AQ28" s="37"/>
      <c r="AR28" s="40"/>
      <c r="BE28" s="349"/>
    </row>
    <row r="29" spans="2:57" s="3" customFormat="1" ht="14.45" customHeight="1">
      <c r="B29" s="41"/>
      <c r="C29" s="42"/>
      <c r="D29" s="30" t="s">
        <v>43</v>
      </c>
      <c r="E29" s="42"/>
      <c r="F29" s="30" t="s">
        <v>44</v>
      </c>
      <c r="G29" s="42"/>
      <c r="H29" s="42"/>
      <c r="I29" s="42"/>
      <c r="J29" s="42"/>
      <c r="K29" s="42"/>
      <c r="L29" s="362">
        <v>0.21</v>
      </c>
      <c r="M29" s="361"/>
      <c r="N29" s="361"/>
      <c r="O29" s="361"/>
      <c r="P29" s="361"/>
      <c r="Q29" s="42"/>
      <c r="R29" s="42"/>
      <c r="S29" s="42"/>
      <c r="T29" s="42"/>
      <c r="U29" s="42"/>
      <c r="V29" s="42"/>
      <c r="W29" s="360">
        <f>ROUND(AZ54,2)</f>
        <v>0</v>
      </c>
      <c r="X29" s="361"/>
      <c r="Y29" s="361"/>
      <c r="Z29" s="361"/>
      <c r="AA29" s="361"/>
      <c r="AB29" s="361"/>
      <c r="AC29" s="361"/>
      <c r="AD29" s="361"/>
      <c r="AE29" s="361"/>
      <c r="AF29" s="42"/>
      <c r="AG29" s="42"/>
      <c r="AH29" s="42"/>
      <c r="AI29" s="42"/>
      <c r="AJ29" s="42"/>
      <c r="AK29" s="360">
        <f>ROUND(AV54,2)</f>
        <v>0</v>
      </c>
      <c r="AL29" s="361"/>
      <c r="AM29" s="361"/>
      <c r="AN29" s="361"/>
      <c r="AO29" s="361"/>
      <c r="AP29" s="42"/>
      <c r="AQ29" s="42"/>
      <c r="AR29" s="43"/>
      <c r="BE29" s="350"/>
    </row>
    <row r="30" spans="2:57" s="3" customFormat="1" ht="14.45" customHeight="1">
      <c r="B30" s="41"/>
      <c r="C30" s="42"/>
      <c r="D30" s="42"/>
      <c r="E30" s="42"/>
      <c r="F30" s="30" t="s">
        <v>45</v>
      </c>
      <c r="G30" s="42"/>
      <c r="H30" s="42"/>
      <c r="I30" s="42"/>
      <c r="J30" s="42"/>
      <c r="K30" s="42"/>
      <c r="L30" s="362">
        <v>0.15</v>
      </c>
      <c r="M30" s="361"/>
      <c r="N30" s="361"/>
      <c r="O30" s="361"/>
      <c r="P30" s="361"/>
      <c r="Q30" s="42"/>
      <c r="R30" s="42"/>
      <c r="S30" s="42"/>
      <c r="T30" s="42"/>
      <c r="U30" s="42"/>
      <c r="V30" s="42"/>
      <c r="W30" s="360">
        <f>ROUND(BA54,2)</f>
        <v>0</v>
      </c>
      <c r="X30" s="361"/>
      <c r="Y30" s="361"/>
      <c r="Z30" s="361"/>
      <c r="AA30" s="361"/>
      <c r="AB30" s="361"/>
      <c r="AC30" s="361"/>
      <c r="AD30" s="361"/>
      <c r="AE30" s="361"/>
      <c r="AF30" s="42"/>
      <c r="AG30" s="42"/>
      <c r="AH30" s="42"/>
      <c r="AI30" s="42"/>
      <c r="AJ30" s="42"/>
      <c r="AK30" s="360">
        <f>ROUND(AW54,2)</f>
        <v>0</v>
      </c>
      <c r="AL30" s="361"/>
      <c r="AM30" s="361"/>
      <c r="AN30" s="361"/>
      <c r="AO30" s="361"/>
      <c r="AP30" s="42"/>
      <c r="AQ30" s="42"/>
      <c r="AR30" s="43"/>
      <c r="BE30" s="350"/>
    </row>
    <row r="31" spans="2:57" s="3" customFormat="1" ht="14.45" customHeight="1" hidden="1">
      <c r="B31" s="41"/>
      <c r="C31" s="42"/>
      <c r="D31" s="42"/>
      <c r="E31" s="42"/>
      <c r="F31" s="30" t="s">
        <v>46</v>
      </c>
      <c r="G31" s="42"/>
      <c r="H31" s="42"/>
      <c r="I31" s="42"/>
      <c r="J31" s="42"/>
      <c r="K31" s="42"/>
      <c r="L31" s="362">
        <v>0.21</v>
      </c>
      <c r="M31" s="361"/>
      <c r="N31" s="361"/>
      <c r="O31" s="361"/>
      <c r="P31" s="361"/>
      <c r="Q31" s="42"/>
      <c r="R31" s="42"/>
      <c r="S31" s="42"/>
      <c r="T31" s="42"/>
      <c r="U31" s="42"/>
      <c r="V31" s="42"/>
      <c r="W31" s="360">
        <f>ROUND(BB54,2)</f>
        <v>0</v>
      </c>
      <c r="X31" s="361"/>
      <c r="Y31" s="361"/>
      <c r="Z31" s="361"/>
      <c r="AA31" s="361"/>
      <c r="AB31" s="361"/>
      <c r="AC31" s="361"/>
      <c r="AD31" s="361"/>
      <c r="AE31" s="361"/>
      <c r="AF31" s="42"/>
      <c r="AG31" s="42"/>
      <c r="AH31" s="42"/>
      <c r="AI31" s="42"/>
      <c r="AJ31" s="42"/>
      <c r="AK31" s="360">
        <v>0</v>
      </c>
      <c r="AL31" s="361"/>
      <c r="AM31" s="361"/>
      <c r="AN31" s="361"/>
      <c r="AO31" s="361"/>
      <c r="AP31" s="42"/>
      <c r="AQ31" s="42"/>
      <c r="AR31" s="43"/>
      <c r="BE31" s="350"/>
    </row>
    <row r="32" spans="2:57" s="3" customFormat="1" ht="14.45" customHeight="1" hidden="1">
      <c r="B32" s="41"/>
      <c r="C32" s="42"/>
      <c r="D32" s="42"/>
      <c r="E32" s="42"/>
      <c r="F32" s="30" t="s">
        <v>47</v>
      </c>
      <c r="G32" s="42"/>
      <c r="H32" s="42"/>
      <c r="I32" s="42"/>
      <c r="J32" s="42"/>
      <c r="K32" s="42"/>
      <c r="L32" s="362">
        <v>0.15</v>
      </c>
      <c r="M32" s="361"/>
      <c r="N32" s="361"/>
      <c r="O32" s="361"/>
      <c r="P32" s="361"/>
      <c r="Q32" s="42"/>
      <c r="R32" s="42"/>
      <c r="S32" s="42"/>
      <c r="T32" s="42"/>
      <c r="U32" s="42"/>
      <c r="V32" s="42"/>
      <c r="W32" s="360">
        <f>ROUND(BC54,2)</f>
        <v>0</v>
      </c>
      <c r="X32" s="361"/>
      <c r="Y32" s="361"/>
      <c r="Z32" s="361"/>
      <c r="AA32" s="361"/>
      <c r="AB32" s="361"/>
      <c r="AC32" s="361"/>
      <c r="AD32" s="361"/>
      <c r="AE32" s="361"/>
      <c r="AF32" s="42"/>
      <c r="AG32" s="42"/>
      <c r="AH32" s="42"/>
      <c r="AI32" s="42"/>
      <c r="AJ32" s="42"/>
      <c r="AK32" s="360">
        <v>0</v>
      </c>
      <c r="AL32" s="361"/>
      <c r="AM32" s="361"/>
      <c r="AN32" s="361"/>
      <c r="AO32" s="361"/>
      <c r="AP32" s="42"/>
      <c r="AQ32" s="42"/>
      <c r="AR32" s="43"/>
      <c r="BE32" s="350"/>
    </row>
    <row r="33" spans="2:44" s="3" customFormat="1" ht="14.45" customHeight="1" hidden="1">
      <c r="B33" s="41"/>
      <c r="C33" s="42"/>
      <c r="D33" s="42"/>
      <c r="E33" s="42"/>
      <c r="F33" s="30" t="s">
        <v>48</v>
      </c>
      <c r="G33" s="42"/>
      <c r="H33" s="42"/>
      <c r="I33" s="42"/>
      <c r="J33" s="42"/>
      <c r="K33" s="42"/>
      <c r="L33" s="362">
        <v>0</v>
      </c>
      <c r="M33" s="361"/>
      <c r="N33" s="361"/>
      <c r="O33" s="361"/>
      <c r="P33" s="361"/>
      <c r="Q33" s="42"/>
      <c r="R33" s="42"/>
      <c r="S33" s="42"/>
      <c r="T33" s="42"/>
      <c r="U33" s="42"/>
      <c r="V33" s="42"/>
      <c r="W33" s="360">
        <f>ROUND(BD54,2)</f>
        <v>0</v>
      </c>
      <c r="X33" s="361"/>
      <c r="Y33" s="361"/>
      <c r="Z33" s="361"/>
      <c r="AA33" s="361"/>
      <c r="AB33" s="361"/>
      <c r="AC33" s="361"/>
      <c r="AD33" s="361"/>
      <c r="AE33" s="361"/>
      <c r="AF33" s="42"/>
      <c r="AG33" s="42"/>
      <c r="AH33" s="42"/>
      <c r="AI33" s="42"/>
      <c r="AJ33" s="42"/>
      <c r="AK33" s="360">
        <v>0</v>
      </c>
      <c r="AL33" s="361"/>
      <c r="AM33" s="361"/>
      <c r="AN33" s="361"/>
      <c r="AO33" s="361"/>
      <c r="AP33" s="42"/>
      <c r="AQ33" s="42"/>
      <c r="AR33" s="43"/>
    </row>
    <row r="34" spans="1:57" s="2" customFormat="1" ht="6.95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0"/>
      <c r="BE34" s="35"/>
    </row>
    <row r="35" spans="1:57" s="2" customFormat="1" ht="25.9" customHeight="1">
      <c r="A35" s="35"/>
      <c r="B35" s="36"/>
      <c r="C35" s="44"/>
      <c r="D35" s="45" t="s">
        <v>49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7" t="s">
        <v>50</v>
      </c>
      <c r="U35" s="46"/>
      <c r="V35" s="46"/>
      <c r="W35" s="46"/>
      <c r="X35" s="366" t="s">
        <v>51</v>
      </c>
      <c r="Y35" s="364"/>
      <c r="Z35" s="364"/>
      <c r="AA35" s="364"/>
      <c r="AB35" s="364"/>
      <c r="AC35" s="46"/>
      <c r="AD35" s="46"/>
      <c r="AE35" s="46"/>
      <c r="AF35" s="46"/>
      <c r="AG35" s="46"/>
      <c r="AH35" s="46"/>
      <c r="AI35" s="46"/>
      <c r="AJ35" s="46"/>
      <c r="AK35" s="363">
        <f>SUM(AK26:AK33)</f>
        <v>0</v>
      </c>
      <c r="AL35" s="364"/>
      <c r="AM35" s="364"/>
      <c r="AN35" s="364"/>
      <c r="AO35" s="365"/>
      <c r="AP35" s="44"/>
      <c r="AQ35" s="44"/>
      <c r="AR35" s="40"/>
      <c r="BE35" s="35"/>
    </row>
    <row r="36" spans="1:57" s="2" customFormat="1" ht="6.95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0"/>
      <c r="BE36" s="35"/>
    </row>
    <row r="37" spans="1:57" s="2" customFormat="1" ht="6.95" customHeight="1">
      <c r="A37" s="35"/>
      <c r="B37" s="48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0"/>
      <c r="BE37" s="35"/>
    </row>
    <row r="41" spans="1:57" s="2" customFormat="1" ht="6.95" customHeight="1">
      <c r="A41" s="35"/>
      <c r="B41" s="50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40"/>
      <c r="BE41" s="35"/>
    </row>
    <row r="42" spans="1:57" s="2" customFormat="1" ht="24.95" customHeight="1">
      <c r="A42" s="35"/>
      <c r="B42" s="36"/>
      <c r="C42" s="24" t="s">
        <v>52</v>
      </c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40"/>
      <c r="BE42" s="35"/>
    </row>
    <row r="43" spans="1:57" s="2" customFormat="1" ht="6.95" customHeight="1">
      <c r="A43" s="35"/>
      <c r="B43" s="36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40"/>
      <c r="BE43" s="35"/>
    </row>
    <row r="44" spans="2:44" s="4" customFormat="1" ht="12" customHeight="1">
      <c r="B44" s="52"/>
      <c r="C44" s="30" t="s">
        <v>13</v>
      </c>
      <c r="D44" s="53"/>
      <c r="E44" s="53"/>
      <c r="F44" s="53"/>
      <c r="G44" s="53"/>
      <c r="H44" s="53"/>
      <c r="I44" s="53"/>
      <c r="J44" s="53"/>
      <c r="K44" s="53"/>
      <c r="L44" s="53" t="str">
        <f>K5</f>
        <v>1505003</v>
      </c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4"/>
    </row>
    <row r="45" spans="2:44" s="5" customFormat="1" ht="36.95" customHeight="1">
      <c r="B45" s="55"/>
      <c r="C45" s="56" t="s">
        <v>16</v>
      </c>
      <c r="D45" s="57"/>
      <c r="E45" s="57"/>
      <c r="F45" s="57"/>
      <c r="G45" s="57"/>
      <c r="H45" s="57"/>
      <c r="I45" s="57"/>
      <c r="J45" s="57"/>
      <c r="K45" s="57"/>
      <c r="L45" s="328" t="str">
        <f>K6</f>
        <v>PPO Píšťany-sklad MPPZ (aktualizace)</v>
      </c>
      <c r="M45" s="329"/>
      <c r="N45" s="329"/>
      <c r="O45" s="329"/>
      <c r="P45" s="329"/>
      <c r="Q45" s="329"/>
      <c r="R45" s="329"/>
      <c r="S45" s="329"/>
      <c r="T45" s="329"/>
      <c r="U45" s="329"/>
      <c r="V45" s="329"/>
      <c r="W45" s="329"/>
      <c r="X45" s="329"/>
      <c r="Y45" s="329"/>
      <c r="Z45" s="329"/>
      <c r="AA45" s="329"/>
      <c r="AB45" s="329"/>
      <c r="AC45" s="329"/>
      <c r="AD45" s="329"/>
      <c r="AE45" s="329"/>
      <c r="AF45" s="329"/>
      <c r="AG45" s="329"/>
      <c r="AH45" s="329"/>
      <c r="AI45" s="329"/>
      <c r="AJ45" s="329"/>
      <c r="AK45" s="329"/>
      <c r="AL45" s="329"/>
      <c r="AM45" s="329"/>
      <c r="AN45" s="329"/>
      <c r="AO45" s="329"/>
      <c r="AP45" s="57"/>
      <c r="AQ45" s="57"/>
      <c r="AR45" s="58"/>
    </row>
    <row r="46" spans="1:57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40"/>
      <c r="BE46" s="35"/>
    </row>
    <row r="47" spans="1:57" s="2" customFormat="1" ht="12" customHeight="1">
      <c r="A47" s="35"/>
      <c r="B47" s="36"/>
      <c r="C47" s="30" t="s">
        <v>21</v>
      </c>
      <c r="D47" s="37"/>
      <c r="E47" s="37"/>
      <c r="F47" s="37"/>
      <c r="G47" s="37"/>
      <c r="H47" s="37"/>
      <c r="I47" s="37"/>
      <c r="J47" s="37"/>
      <c r="K47" s="37"/>
      <c r="L47" s="59" t="str">
        <f>IF(K8="","",K8)</f>
        <v>Píšťany</v>
      </c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0" t="s">
        <v>23</v>
      </c>
      <c r="AJ47" s="37"/>
      <c r="AK47" s="37"/>
      <c r="AL47" s="37"/>
      <c r="AM47" s="330" t="str">
        <f>IF(AN8="","",AN8)</f>
        <v>31. 10. 2022</v>
      </c>
      <c r="AN47" s="330"/>
      <c r="AO47" s="37"/>
      <c r="AP47" s="37"/>
      <c r="AQ47" s="37"/>
      <c r="AR47" s="40"/>
      <c r="BE47" s="35"/>
    </row>
    <row r="48" spans="1:57" s="2" customFormat="1" ht="6.95" customHeight="1">
      <c r="A48" s="35"/>
      <c r="B48" s="36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40"/>
      <c r="BE48" s="35"/>
    </row>
    <row r="49" spans="1:57" s="2" customFormat="1" ht="25.7" customHeight="1">
      <c r="A49" s="35"/>
      <c r="B49" s="36"/>
      <c r="C49" s="30" t="s">
        <v>25</v>
      </c>
      <c r="D49" s="37"/>
      <c r="E49" s="37"/>
      <c r="F49" s="37"/>
      <c r="G49" s="37"/>
      <c r="H49" s="37"/>
      <c r="I49" s="37"/>
      <c r="J49" s="37"/>
      <c r="K49" s="37"/>
      <c r="L49" s="53" t="str">
        <f>IF(E11="","",E11)</f>
        <v>Povodí LABE - státní podnik</v>
      </c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0" t="s">
        <v>32</v>
      </c>
      <c r="AJ49" s="37"/>
      <c r="AK49" s="37"/>
      <c r="AL49" s="37"/>
      <c r="AM49" s="331" t="str">
        <f>IF(E17="","",E17)</f>
        <v>Agroprojekt Jihlava spol, s.r.o.</v>
      </c>
      <c r="AN49" s="332"/>
      <c r="AO49" s="332"/>
      <c r="AP49" s="332"/>
      <c r="AQ49" s="37"/>
      <c r="AR49" s="40"/>
      <c r="AS49" s="333" t="s">
        <v>53</v>
      </c>
      <c r="AT49" s="334"/>
      <c r="AU49" s="61"/>
      <c r="AV49" s="61"/>
      <c r="AW49" s="61"/>
      <c r="AX49" s="61"/>
      <c r="AY49" s="61"/>
      <c r="AZ49" s="61"/>
      <c r="BA49" s="61"/>
      <c r="BB49" s="61"/>
      <c r="BC49" s="61"/>
      <c r="BD49" s="62"/>
      <c r="BE49" s="35"/>
    </row>
    <row r="50" spans="1:57" s="2" customFormat="1" ht="25.7" customHeight="1">
      <c r="A50" s="35"/>
      <c r="B50" s="36"/>
      <c r="C50" s="30" t="s">
        <v>30</v>
      </c>
      <c r="D50" s="37"/>
      <c r="E50" s="37"/>
      <c r="F50" s="37"/>
      <c r="G50" s="37"/>
      <c r="H50" s="37"/>
      <c r="I50" s="37"/>
      <c r="J50" s="37"/>
      <c r="K50" s="37"/>
      <c r="L50" s="53" t="str">
        <f>IF(E14="Vyplň údaj","",E14)</f>
        <v/>
      </c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0" t="s">
        <v>36</v>
      </c>
      <c r="AJ50" s="37"/>
      <c r="AK50" s="37"/>
      <c r="AL50" s="37"/>
      <c r="AM50" s="331" t="str">
        <f>IF(E20="","",E20)</f>
        <v>Agroprojekt Jihlava spol, s.r.o.</v>
      </c>
      <c r="AN50" s="332"/>
      <c r="AO50" s="332"/>
      <c r="AP50" s="332"/>
      <c r="AQ50" s="37"/>
      <c r="AR50" s="40"/>
      <c r="AS50" s="335"/>
      <c r="AT50" s="336"/>
      <c r="AU50" s="63"/>
      <c r="AV50" s="63"/>
      <c r="AW50" s="63"/>
      <c r="AX50" s="63"/>
      <c r="AY50" s="63"/>
      <c r="AZ50" s="63"/>
      <c r="BA50" s="63"/>
      <c r="BB50" s="63"/>
      <c r="BC50" s="63"/>
      <c r="BD50" s="64"/>
      <c r="BE50" s="35"/>
    </row>
    <row r="51" spans="1:57" s="2" customFormat="1" ht="10.9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40"/>
      <c r="AS51" s="337"/>
      <c r="AT51" s="338"/>
      <c r="AU51" s="65"/>
      <c r="AV51" s="65"/>
      <c r="AW51" s="65"/>
      <c r="AX51" s="65"/>
      <c r="AY51" s="65"/>
      <c r="AZ51" s="65"/>
      <c r="BA51" s="65"/>
      <c r="BB51" s="65"/>
      <c r="BC51" s="65"/>
      <c r="BD51" s="66"/>
      <c r="BE51" s="35"/>
    </row>
    <row r="52" spans="1:57" s="2" customFormat="1" ht="29.25" customHeight="1">
      <c r="A52" s="35"/>
      <c r="B52" s="36"/>
      <c r="C52" s="339" t="s">
        <v>54</v>
      </c>
      <c r="D52" s="340"/>
      <c r="E52" s="340"/>
      <c r="F52" s="340"/>
      <c r="G52" s="340"/>
      <c r="H52" s="67"/>
      <c r="I52" s="342" t="s">
        <v>55</v>
      </c>
      <c r="J52" s="340"/>
      <c r="K52" s="340"/>
      <c r="L52" s="340"/>
      <c r="M52" s="340"/>
      <c r="N52" s="340"/>
      <c r="O52" s="340"/>
      <c r="P52" s="340"/>
      <c r="Q52" s="340"/>
      <c r="R52" s="340"/>
      <c r="S52" s="340"/>
      <c r="T52" s="340"/>
      <c r="U52" s="340"/>
      <c r="V52" s="340"/>
      <c r="W52" s="340"/>
      <c r="X52" s="340"/>
      <c r="Y52" s="340"/>
      <c r="Z52" s="340"/>
      <c r="AA52" s="340"/>
      <c r="AB52" s="340"/>
      <c r="AC52" s="340"/>
      <c r="AD52" s="340"/>
      <c r="AE52" s="340"/>
      <c r="AF52" s="340"/>
      <c r="AG52" s="341" t="s">
        <v>56</v>
      </c>
      <c r="AH52" s="340"/>
      <c r="AI52" s="340"/>
      <c r="AJ52" s="340"/>
      <c r="AK52" s="340"/>
      <c r="AL52" s="340"/>
      <c r="AM52" s="340"/>
      <c r="AN52" s="342" t="s">
        <v>57</v>
      </c>
      <c r="AO52" s="340"/>
      <c r="AP52" s="340"/>
      <c r="AQ52" s="68" t="s">
        <v>58</v>
      </c>
      <c r="AR52" s="40"/>
      <c r="AS52" s="69" t="s">
        <v>59</v>
      </c>
      <c r="AT52" s="70" t="s">
        <v>60</v>
      </c>
      <c r="AU52" s="70" t="s">
        <v>61</v>
      </c>
      <c r="AV52" s="70" t="s">
        <v>62</v>
      </c>
      <c r="AW52" s="70" t="s">
        <v>63</v>
      </c>
      <c r="AX52" s="70" t="s">
        <v>64</v>
      </c>
      <c r="AY52" s="70" t="s">
        <v>65</v>
      </c>
      <c r="AZ52" s="70" t="s">
        <v>66</v>
      </c>
      <c r="BA52" s="70" t="s">
        <v>67</v>
      </c>
      <c r="BB52" s="70" t="s">
        <v>68</v>
      </c>
      <c r="BC52" s="70" t="s">
        <v>69</v>
      </c>
      <c r="BD52" s="71" t="s">
        <v>70</v>
      </c>
      <c r="BE52" s="35"/>
    </row>
    <row r="53" spans="1:57" s="2" customFormat="1" ht="10.9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40"/>
      <c r="AS53" s="72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4"/>
      <c r="BE53" s="35"/>
    </row>
    <row r="54" spans="2:90" s="6" customFormat="1" ht="32.45" customHeight="1">
      <c r="B54" s="75"/>
      <c r="C54" s="76" t="s">
        <v>71</v>
      </c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346">
        <f>ROUND(SUM(AG55:AG63),2)</f>
        <v>0</v>
      </c>
      <c r="AH54" s="346"/>
      <c r="AI54" s="346"/>
      <c r="AJ54" s="346"/>
      <c r="AK54" s="346"/>
      <c r="AL54" s="346"/>
      <c r="AM54" s="346"/>
      <c r="AN54" s="347">
        <f aca="true" t="shared" si="0" ref="AN54:AN63">SUM(AG54,AT54)</f>
        <v>0</v>
      </c>
      <c r="AO54" s="347"/>
      <c r="AP54" s="347"/>
      <c r="AQ54" s="79" t="s">
        <v>19</v>
      </c>
      <c r="AR54" s="80"/>
      <c r="AS54" s="81">
        <f>ROUND(SUM(AS55:AS63),2)</f>
        <v>0</v>
      </c>
      <c r="AT54" s="82">
        <f aca="true" t="shared" si="1" ref="AT54:AT63">ROUND(SUM(AV54:AW54),2)</f>
        <v>0</v>
      </c>
      <c r="AU54" s="83">
        <f>ROUND(SUM(AU55:AU63),5)</f>
        <v>0</v>
      </c>
      <c r="AV54" s="82">
        <f>ROUND(AZ54*L29,2)</f>
        <v>0</v>
      </c>
      <c r="AW54" s="82">
        <f>ROUND(BA54*L30,2)</f>
        <v>0</v>
      </c>
      <c r="AX54" s="82">
        <f>ROUND(BB54*L29,2)</f>
        <v>0</v>
      </c>
      <c r="AY54" s="82">
        <f>ROUND(BC54*L30,2)</f>
        <v>0</v>
      </c>
      <c r="AZ54" s="82">
        <f>ROUND(SUM(AZ55:AZ63),2)</f>
        <v>0</v>
      </c>
      <c r="BA54" s="82">
        <f>ROUND(SUM(BA55:BA63),2)</f>
        <v>0</v>
      </c>
      <c r="BB54" s="82">
        <f>ROUND(SUM(BB55:BB63),2)</f>
        <v>0</v>
      </c>
      <c r="BC54" s="82">
        <f>ROUND(SUM(BC55:BC63),2)</f>
        <v>0</v>
      </c>
      <c r="BD54" s="84">
        <f>ROUND(SUM(BD55:BD63),2)</f>
        <v>0</v>
      </c>
      <c r="BS54" s="85" t="s">
        <v>72</v>
      </c>
      <c r="BT54" s="85" t="s">
        <v>73</v>
      </c>
      <c r="BU54" s="86" t="s">
        <v>74</v>
      </c>
      <c r="BV54" s="85" t="s">
        <v>75</v>
      </c>
      <c r="BW54" s="85" t="s">
        <v>5</v>
      </c>
      <c r="BX54" s="85" t="s">
        <v>76</v>
      </c>
      <c r="CL54" s="85" t="s">
        <v>19</v>
      </c>
    </row>
    <row r="55" spans="1:91" s="7" customFormat="1" ht="16.5" customHeight="1">
      <c r="A55" s="87" t="s">
        <v>77</v>
      </c>
      <c r="B55" s="88"/>
      <c r="C55" s="89"/>
      <c r="D55" s="343" t="s">
        <v>78</v>
      </c>
      <c r="E55" s="343"/>
      <c r="F55" s="343"/>
      <c r="G55" s="343"/>
      <c r="H55" s="343"/>
      <c r="I55" s="90"/>
      <c r="J55" s="343" t="s">
        <v>79</v>
      </c>
      <c r="K55" s="343"/>
      <c r="L55" s="343"/>
      <c r="M55" s="343"/>
      <c r="N55" s="343"/>
      <c r="O55" s="343"/>
      <c r="P55" s="343"/>
      <c r="Q55" s="343"/>
      <c r="R55" s="343"/>
      <c r="S55" s="343"/>
      <c r="T55" s="343"/>
      <c r="U55" s="343"/>
      <c r="V55" s="343"/>
      <c r="W55" s="343"/>
      <c r="X55" s="343"/>
      <c r="Y55" s="343"/>
      <c r="Z55" s="343"/>
      <c r="AA55" s="343"/>
      <c r="AB55" s="343"/>
      <c r="AC55" s="343"/>
      <c r="AD55" s="343"/>
      <c r="AE55" s="343"/>
      <c r="AF55" s="343"/>
      <c r="AG55" s="344">
        <f>'000 - Příprava staveniště'!J30</f>
        <v>0</v>
      </c>
      <c r="AH55" s="345"/>
      <c r="AI55" s="345"/>
      <c r="AJ55" s="345"/>
      <c r="AK55" s="345"/>
      <c r="AL55" s="345"/>
      <c r="AM55" s="345"/>
      <c r="AN55" s="344">
        <f t="shared" si="0"/>
        <v>0</v>
      </c>
      <c r="AO55" s="345"/>
      <c r="AP55" s="345"/>
      <c r="AQ55" s="91" t="s">
        <v>80</v>
      </c>
      <c r="AR55" s="92"/>
      <c r="AS55" s="93">
        <v>0</v>
      </c>
      <c r="AT55" s="94">
        <f t="shared" si="1"/>
        <v>0</v>
      </c>
      <c r="AU55" s="95">
        <f>'000 - Příprava staveniště'!P86</f>
        <v>0</v>
      </c>
      <c r="AV55" s="94">
        <f>'000 - Příprava staveniště'!J33</f>
        <v>0</v>
      </c>
      <c r="AW55" s="94">
        <f>'000 - Příprava staveniště'!J34</f>
        <v>0</v>
      </c>
      <c r="AX55" s="94">
        <f>'000 - Příprava staveniště'!J35</f>
        <v>0</v>
      </c>
      <c r="AY55" s="94">
        <f>'000 - Příprava staveniště'!J36</f>
        <v>0</v>
      </c>
      <c r="AZ55" s="94">
        <f>'000 - Příprava staveniště'!F33</f>
        <v>0</v>
      </c>
      <c r="BA55" s="94">
        <f>'000 - Příprava staveniště'!F34</f>
        <v>0</v>
      </c>
      <c r="BB55" s="94">
        <f>'000 - Příprava staveniště'!F35</f>
        <v>0</v>
      </c>
      <c r="BC55" s="94">
        <f>'000 - Příprava staveniště'!F36</f>
        <v>0</v>
      </c>
      <c r="BD55" s="96">
        <f>'000 - Příprava staveniště'!F37</f>
        <v>0</v>
      </c>
      <c r="BT55" s="97" t="s">
        <v>81</v>
      </c>
      <c r="BV55" s="97" t="s">
        <v>75</v>
      </c>
      <c r="BW55" s="97" t="s">
        <v>82</v>
      </c>
      <c r="BX55" s="97" t="s">
        <v>5</v>
      </c>
      <c r="CL55" s="97" t="s">
        <v>19</v>
      </c>
      <c r="CM55" s="97" t="s">
        <v>83</v>
      </c>
    </row>
    <row r="56" spans="1:91" s="7" customFormat="1" ht="24.75" customHeight="1">
      <c r="A56" s="87" t="s">
        <v>77</v>
      </c>
      <c r="B56" s="88"/>
      <c r="C56" s="89"/>
      <c r="D56" s="343" t="s">
        <v>84</v>
      </c>
      <c r="E56" s="343"/>
      <c r="F56" s="343"/>
      <c r="G56" s="343"/>
      <c r="H56" s="343"/>
      <c r="I56" s="90"/>
      <c r="J56" s="343" t="s">
        <v>85</v>
      </c>
      <c r="K56" s="343"/>
      <c r="L56" s="343"/>
      <c r="M56" s="343"/>
      <c r="N56" s="343"/>
      <c r="O56" s="343"/>
      <c r="P56" s="343"/>
      <c r="Q56" s="343"/>
      <c r="R56" s="343"/>
      <c r="S56" s="343"/>
      <c r="T56" s="343"/>
      <c r="U56" s="343"/>
      <c r="V56" s="343"/>
      <c r="W56" s="343"/>
      <c r="X56" s="343"/>
      <c r="Y56" s="343"/>
      <c r="Z56" s="343"/>
      <c r="AA56" s="343"/>
      <c r="AB56" s="343"/>
      <c r="AC56" s="343"/>
      <c r="AD56" s="343"/>
      <c r="AE56" s="343"/>
      <c r="AF56" s="343"/>
      <c r="AG56" s="344">
        <f>'IO 01 - Zpevněné plochy p...'!J30</f>
        <v>0</v>
      </c>
      <c r="AH56" s="345"/>
      <c r="AI56" s="345"/>
      <c r="AJ56" s="345"/>
      <c r="AK56" s="345"/>
      <c r="AL56" s="345"/>
      <c r="AM56" s="345"/>
      <c r="AN56" s="344">
        <f t="shared" si="0"/>
        <v>0</v>
      </c>
      <c r="AO56" s="345"/>
      <c r="AP56" s="345"/>
      <c r="AQ56" s="91" t="s">
        <v>86</v>
      </c>
      <c r="AR56" s="92"/>
      <c r="AS56" s="93">
        <v>0</v>
      </c>
      <c r="AT56" s="94">
        <f t="shared" si="1"/>
        <v>0</v>
      </c>
      <c r="AU56" s="95">
        <f>'IO 01 - Zpevněné plochy p...'!P86</f>
        <v>0</v>
      </c>
      <c r="AV56" s="94">
        <f>'IO 01 - Zpevněné plochy p...'!J33</f>
        <v>0</v>
      </c>
      <c r="AW56" s="94">
        <f>'IO 01 - Zpevněné plochy p...'!J34</f>
        <v>0</v>
      </c>
      <c r="AX56" s="94">
        <f>'IO 01 - Zpevněné plochy p...'!J35</f>
        <v>0</v>
      </c>
      <c r="AY56" s="94">
        <f>'IO 01 - Zpevněné plochy p...'!J36</f>
        <v>0</v>
      </c>
      <c r="AZ56" s="94">
        <f>'IO 01 - Zpevněné plochy p...'!F33</f>
        <v>0</v>
      </c>
      <c r="BA56" s="94">
        <f>'IO 01 - Zpevněné plochy p...'!F34</f>
        <v>0</v>
      </c>
      <c r="BB56" s="94">
        <f>'IO 01 - Zpevněné plochy p...'!F35</f>
        <v>0</v>
      </c>
      <c r="BC56" s="94">
        <f>'IO 01 - Zpevněné plochy p...'!F36</f>
        <v>0</v>
      </c>
      <c r="BD56" s="96">
        <f>'IO 01 - Zpevněné plochy p...'!F37</f>
        <v>0</v>
      </c>
      <c r="BT56" s="97" t="s">
        <v>81</v>
      </c>
      <c r="BV56" s="97" t="s">
        <v>75</v>
      </c>
      <c r="BW56" s="97" t="s">
        <v>87</v>
      </c>
      <c r="BX56" s="97" t="s">
        <v>5</v>
      </c>
      <c r="CL56" s="97" t="s">
        <v>19</v>
      </c>
      <c r="CM56" s="97" t="s">
        <v>83</v>
      </c>
    </row>
    <row r="57" spans="1:91" s="7" customFormat="1" ht="16.5" customHeight="1">
      <c r="A57" s="87" t="s">
        <v>77</v>
      </c>
      <c r="B57" s="88"/>
      <c r="C57" s="89"/>
      <c r="D57" s="343" t="s">
        <v>88</v>
      </c>
      <c r="E57" s="343"/>
      <c r="F57" s="343"/>
      <c r="G57" s="343"/>
      <c r="H57" s="343"/>
      <c r="I57" s="90"/>
      <c r="J57" s="343" t="s">
        <v>89</v>
      </c>
      <c r="K57" s="343"/>
      <c r="L57" s="343"/>
      <c r="M57" s="343"/>
      <c r="N57" s="343"/>
      <c r="O57" s="343"/>
      <c r="P57" s="343"/>
      <c r="Q57" s="343"/>
      <c r="R57" s="343"/>
      <c r="S57" s="343"/>
      <c r="T57" s="343"/>
      <c r="U57" s="343"/>
      <c r="V57" s="343"/>
      <c r="W57" s="343"/>
      <c r="X57" s="343"/>
      <c r="Y57" s="343"/>
      <c r="Z57" s="343"/>
      <c r="AA57" s="343"/>
      <c r="AB57" s="343"/>
      <c r="AC57" s="343"/>
      <c r="AD57" s="343"/>
      <c r="AE57" s="343"/>
      <c r="AF57" s="343"/>
      <c r="AG57" s="344">
        <f>'IO 02 - Přípojka NN'!J30</f>
        <v>0</v>
      </c>
      <c r="AH57" s="345"/>
      <c r="AI57" s="345"/>
      <c r="AJ57" s="345"/>
      <c r="AK57" s="345"/>
      <c r="AL57" s="345"/>
      <c r="AM57" s="345"/>
      <c r="AN57" s="344">
        <f t="shared" si="0"/>
        <v>0</v>
      </c>
      <c r="AO57" s="345"/>
      <c r="AP57" s="345"/>
      <c r="AQ57" s="91" t="s">
        <v>86</v>
      </c>
      <c r="AR57" s="92"/>
      <c r="AS57" s="93">
        <v>0</v>
      </c>
      <c r="AT57" s="94">
        <f t="shared" si="1"/>
        <v>0</v>
      </c>
      <c r="AU57" s="95">
        <f>'IO 02 - Přípojka NN'!P82</f>
        <v>0</v>
      </c>
      <c r="AV57" s="94">
        <f>'IO 02 - Přípojka NN'!J33</f>
        <v>0</v>
      </c>
      <c r="AW57" s="94">
        <f>'IO 02 - Přípojka NN'!J34</f>
        <v>0</v>
      </c>
      <c r="AX57" s="94">
        <f>'IO 02 - Přípojka NN'!J35</f>
        <v>0</v>
      </c>
      <c r="AY57" s="94">
        <f>'IO 02 - Přípojka NN'!J36</f>
        <v>0</v>
      </c>
      <c r="AZ57" s="94">
        <f>'IO 02 - Přípojka NN'!F33</f>
        <v>0</v>
      </c>
      <c r="BA57" s="94">
        <f>'IO 02 - Přípojka NN'!F34</f>
        <v>0</v>
      </c>
      <c r="BB57" s="94">
        <f>'IO 02 - Přípojka NN'!F35</f>
        <v>0</v>
      </c>
      <c r="BC57" s="94">
        <f>'IO 02 - Přípojka NN'!F36</f>
        <v>0</v>
      </c>
      <c r="BD57" s="96">
        <f>'IO 02 - Přípojka NN'!F37</f>
        <v>0</v>
      </c>
      <c r="BT57" s="97" t="s">
        <v>81</v>
      </c>
      <c r="BV57" s="97" t="s">
        <v>75</v>
      </c>
      <c r="BW57" s="97" t="s">
        <v>90</v>
      </c>
      <c r="BX57" s="97" t="s">
        <v>5</v>
      </c>
      <c r="CL57" s="97" t="s">
        <v>19</v>
      </c>
      <c r="CM57" s="97" t="s">
        <v>83</v>
      </c>
    </row>
    <row r="58" spans="1:91" s="7" customFormat="1" ht="16.5" customHeight="1">
      <c r="A58" s="87" t="s">
        <v>77</v>
      </c>
      <c r="B58" s="88"/>
      <c r="C58" s="89"/>
      <c r="D58" s="343" t="s">
        <v>91</v>
      </c>
      <c r="E58" s="343"/>
      <c r="F58" s="343"/>
      <c r="G58" s="343"/>
      <c r="H58" s="343"/>
      <c r="I58" s="90"/>
      <c r="J58" s="343" t="s">
        <v>92</v>
      </c>
      <c r="K58" s="343"/>
      <c r="L58" s="343"/>
      <c r="M58" s="343"/>
      <c r="N58" s="343"/>
      <c r="O58" s="343"/>
      <c r="P58" s="343"/>
      <c r="Q58" s="343"/>
      <c r="R58" s="343"/>
      <c r="S58" s="343"/>
      <c r="T58" s="343"/>
      <c r="U58" s="343"/>
      <c r="V58" s="343"/>
      <c r="W58" s="343"/>
      <c r="X58" s="343"/>
      <c r="Y58" s="343"/>
      <c r="Z58" s="343"/>
      <c r="AA58" s="343"/>
      <c r="AB58" s="343"/>
      <c r="AC58" s="343"/>
      <c r="AD58" s="343"/>
      <c r="AE58" s="343"/>
      <c r="AF58" s="343"/>
      <c r="AG58" s="344">
        <f>'IO 04 - Likvidace dešťový...'!J30</f>
        <v>0</v>
      </c>
      <c r="AH58" s="345"/>
      <c r="AI58" s="345"/>
      <c r="AJ58" s="345"/>
      <c r="AK58" s="345"/>
      <c r="AL58" s="345"/>
      <c r="AM58" s="345"/>
      <c r="AN58" s="344">
        <f t="shared" si="0"/>
        <v>0</v>
      </c>
      <c r="AO58" s="345"/>
      <c r="AP58" s="345"/>
      <c r="AQ58" s="91" t="s">
        <v>86</v>
      </c>
      <c r="AR58" s="92"/>
      <c r="AS58" s="93">
        <v>0</v>
      </c>
      <c r="AT58" s="94">
        <f t="shared" si="1"/>
        <v>0</v>
      </c>
      <c r="AU58" s="95">
        <f>'IO 04 - Likvidace dešťový...'!P89</f>
        <v>0</v>
      </c>
      <c r="AV58" s="94">
        <f>'IO 04 - Likvidace dešťový...'!J33</f>
        <v>0</v>
      </c>
      <c r="AW58" s="94">
        <f>'IO 04 - Likvidace dešťový...'!J34</f>
        <v>0</v>
      </c>
      <c r="AX58" s="94">
        <f>'IO 04 - Likvidace dešťový...'!J35</f>
        <v>0</v>
      </c>
      <c r="AY58" s="94">
        <f>'IO 04 - Likvidace dešťový...'!J36</f>
        <v>0</v>
      </c>
      <c r="AZ58" s="94">
        <f>'IO 04 - Likvidace dešťový...'!F33</f>
        <v>0</v>
      </c>
      <c r="BA58" s="94">
        <f>'IO 04 - Likvidace dešťový...'!F34</f>
        <v>0</v>
      </c>
      <c r="BB58" s="94">
        <f>'IO 04 - Likvidace dešťový...'!F35</f>
        <v>0</v>
      </c>
      <c r="BC58" s="94">
        <f>'IO 04 - Likvidace dešťový...'!F36</f>
        <v>0</v>
      </c>
      <c r="BD58" s="96">
        <f>'IO 04 - Likvidace dešťový...'!F37</f>
        <v>0</v>
      </c>
      <c r="BT58" s="97" t="s">
        <v>81</v>
      </c>
      <c r="BV58" s="97" t="s">
        <v>75</v>
      </c>
      <c r="BW58" s="97" t="s">
        <v>93</v>
      </c>
      <c r="BX58" s="97" t="s">
        <v>5</v>
      </c>
      <c r="CL58" s="97" t="s">
        <v>19</v>
      </c>
      <c r="CM58" s="97" t="s">
        <v>83</v>
      </c>
    </row>
    <row r="59" spans="1:91" s="7" customFormat="1" ht="16.5" customHeight="1">
      <c r="A59" s="87" t="s">
        <v>77</v>
      </c>
      <c r="B59" s="88"/>
      <c r="C59" s="89"/>
      <c r="D59" s="343" t="s">
        <v>94</v>
      </c>
      <c r="E59" s="343"/>
      <c r="F59" s="343"/>
      <c r="G59" s="343"/>
      <c r="H59" s="343"/>
      <c r="I59" s="90"/>
      <c r="J59" s="343" t="s">
        <v>95</v>
      </c>
      <c r="K59" s="343"/>
      <c r="L59" s="343"/>
      <c r="M59" s="343"/>
      <c r="N59" s="343"/>
      <c r="O59" s="343"/>
      <c r="P59" s="343"/>
      <c r="Q59" s="343"/>
      <c r="R59" s="343"/>
      <c r="S59" s="343"/>
      <c r="T59" s="343"/>
      <c r="U59" s="343"/>
      <c r="V59" s="343"/>
      <c r="W59" s="343"/>
      <c r="X59" s="343"/>
      <c r="Y59" s="343"/>
      <c r="Z59" s="343"/>
      <c r="AA59" s="343"/>
      <c r="AB59" s="343"/>
      <c r="AC59" s="343"/>
      <c r="AD59" s="343"/>
      <c r="AE59" s="343"/>
      <c r="AF59" s="343"/>
      <c r="AG59" s="344">
        <f>'SO 01 - Skladovací hala MPPZ'!J30</f>
        <v>0</v>
      </c>
      <c r="AH59" s="345"/>
      <c r="AI59" s="345"/>
      <c r="AJ59" s="345"/>
      <c r="AK59" s="345"/>
      <c r="AL59" s="345"/>
      <c r="AM59" s="345"/>
      <c r="AN59" s="344">
        <f t="shared" si="0"/>
        <v>0</v>
      </c>
      <c r="AO59" s="345"/>
      <c r="AP59" s="345"/>
      <c r="AQ59" s="91" t="s">
        <v>80</v>
      </c>
      <c r="AR59" s="92"/>
      <c r="AS59" s="93">
        <v>0</v>
      </c>
      <c r="AT59" s="94">
        <f t="shared" si="1"/>
        <v>0</v>
      </c>
      <c r="AU59" s="95">
        <f>'SO 01 - Skladovací hala MPPZ'!P92</f>
        <v>0</v>
      </c>
      <c r="AV59" s="94">
        <f>'SO 01 - Skladovací hala MPPZ'!J33</f>
        <v>0</v>
      </c>
      <c r="AW59" s="94">
        <f>'SO 01 - Skladovací hala MPPZ'!J34</f>
        <v>0</v>
      </c>
      <c r="AX59" s="94">
        <f>'SO 01 - Skladovací hala MPPZ'!J35</f>
        <v>0</v>
      </c>
      <c r="AY59" s="94">
        <f>'SO 01 - Skladovací hala MPPZ'!J36</f>
        <v>0</v>
      </c>
      <c r="AZ59" s="94">
        <f>'SO 01 - Skladovací hala MPPZ'!F33</f>
        <v>0</v>
      </c>
      <c r="BA59" s="94">
        <f>'SO 01 - Skladovací hala MPPZ'!F34</f>
        <v>0</v>
      </c>
      <c r="BB59" s="94">
        <f>'SO 01 - Skladovací hala MPPZ'!F35</f>
        <v>0</v>
      </c>
      <c r="BC59" s="94">
        <f>'SO 01 - Skladovací hala MPPZ'!F36</f>
        <v>0</v>
      </c>
      <c r="BD59" s="96">
        <f>'SO 01 - Skladovací hala MPPZ'!F37</f>
        <v>0</v>
      </c>
      <c r="BT59" s="97" t="s">
        <v>81</v>
      </c>
      <c r="BV59" s="97" t="s">
        <v>75</v>
      </c>
      <c r="BW59" s="97" t="s">
        <v>96</v>
      </c>
      <c r="BX59" s="97" t="s">
        <v>5</v>
      </c>
      <c r="CL59" s="97" t="s">
        <v>19</v>
      </c>
      <c r="CM59" s="97" t="s">
        <v>83</v>
      </c>
    </row>
    <row r="60" spans="1:91" s="7" customFormat="1" ht="24.75" customHeight="1">
      <c r="A60" s="87" t="s">
        <v>77</v>
      </c>
      <c r="B60" s="88"/>
      <c r="C60" s="89"/>
      <c r="D60" s="343" t="s">
        <v>97</v>
      </c>
      <c r="E60" s="343"/>
      <c r="F60" s="343"/>
      <c r="G60" s="343"/>
      <c r="H60" s="343"/>
      <c r="I60" s="90"/>
      <c r="J60" s="343" t="s">
        <v>98</v>
      </c>
      <c r="K60" s="343"/>
      <c r="L60" s="343"/>
      <c r="M60" s="343"/>
      <c r="N60" s="343"/>
      <c r="O60" s="343"/>
      <c r="P60" s="343"/>
      <c r="Q60" s="343"/>
      <c r="R60" s="343"/>
      <c r="S60" s="343"/>
      <c r="T60" s="343"/>
      <c r="U60" s="343"/>
      <c r="V60" s="343"/>
      <c r="W60" s="343"/>
      <c r="X60" s="343"/>
      <c r="Y60" s="343"/>
      <c r="Z60" s="343"/>
      <c r="AA60" s="343"/>
      <c r="AB60" s="343"/>
      <c r="AC60" s="343"/>
      <c r="AD60" s="343"/>
      <c r="AE60" s="343"/>
      <c r="AF60" s="343"/>
      <c r="AG60" s="344">
        <f>'SO 01 EI a - Elektroinsta...'!J30</f>
        <v>0</v>
      </c>
      <c r="AH60" s="345"/>
      <c r="AI60" s="345"/>
      <c r="AJ60" s="345"/>
      <c r="AK60" s="345"/>
      <c r="AL60" s="345"/>
      <c r="AM60" s="345"/>
      <c r="AN60" s="344">
        <f t="shared" si="0"/>
        <v>0</v>
      </c>
      <c r="AO60" s="345"/>
      <c r="AP60" s="345"/>
      <c r="AQ60" s="91" t="s">
        <v>99</v>
      </c>
      <c r="AR60" s="92"/>
      <c r="AS60" s="93">
        <v>0</v>
      </c>
      <c r="AT60" s="94">
        <f t="shared" si="1"/>
        <v>0</v>
      </c>
      <c r="AU60" s="95">
        <f>'SO 01 EI a - Elektroinsta...'!P81</f>
        <v>0</v>
      </c>
      <c r="AV60" s="94">
        <f>'SO 01 EI a - Elektroinsta...'!J33</f>
        <v>0</v>
      </c>
      <c r="AW60" s="94">
        <f>'SO 01 EI a - Elektroinsta...'!J34</f>
        <v>0</v>
      </c>
      <c r="AX60" s="94">
        <f>'SO 01 EI a - Elektroinsta...'!J35</f>
        <v>0</v>
      </c>
      <c r="AY60" s="94">
        <f>'SO 01 EI a - Elektroinsta...'!J36</f>
        <v>0</v>
      </c>
      <c r="AZ60" s="94">
        <f>'SO 01 EI a - Elektroinsta...'!F33</f>
        <v>0</v>
      </c>
      <c r="BA60" s="94">
        <f>'SO 01 EI a - Elektroinsta...'!F34</f>
        <v>0</v>
      </c>
      <c r="BB60" s="94">
        <f>'SO 01 EI a - Elektroinsta...'!F35</f>
        <v>0</v>
      </c>
      <c r="BC60" s="94">
        <f>'SO 01 EI a - Elektroinsta...'!F36</f>
        <v>0</v>
      </c>
      <c r="BD60" s="96">
        <f>'SO 01 EI a - Elektroinsta...'!F37</f>
        <v>0</v>
      </c>
      <c r="BT60" s="97" t="s">
        <v>81</v>
      </c>
      <c r="BV60" s="97" t="s">
        <v>75</v>
      </c>
      <c r="BW60" s="97" t="s">
        <v>100</v>
      </c>
      <c r="BX60" s="97" t="s">
        <v>5</v>
      </c>
      <c r="CL60" s="97" t="s">
        <v>19</v>
      </c>
      <c r="CM60" s="97" t="s">
        <v>83</v>
      </c>
    </row>
    <row r="61" spans="1:91" s="7" customFormat="1" ht="24.75" customHeight="1">
      <c r="A61" s="87" t="s">
        <v>77</v>
      </c>
      <c r="B61" s="88"/>
      <c r="C61" s="89"/>
      <c r="D61" s="343" t="s">
        <v>101</v>
      </c>
      <c r="E61" s="343"/>
      <c r="F61" s="343"/>
      <c r="G61" s="343"/>
      <c r="H61" s="343"/>
      <c r="I61" s="90"/>
      <c r="J61" s="343" t="s">
        <v>102</v>
      </c>
      <c r="K61" s="343"/>
      <c r="L61" s="343"/>
      <c r="M61" s="343"/>
      <c r="N61" s="343"/>
      <c r="O61" s="343"/>
      <c r="P61" s="343"/>
      <c r="Q61" s="343"/>
      <c r="R61" s="343"/>
      <c r="S61" s="343"/>
      <c r="T61" s="343"/>
      <c r="U61" s="343"/>
      <c r="V61" s="343"/>
      <c r="W61" s="343"/>
      <c r="X61" s="343"/>
      <c r="Y61" s="343"/>
      <c r="Z61" s="343"/>
      <c r="AA61" s="343"/>
      <c r="AB61" s="343"/>
      <c r="AC61" s="343"/>
      <c r="AD61" s="343"/>
      <c r="AE61" s="343"/>
      <c r="AF61" s="343"/>
      <c r="AG61" s="344">
        <f>'SO 01 EI b - Ochrana před...'!J30</f>
        <v>0</v>
      </c>
      <c r="AH61" s="345"/>
      <c r="AI61" s="345"/>
      <c r="AJ61" s="345"/>
      <c r="AK61" s="345"/>
      <c r="AL61" s="345"/>
      <c r="AM61" s="345"/>
      <c r="AN61" s="344">
        <f t="shared" si="0"/>
        <v>0</v>
      </c>
      <c r="AO61" s="345"/>
      <c r="AP61" s="345"/>
      <c r="AQ61" s="91" t="s">
        <v>99</v>
      </c>
      <c r="AR61" s="92"/>
      <c r="AS61" s="93">
        <v>0</v>
      </c>
      <c r="AT61" s="94">
        <f t="shared" si="1"/>
        <v>0</v>
      </c>
      <c r="AU61" s="95">
        <f>'SO 01 EI b - Ochrana před...'!P82</f>
        <v>0</v>
      </c>
      <c r="AV61" s="94">
        <f>'SO 01 EI b - Ochrana před...'!J33</f>
        <v>0</v>
      </c>
      <c r="AW61" s="94">
        <f>'SO 01 EI b - Ochrana před...'!J34</f>
        <v>0</v>
      </c>
      <c r="AX61" s="94">
        <f>'SO 01 EI b - Ochrana před...'!J35</f>
        <v>0</v>
      </c>
      <c r="AY61" s="94">
        <f>'SO 01 EI b - Ochrana před...'!J36</f>
        <v>0</v>
      </c>
      <c r="AZ61" s="94">
        <f>'SO 01 EI b - Ochrana před...'!F33</f>
        <v>0</v>
      </c>
      <c r="BA61" s="94">
        <f>'SO 01 EI b - Ochrana před...'!F34</f>
        <v>0</v>
      </c>
      <c r="BB61" s="94">
        <f>'SO 01 EI b - Ochrana před...'!F35</f>
        <v>0</v>
      </c>
      <c r="BC61" s="94">
        <f>'SO 01 EI b - Ochrana před...'!F36</f>
        <v>0</v>
      </c>
      <c r="BD61" s="96">
        <f>'SO 01 EI b - Ochrana před...'!F37</f>
        <v>0</v>
      </c>
      <c r="BT61" s="97" t="s">
        <v>81</v>
      </c>
      <c r="BV61" s="97" t="s">
        <v>75</v>
      </c>
      <c r="BW61" s="97" t="s">
        <v>103</v>
      </c>
      <c r="BX61" s="97" t="s">
        <v>5</v>
      </c>
      <c r="CL61" s="97" t="s">
        <v>19</v>
      </c>
      <c r="CM61" s="97" t="s">
        <v>83</v>
      </c>
    </row>
    <row r="62" spans="1:91" s="7" customFormat="1" ht="24.75" customHeight="1">
      <c r="A62" s="87" t="s">
        <v>77</v>
      </c>
      <c r="B62" s="88"/>
      <c r="C62" s="89"/>
      <c r="D62" s="343" t="s">
        <v>104</v>
      </c>
      <c r="E62" s="343"/>
      <c r="F62" s="343"/>
      <c r="G62" s="343"/>
      <c r="H62" s="343"/>
      <c r="I62" s="90"/>
      <c r="J62" s="343" t="s">
        <v>105</v>
      </c>
      <c r="K62" s="343"/>
      <c r="L62" s="343"/>
      <c r="M62" s="343"/>
      <c r="N62" s="343"/>
      <c r="O62" s="343"/>
      <c r="P62" s="343"/>
      <c r="Q62" s="343"/>
      <c r="R62" s="343"/>
      <c r="S62" s="343"/>
      <c r="T62" s="343"/>
      <c r="U62" s="343"/>
      <c r="V62" s="343"/>
      <c r="W62" s="343"/>
      <c r="X62" s="343"/>
      <c r="Y62" s="343"/>
      <c r="Z62" s="343"/>
      <c r="AA62" s="343"/>
      <c r="AB62" s="343"/>
      <c r="AC62" s="343"/>
      <c r="AD62" s="343"/>
      <c r="AE62" s="343"/>
      <c r="AF62" s="343"/>
      <c r="AG62" s="344">
        <f>'SO 01 EI c - Montáž EZS'!J30</f>
        <v>0</v>
      </c>
      <c r="AH62" s="345"/>
      <c r="AI62" s="345"/>
      <c r="AJ62" s="345"/>
      <c r="AK62" s="345"/>
      <c r="AL62" s="345"/>
      <c r="AM62" s="345"/>
      <c r="AN62" s="344">
        <f t="shared" si="0"/>
        <v>0</v>
      </c>
      <c r="AO62" s="345"/>
      <c r="AP62" s="345"/>
      <c r="AQ62" s="91" t="s">
        <v>99</v>
      </c>
      <c r="AR62" s="92"/>
      <c r="AS62" s="93">
        <v>0</v>
      </c>
      <c r="AT62" s="94">
        <f t="shared" si="1"/>
        <v>0</v>
      </c>
      <c r="AU62" s="95">
        <f>'SO 01 EI c - Montáž EZS'!P81</f>
        <v>0</v>
      </c>
      <c r="AV62" s="94">
        <f>'SO 01 EI c - Montáž EZS'!J33</f>
        <v>0</v>
      </c>
      <c r="AW62" s="94">
        <f>'SO 01 EI c - Montáž EZS'!J34</f>
        <v>0</v>
      </c>
      <c r="AX62" s="94">
        <f>'SO 01 EI c - Montáž EZS'!J35</f>
        <v>0</v>
      </c>
      <c r="AY62" s="94">
        <f>'SO 01 EI c - Montáž EZS'!J36</f>
        <v>0</v>
      </c>
      <c r="AZ62" s="94">
        <f>'SO 01 EI c - Montáž EZS'!F33</f>
        <v>0</v>
      </c>
      <c r="BA62" s="94">
        <f>'SO 01 EI c - Montáž EZS'!F34</f>
        <v>0</v>
      </c>
      <c r="BB62" s="94">
        <f>'SO 01 EI c - Montáž EZS'!F35</f>
        <v>0</v>
      </c>
      <c r="BC62" s="94">
        <f>'SO 01 EI c - Montáž EZS'!F36</f>
        <v>0</v>
      </c>
      <c r="BD62" s="96">
        <f>'SO 01 EI c - Montáž EZS'!F37</f>
        <v>0</v>
      </c>
      <c r="BT62" s="97" t="s">
        <v>81</v>
      </c>
      <c r="BV62" s="97" t="s">
        <v>75</v>
      </c>
      <c r="BW62" s="97" t="s">
        <v>106</v>
      </c>
      <c r="BX62" s="97" t="s">
        <v>5</v>
      </c>
      <c r="CL62" s="97" t="s">
        <v>19</v>
      </c>
      <c r="CM62" s="97" t="s">
        <v>83</v>
      </c>
    </row>
    <row r="63" spans="1:91" s="7" customFormat="1" ht="16.5" customHeight="1">
      <c r="A63" s="87" t="s">
        <v>77</v>
      </c>
      <c r="B63" s="88"/>
      <c r="C63" s="89"/>
      <c r="D63" s="343" t="s">
        <v>107</v>
      </c>
      <c r="E63" s="343"/>
      <c r="F63" s="343"/>
      <c r="G63" s="343"/>
      <c r="H63" s="343"/>
      <c r="I63" s="90"/>
      <c r="J63" s="343" t="s">
        <v>108</v>
      </c>
      <c r="K63" s="343"/>
      <c r="L63" s="343"/>
      <c r="M63" s="343"/>
      <c r="N63" s="343"/>
      <c r="O63" s="343"/>
      <c r="P63" s="343"/>
      <c r="Q63" s="343"/>
      <c r="R63" s="343"/>
      <c r="S63" s="343"/>
      <c r="T63" s="343"/>
      <c r="U63" s="343"/>
      <c r="V63" s="343"/>
      <c r="W63" s="343"/>
      <c r="X63" s="343"/>
      <c r="Y63" s="343"/>
      <c r="Z63" s="343"/>
      <c r="AA63" s="343"/>
      <c r="AB63" s="343"/>
      <c r="AC63" s="343"/>
      <c r="AD63" s="343"/>
      <c r="AE63" s="343"/>
      <c r="AF63" s="343"/>
      <c r="AG63" s="344">
        <f>'VON - Vedlejší a ostatní ...'!J30</f>
        <v>0</v>
      </c>
      <c r="AH63" s="345"/>
      <c r="AI63" s="345"/>
      <c r="AJ63" s="345"/>
      <c r="AK63" s="345"/>
      <c r="AL63" s="345"/>
      <c r="AM63" s="345"/>
      <c r="AN63" s="344">
        <f t="shared" si="0"/>
        <v>0</v>
      </c>
      <c r="AO63" s="345"/>
      <c r="AP63" s="345"/>
      <c r="AQ63" s="91" t="s">
        <v>107</v>
      </c>
      <c r="AR63" s="92"/>
      <c r="AS63" s="98">
        <v>0</v>
      </c>
      <c r="AT63" s="99">
        <f t="shared" si="1"/>
        <v>0</v>
      </c>
      <c r="AU63" s="100">
        <f>'VON - Vedlejší a ostatní ...'!P85</f>
        <v>0</v>
      </c>
      <c r="AV63" s="99">
        <f>'VON - Vedlejší a ostatní ...'!J33</f>
        <v>0</v>
      </c>
      <c r="AW63" s="99">
        <f>'VON - Vedlejší a ostatní ...'!J34</f>
        <v>0</v>
      </c>
      <c r="AX63" s="99">
        <f>'VON - Vedlejší a ostatní ...'!J35</f>
        <v>0</v>
      </c>
      <c r="AY63" s="99">
        <f>'VON - Vedlejší a ostatní ...'!J36</f>
        <v>0</v>
      </c>
      <c r="AZ63" s="99">
        <f>'VON - Vedlejší a ostatní ...'!F33</f>
        <v>0</v>
      </c>
      <c r="BA63" s="99">
        <f>'VON - Vedlejší a ostatní ...'!F34</f>
        <v>0</v>
      </c>
      <c r="BB63" s="99">
        <f>'VON - Vedlejší a ostatní ...'!F35</f>
        <v>0</v>
      </c>
      <c r="BC63" s="99">
        <f>'VON - Vedlejší a ostatní ...'!F36</f>
        <v>0</v>
      </c>
      <c r="BD63" s="101">
        <f>'VON - Vedlejší a ostatní ...'!F37</f>
        <v>0</v>
      </c>
      <c r="BT63" s="97" t="s">
        <v>81</v>
      </c>
      <c r="BV63" s="97" t="s">
        <v>75</v>
      </c>
      <c r="BW63" s="97" t="s">
        <v>109</v>
      </c>
      <c r="BX63" s="97" t="s">
        <v>5</v>
      </c>
      <c r="CL63" s="97" t="s">
        <v>19</v>
      </c>
      <c r="CM63" s="97" t="s">
        <v>83</v>
      </c>
    </row>
    <row r="64" spans="1:57" s="2" customFormat="1" ht="30" customHeight="1">
      <c r="A64" s="35"/>
      <c r="B64" s="36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40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</row>
    <row r="65" spans="1:57" s="2" customFormat="1" ht="6.95" customHeight="1">
      <c r="A65" s="35"/>
      <c r="B65" s="48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0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</row>
  </sheetData>
  <sheetProtection algorithmName="SHA-512" hashValue="nPM0BbgBh2HYxFi07K30WM4xe9deJlzGGHMW5dWzCoj6k12wPptCSLSgkKtS8DF7xi+mVzFm44ifjCTJ5fcfzQ==" saltValue="5hyaHjyHccwOKVEI7TCZon5U6jXB/zLn+KC/km3t9uN0qZAav6cIGNjuR23oJDChZCQ4rz+ou/gjt+WJZnDWpA==" spinCount="100000" sheet="1" objects="1" scenarios="1" formatColumns="0" formatRows="0"/>
  <mergeCells count="74"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AN62:AP62"/>
    <mergeCell ref="AG62:AM62"/>
    <mergeCell ref="D62:H62"/>
    <mergeCell ref="J62:AF62"/>
    <mergeCell ref="AN63:AP63"/>
    <mergeCell ref="AG63:AM63"/>
    <mergeCell ref="D63:H63"/>
    <mergeCell ref="J63:AF63"/>
    <mergeCell ref="AN60:AP60"/>
    <mergeCell ref="AG60:AM60"/>
    <mergeCell ref="D60:H60"/>
    <mergeCell ref="J60:AF60"/>
    <mergeCell ref="AN61:AP61"/>
    <mergeCell ref="AG61:AM61"/>
    <mergeCell ref="D61:H61"/>
    <mergeCell ref="J61:AF61"/>
    <mergeCell ref="AN58:AP58"/>
    <mergeCell ref="AG58:AM58"/>
    <mergeCell ref="D58:H58"/>
    <mergeCell ref="J58:AF58"/>
    <mergeCell ref="AN59:AP59"/>
    <mergeCell ref="AG59:AM59"/>
    <mergeCell ref="D59:H59"/>
    <mergeCell ref="J59:AF59"/>
    <mergeCell ref="J56:AF56"/>
    <mergeCell ref="D56:H56"/>
    <mergeCell ref="AG56:AM56"/>
    <mergeCell ref="AN56:AP56"/>
    <mergeCell ref="AN57:AP57"/>
    <mergeCell ref="D57:H57"/>
    <mergeCell ref="J57:AF57"/>
    <mergeCell ref="AG57:AM57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AG54:AM54"/>
    <mergeCell ref="AN54:AP54"/>
    <mergeCell ref="L45:AO45"/>
    <mergeCell ref="AM47:AN47"/>
    <mergeCell ref="AM49:AP49"/>
    <mergeCell ref="AS49:AT51"/>
    <mergeCell ref="AM50:AP50"/>
  </mergeCells>
  <hyperlinks>
    <hyperlink ref="A55" location="'000 - Příprava staveniště'!C2" display="/"/>
    <hyperlink ref="A56" location="'IO 01 - Zpevněné plochy p...'!C2" display="/"/>
    <hyperlink ref="A57" location="'IO 02 - Přípojka NN'!C2" display="/"/>
    <hyperlink ref="A58" location="'IO 04 - Likvidace dešťový...'!C2" display="/"/>
    <hyperlink ref="A59" location="'SO 01 - Skladovací hala MPPZ'!C2" display="/"/>
    <hyperlink ref="A60" location="'SO 01 EI a - Elektroinsta...'!C2" display="/"/>
    <hyperlink ref="A61" location="'SO 01 EI b - Ochrana před...'!C2" display="/"/>
    <hyperlink ref="A62" location="'SO 01 EI c - Montáž EZS'!C2" display="/"/>
    <hyperlink ref="A63" location="'VON - Vedlejší a ostatní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1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67"/>
      <c r="M2" s="367"/>
      <c r="N2" s="367"/>
      <c r="O2" s="367"/>
      <c r="P2" s="367"/>
      <c r="Q2" s="367"/>
      <c r="R2" s="367"/>
      <c r="S2" s="367"/>
      <c r="T2" s="367"/>
      <c r="U2" s="367"/>
      <c r="V2" s="367"/>
      <c r="AT2" s="18" t="s">
        <v>109</v>
      </c>
    </row>
    <row r="3" spans="2:46" s="1" customFormat="1" ht="6.95" customHeight="1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21"/>
      <c r="AT3" s="18" t="s">
        <v>83</v>
      </c>
    </row>
    <row r="4" spans="2:46" s="1" customFormat="1" ht="24.95" customHeight="1">
      <c r="B4" s="21"/>
      <c r="D4" s="104" t="s">
        <v>110</v>
      </c>
      <c r="L4" s="21"/>
      <c r="M4" s="105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06" t="s">
        <v>16</v>
      </c>
      <c r="L6" s="21"/>
    </row>
    <row r="7" spans="2:12" s="1" customFormat="1" ht="16.5" customHeight="1">
      <c r="B7" s="21"/>
      <c r="E7" s="368" t="str">
        <f>'Rekapitulace stavby'!K6</f>
        <v>PPO Píšťany-sklad MPPZ (aktualizace)</v>
      </c>
      <c r="F7" s="369"/>
      <c r="G7" s="369"/>
      <c r="H7" s="369"/>
      <c r="L7" s="21"/>
    </row>
    <row r="8" spans="1:31" s="2" customFormat="1" ht="12" customHeight="1">
      <c r="A8" s="35"/>
      <c r="B8" s="40"/>
      <c r="C8" s="35"/>
      <c r="D8" s="106" t="s">
        <v>111</v>
      </c>
      <c r="E8" s="35"/>
      <c r="F8" s="35"/>
      <c r="G8" s="35"/>
      <c r="H8" s="35"/>
      <c r="I8" s="35"/>
      <c r="J8" s="35"/>
      <c r="K8" s="35"/>
      <c r="L8" s="107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70" t="s">
        <v>1394</v>
      </c>
      <c r="F9" s="371"/>
      <c r="G9" s="371"/>
      <c r="H9" s="371"/>
      <c r="I9" s="35"/>
      <c r="J9" s="35"/>
      <c r="K9" s="35"/>
      <c r="L9" s="10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10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06" t="s">
        <v>18</v>
      </c>
      <c r="E11" s="35"/>
      <c r="F11" s="108" t="s">
        <v>19</v>
      </c>
      <c r="G11" s="35"/>
      <c r="H11" s="35"/>
      <c r="I11" s="106" t="s">
        <v>20</v>
      </c>
      <c r="J11" s="108" t="s">
        <v>19</v>
      </c>
      <c r="K11" s="35"/>
      <c r="L11" s="10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06" t="s">
        <v>21</v>
      </c>
      <c r="E12" s="35"/>
      <c r="F12" s="108" t="s">
        <v>22</v>
      </c>
      <c r="G12" s="35"/>
      <c r="H12" s="35"/>
      <c r="I12" s="106" t="s">
        <v>23</v>
      </c>
      <c r="J12" s="109" t="str">
        <f>'Rekapitulace stavby'!AN8</f>
        <v>31. 10. 2022</v>
      </c>
      <c r="K12" s="35"/>
      <c r="L12" s="10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10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06" t="s">
        <v>25</v>
      </c>
      <c r="E14" s="35"/>
      <c r="F14" s="35"/>
      <c r="G14" s="35"/>
      <c r="H14" s="35"/>
      <c r="I14" s="106" t="s">
        <v>26</v>
      </c>
      <c r="J14" s="108" t="s">
        <v>27</v>
      </c>
      <c r="K14" s="35"/>
      <c r="L14" s="10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08" t="s">
        <v>28</v>
      </c>
      <c r="F15" s="35"/>
      <c r="G15" s="35"/>
      <c r="H15" s="35"/>
      <c r="I15" s="106" t="s">
        <v>29</v>
      </c>
      <c r="J15" s="108" t="s">
        <v>19</v>
      </c>
      <c r="K15" s="35"/>
      <c r="L15" s="10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10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06" t="s">
        <v>30</v>
      </c>
      <c r="E17" s="35"/>
      <c r="F17" s="35"/>
      <c r="G17" s="35"/>
      <c r="H17" s="35"/>
      <c r="I17" s="106" t="s">
        <v>26</v>
      </c>
      <c r="J17" s="31" t="str">
        <f>'Rekapitulace stavby'!AN13</f>
        <v>Vyplň údaj</v>
      </c>
      <c r="K17" s="35"/>
      <c r="L17" s="10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72" t="str">
        <f>'Rekapitulace stavby'!E14</f>
        <v>Vyplň údaj</v>
      </c>
      <c r="F18" s="373"/>
      <c r="G18" s="373"/>
      <c r="H18" s="373"/>
      <c r="I18" s="106" t="s">
        <v>29</v>
      </c>
      <c r="J18" s="31" t="str">
        <f>'Rekapitulace stavby'!AN14</f>
        <v>Vyplň údaj</v>
      </c>
      <c r="K18" s="35"/>
      <c r="L18" s="10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10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06" t="s">
        <v>32</v>
      </c>
      <c r="E20" s="35"/>
      <c r="F20" s="35"/>
      <c r="G20" s="35"/>
      <c r="H20" s="35"/>
      <c r="I20" s="106" t="s">
        <v>26</v>
      </c>
      <c r="J20" s="108" t="s">
        <v>33</v>
      </c>
      <c r="K20" s="35"/>
      <c r="L20" s="10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8" t="s">
        <v>34</v>
      </c>
      <c r="F21" s="35"/>
      <c r="G21" s="35"/>
      <c r="H21" s="35"/>
      <c r="I21" s="106" t="s">
        <v>29</v>
      </c>
      <c r="J21" s="108" t="s">
        <v>19</v>
      </c>
      <c r="K21" s="35"/>
      <c r="L21" s="10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10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06" t="s">
        <v>36</v>
      </c>
      <c r="E23" s="35"/>
      <c r="F23" s="35"/>
      <c r="G23" s="35"/>
      <c r="H23" s="35"/>
      <c r="I23" s="106" t="s">
        <v>26</v>
      </c>
      <c r="J23" s="108" t="s">
        <v>33</v>
      </c>
      <c r="K23" s="35"/>
      <c r="L23" s="10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8" t="s">
        <v>34</v>
      </c>
      <c r="F24" s="35"/>
      <c r="G24" s="35"/>
      <c r="H24" s="35"/>
      <c r="I24" s="106" t="s">
        <v>29</v>
      </c>
      <c r="J24" s="108" t="s">
        <v>19</v>
      </c>
      <c r="K24" s="35"/>
      <c r="L24" s="10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10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06" t="s">
        <v>37</v>
      </c>
      <c r="E26" s="35"/>
      <c r="F26" s="35"/>
      <c r="G26" s="35"/>
      <c r="H26" s="35"/>
      <c r="I26" s="35"/>
      <c r="J26" s="35"/>
      <c r="K26" s="35"/>
      <c r="L26" s="10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0"/>
      <c r="B27" s="111"/>
      <c r="C27" s="110"/>
      <c r="D27" s="110"/>
      <c r="E27" s="374" t="s">
        <v>19</v>
      </c>
      <c r="F27" s="374"/>
      <c r="G27" s="374"/>
      <c r="H27" s="374"/>
      <c r="I27" s="110"/>
      <c r="J27" s="110"/>
      <c r="K27" s="110"/>
      <c r="L27" s="112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10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3"/>
      <c r="E29" s="113"/>
      <c r="F29" s="113"/>
      <c r="G29" s="113"/>
      <c r="H29" s="113"/>
      <c r="I29" s="113"/>
      <c r="J29" s="113"/>
      <c r="K29" s="113"/>
      <c r="L29" s="107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14" t="s">
        <v>39</v>
      </c>
      <c r="E30" s="35"/>
      <c r="F30" s="35"/>
      <c r="G30" s="35"/>
      <c r="H30" s="35"/>
      <c r="I30" s="35"/>
      <c r="J30" s="115">
        <f>ROUND(J85,2)</f>
        <v>0</v>
      </c>
      <c r="K30" s="35"/>
      <c r="L30" s="10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3"/>
      <c r="E31" s="113"/>
      <c r="F31" s="113"/>
      <c r="G31" s="113"/>
      <c r="H31" s="113"/>
      <c r="I31" s="113"/>
      <c r="J31" s="113"/>
      <c r="K31" s="113"/>
      <c r="L31" s="10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16" t="s">
        <v>41</v>
      </c>
      <c r="G32" s="35"/>
      <c r="H32" s="35"/>
      <c r="I32" s="116" t="s">
        <v>40</v>
      </c>
      <c r="J32" s="116" t="s">
        <v>42</v>
      </c>
      <c r="K32" s="35"/>
      <c r="L32" s="10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17" t="s">
        <v>43</v>
      </c>
      <c r="E33" s="106" t="s">
        <v>44</v>
      </c>
      <c r="F33" s="118">
        <f>ROUND((SUM(BE85:BE115)),2)</f>
        <v>0</v>
      </c>
      <c r="G33" s="35"/>
      <c r="H33" s="35"/>
      <c r="I33" s="119">
        <v>0.21</v>
      </c>
      <c r="J33" s="118">
        <f>ROUND(((SUM(BE85:BE115))*I33),2)</f>
        <v>0</v>
      </c>
      <c r="K33" s="35"/>
      <c r="L33" s="10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06" t="s">
        <v>45</v>
      </c>
      <c r="F34" s="118">
        <f>ROUND((SUM(BF85:BF115)),2)</f>
        <v>0</v>
      </c>
      <c r="G34" s="35"/>
      <c r="H34" s="35"/>
      <c r="I34" s="119">
        <v>0.15</v>
      </c>
      <c r="J34" s="118">
        <f>ROUND(((SUM(BF85:BF115))*I34),2)</f>
        <v>0</v>
      </c>
      <c r="K34" s="35"/>
      <c r="L34" s="10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06" t="s">
        <v>46</v>
      </c>
      <c r="F35" s="118">
        <f>ROUND((SUM(BG85:BG115)),2)</f>
        <v>0</v>
      </c>
      <c r="G35" s="35"/>
      <c r="H35" s="35"/>
      <c r="I35" s="119">
        <v>0.21</v>
      </c>
      <c r="J35" s="118">
        <f>0</f>
        <v>0</v>
      </c>
      <c r="K35" s="35"/>
      <c r="L35" s="10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06" t="s">
        <v>47</v>
      </c>
      <c r="F36" s="118">
        <f>ROUND((SUM(BH85:BH115)),2)</f>
        <v>0</v>
      </c>
      <c r="G36" s="35"/>
      <c r="H36" s="35"/>
      <c r="I36" s="119">
        <v>0.15</v>
      </c>
      <c r="J36" s="118">
        <f>0</f>
        <v>0</v>
      </c>
      <c r="K36" s="35"/>
      <c r="L36" s="10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06" t="s">
        <v>48</v>
      </c>
      <c r="F37" s="118">
        <f>ROUND((SUM(BI85:BI115)),2)</f>
        <v>0</v>
      </c>
      <c r="G37" s="35"/>
      <c r="H37" s="35"/>
      <c r="I37" s="119">
        <v>0</v>
      </c>
      <c r="J37" s="118">
        <f>0</f>
        <v>0</v>
      </c>
      <c r="K37" s="35"/>
      <c r="L37" s="10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10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0"/>
      <c r="D39" s="121" t="s">
        <v>49</v>
      </c>
      <c r="E39" s="122"/>
      <c r="F39" s="122"/>
      <c r="G39" s="123" t="s">
        <v>50</v>
      </c>
      <c r="H39" s="124" t="s">
        <v>51</v>
      </c>
      <c r="I39" s="122"/>
      <c r="J39" s="125">
        <f>SUM(J30:J37)</f>
        <v>0</v>
      </c>
      <c r="K39" s="126"/>
      <c r="L39" s="10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27"/>
      <c r="C40" s="128"/>
      <c r="D40" s="128"/>
      <c r="E40" s="128"/>
      <c r="F40" s="128"/>
      <c r="G40" s="128"/>
      <c r="H40" s="128"/>
      <c r="I40" s="128"/>
      <c r="J40" s="128"/>
      <c r="K40" s="128"/>
      <c r="L40" s="10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29"/>
      <c r="C44" s="130"/>
      <c r="D44" s="130"/>
      <c r="E44" s="130"/>
      <c r="F44" s="130"/>
      <c r="G44" s="130"/>
      <c r="H44" s="130"/>
      <c r="I44" s="130"/>
      <c r="J44" s="130"/>
      <c r="K44" s="130"/>
      <c r="L44" s="107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4" t="s">
        <v>113</v>
      </c>
      <c r="D45" s="37"/>
      <c r="E45" s="37"/>
      <c r="F45" s="37"/>
      <c r="G45" s="37"/>
      <c r="H45" s="37"/>
      <c r="I45" s="37"/>
      <c r="J45" s="37"/>
      <c r="K45" s="37"/>
      <c r="L45" s="107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10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30" t="s">
        <v>16</v>
      </c>
      <c r="D47" s="37"/>
      <c r="E47" s="37"/>
      <c r="F47" s="37"/>
      <c r="G47" s="37"/>
      <c r="H47" s="37"/>
      <c r="I47" s="37"/>
      <c r="J47" s="37"/>
      <c r="K47" s="37"/>
      <c r="L47" s="10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375" t="str">
        <f>E7</f>
        <v>PPO Píšťany-sklad MPPZ (aktualizace)</v>
      </c>
      <c r="F48" s="376"/>
      <c r="G48" s="376"/>
      <c r="H48" s="376"/>
      <c r="I48" s="37"/>
      <c r="J48" s="37"/>
      <c r="K48" s="37"/>
      <c r="L48" s="10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30" t="s">
        <v>111</v>
      </c>
      <c r="D49" s="37"/>
      <c r="E49" s="37"/>
      <c r="F49" s="37"/>
      <c r="G49" s="37"/>
      <c r="H49" s="37"/>
      <c r="I49" s="37"/>
      <c r="J49" s="37"/>
      <c r="K49" s="37"/>
      <c r="L49" s="10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328" t="str">
        <f>E9</f>
        <v>VON - Vedlejší a ostatní náklady</v>
      </c>
      <c r="F50" s="377"/>
      <c r="G50" s="377"/>
      <c r="H50" s="377"/>
      <c r="I50" s="37"/>
      <c r="J50" s="37"/>
      <c r="K50" s="37"/>
      <c r="L50" s="10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107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30" t="s">
        <v>21</v>
      </c>
      <c r="D52" s="37"/>
      <c r="E52" s="37"/>
      <c r="F52" s="28" t="str">
        <f>F12</f>
        <v>Píšťany</v>
      </c>
      <c r="G52" s="37"/>
      <c r="H52" s="37"/>
      <c r="I52" s="30" t="s">
        <v>23</v>
      </c>
      <c r="J52" s="60" t="str">
        <f>IF(J12="","",J12)</f>
        <v>31. 10. 2022</v>
      </c>
      <c r="K52" s="37"/>
      <c r="L52" s="10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10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25.7" customHeight="1">
      <c r="A54" s="35"/>
      <c r="B54" s="36"/>
      <c r="C54" s="30" t="s">
        <v>25</v>
      </c>
      <c r="D54" s="37"/>
      <c r="E54" s="37"/>
      <c r="F54" s="28" t="str">
        <f>E15</f>
        <v>Povodí LABE - státní podnik</v>
      </c>
      <c r="G54" s="37"/>
      <c r="H54" s="37"/>
      <c r="I54" s="30" t="s">
        <v>32</v>
      </c>
      <c r="J54" s="33" t="str">
        <f>E21</f>
        <v>Agroprojekt Jihlava spol, s.r.o.</v>
      </c>
      <c r="K54" s="37"/>
      <c r="L54" s="10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25.7" customHeight="1">
      <c r="A55" s="35"/>
      <c r="B55" s="36"/>
      <c r="C55" s="30" t="s">
        <v>30</v>
      </c>
      <c r="D55" s="37"/>
      <c r="E55" s="37"/>
      <c r="F55" s="28" t="str">
        <f>IF(E18="","",E18)</f>
        <v>Vyplň údaj</v>
      </c>
      <c r="G55" s="37"/>
      <c r="H55" s="37"/>
      <c r="I55" s="30" t="s">
        <v>36</v>
      </c>
      <c r="J55" s="33" t="str">
        <f>E24</f>
        <v>Agroprojekt Jihlava spol, s.r.o.</v>
      </c>
      <c r="K55" s="37"/>
      <c r="L55" s="10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10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31" t="s">
        <v>114</v>
      </c>
      <c r="D57" s="132"/>
      <c r="E57" s="132"/>
      <c r="F57" s="132"/>
      <c r="G57" s="132"/>
      <c r="H57" s="132"/>
      <c r="I57" s="132"/>
      <c r="J57" s="133" t="s">
        <v>115</v>
      </c>
      <c r="K57" s="132"/>
      <c r="L57" s="10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10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34" t="s">
        <v>71</v>
      </c>
      <c r="D59" s="37"/>
      <c r="E59" s="37"/>
      <c r="F59" s="37"/>
      <c r="G59" s="37"/>
      <c r="H59" s="37"/>
      <c r="I59" s="37"/>
      <c r="J59" s="78">
        <f>J85</f>
        <v>0</v>
      </c>
      <c r="K59" s="37"/>
      <c r="L59" s="10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8" t="s">
        <v>116</v>
      </c>
    </row>
    <row r="60" spans="2:12" s="9" customFormat="1" ht="24.95" customHeight="1">
      <c r="B60" s="135"/>
      <c r="C60" s="136"/>
      <c r="D60" s="137" t="s">
        <v>1395</v>
      </c>
      <c r="E60" s="138"/>
      <c r="F60" s="138"/>
      <c r="G60" s="138"/>
      <c r="H60" s="138"/>
      <c r="I60" s="138"/>
      <c r="J60" s="139">
        <f>J86</f>
        <v>0</v>
      </c>
      <c r="K60" s="136"/>
      <c r="L60" s="140"/>
    </row>
    <row r="61" spans="2:12" s="10" customFormat="1" ht="19.9" customHeight="1">
      <c r="B61" s="141"/>
      <c r="C61" s="142"/>
      <c r="D61" s="143" t="s">
        <v>1396</v>
      </c>
      <c r="E61" s="144"/>
      <c r="F61" s="144"/>
      <c r="G61" s="144"/>
      <c r="H61" s="144"/>
      <c r="I61" s="144"/>
      <c r="J61" s="145">
        <f>J87</f>
        <v>0</v>
      </c>
      <c r="K61" s="142"/>
      <c r="L61" s="146"/>
    </row>
    <row r="62" spans="2:12" s="10" customFormat="1" ht="19.9" customHeight="1">
      <c r="B62" s="141"/>
      <c r="C62" s="142"/>
      <c r="D62" s="143" t="s">
        <v>1397</v>
      </c>
      <c r="E62" s="144"/>
      <c r="F62" s="144"/>
      <c r="G62" s="144"/>
      <c r="H62" s="144"/>
      <c r="I62" s="144"/>
      <c r="J62" s="145">
        <f>J99</f>
        <v>0</v>
      </c>
      <c r="K62" s="142"/>
      <c r="L62" s="146"/>
    </row>
    <row r="63" spans="2:12" s="10" customFormat="1" ht="19.9" customHeight="1">
      <c r="B63" s="141"/>
      <c r="C63" s="142"/>
      <c r="D63" s="143" t="s">
        <v>1398</v>
      </c>
      <c r="E63" s="144"/>
      <c r="F63" s="144"/>
      <c r="G63" s="144"/>
      <c r="H63" s="144"/>
      <c r="I63" s="144"/>
      <c r="J63" s="145">
        <f>J104</f>
        <v>0</v>
      </c>
      <c r="K63" s="142"/>
      <c r="L63" s="146"/>
    </row>
    <row r="64" spans="2:12" s="10" customFormat="1" ht="19.9" customHeight="1">
      <c r="B64" s="141"/>
      <c r="C64" s="142"/>
      <c r="D64" s="143" t="s">
        <v>1399</v>
      </c>
      <c r="E64" s="144"/>
      <c r="F64" s="144"/>
      <c r="G64" s="144"/>
      <c r="H64" s="144"/>
      <c r="I64" s="144"/>
      <c r="J64" s="145">
        <f>J107</f>
        <v>0</v>
      </c>
      <c r="K64" s="142"/>
      <c r="L64" s="146"/>
    </row>
    <row r="65" spans="2:12" s="10" customFormat="1" ht="19.9" customHeight="1">
      <c r="B65" s="141"/>
      <c r="C65" s="142"/>
      <c r="D65" s="143" t="s">
        <v>1400</v>
      </c>
      <c r="E65" s="144"/>
      <c r="F65" s="144"/>
      <c r="G65" s="144"/>
      <c r="H65" s="144"/>
      <c r="I65" s="144"/>
      <c r="J65" s="145">
        <f>J110</f>
        <v>0</v>
      </c>
      <c r="K65" s="142"/>
      <c r="L65" s="146"/>
    </row>
    <row r="66" spans="1:31" s="2" customFormat="1" ht="21.75" customHeight="1">
      <c r="A66" s="35"/>
      <c r="B66" s="36"/>
      <c r="C66" s="37"/>
      <c r="D66" s="37"/>
      <c r="E66" s="37"/>
      <c r="F66" s="37"/>
      <c r="G66" s="37"/>
      <c r="H66" s="37"/>
      <c r="I66" s="37"/>
      <c r="J66" s="37"/>
      <c r="K66" s="37"/>
      <c r="L66" s="107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</row>
    <row r="67" spans="1:31" s="2" customFormat="1" ht="6.95" customHeight="1">
      <c r="A67" s="35"/>
      <c r="B67" s="48"/>
      <c r="C67" s="49"/>
      <c r="D67" s="49"/>
      <c r="E67" s="49"/>
      <c r="F67" s="49"/>
      <c r="G67" s="49"/>
      <c r="H67" s="49"/>
      <c r="I67" s="49"/>
      <c r="J67" s="49"/>
      <c r="K67" s="49"/>
      <c r="L67" s="107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</row>
    <row r="71" spans="1:31" s="2" customFormat="1" ht="6.95" customHeight="1">
      <c r="A71" s="35"/>
      <c r="B71" s="50"/>
      <c r="C71" s="51"/>
      <c r="D71" s="51"/>
      <c r="E71" s="51"/>
      <c r="F71" s="51"/>
      <c r="G71" s="51"/>
      <c r="H71" s="51"/>
      <c r="I71" s="51"/>
      <c r="J71" s="51"/>
      <c r="K71" s="51"/>
      <c r="L71" s="107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2" spans="1:31" s="2" customFormat="1" ht="24.95" customHeight="1">
      <c r="A72" s="35"/>
      <c r="B72" s="36"/>
      <c r="C72" s="24" t="s">
        <v>124</v>
      </c>
      <c r="D72" s="37"/>
      <c r="E72" s="37"/>
      <c r="F72" s="37"/>
      <c r="G72" s="37"/>
      <c r="H72" s="37"/>
      <c r="I72" s="37"/>
      <c r="J72" s="37"/>
      <c r="K72" s="37"/>
      <c r="L72" s="107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2" customFormat="1" ht="6.95" customHeight="1">
      <c r="A73" s="35"/>
      <c r="B73" s="36"/>
      <c r="C73" s="37"/>
      <c r="D73" s="37"/>
      <c r="E73" s="37"/>
      <c r="F73" s="37"/>
      <c r="G73" s="37"/>
      <c r="H73" s="37"/>
      <c r="I73" s="37"/>
      <c r="J73" s="37"/>
      <c r="K73" s="37"/>
      <c r="L73" s="107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12" customHeight="1">
      <c r="A74" s="35"/>
      <c r="B74" s="36"/>
      <c r="C74" s="30" t="s">
        <v>16</v>
      </c>
      <c r="D74" s="37"/>
      <c r="E74" s="37"/>
      <c r="F74" s="37"/>
      <c r="G74" s="37"/>
      <c r="H74" s="37"/>
      <c r="I74" s="37"/>
      <c r="J74" s="37"/>
      <c r="K74" s="37"/>
      <c r="L74" s="107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16.5" customHeight="1">
      <c r="A75" s="35"/>
      <c r="B75" s="36"/>
      <c r="C75" s="37"/>
      <c r="D75" s="37"/>
      <c r="E75" s="375" t="str">
        <f>E7</f>
        <v>PPO Píšťany-sklad MPPZ (aktualizace)</v>
      </c>
      <c r="F75" s="376"/>
      <c r="G75" s="376"/>
      <c r="H75" s="376"/>
      <c r="I75" s="37"/>
      <c r="J75" s="37"/>
      <c r="K75" s="37"/>
      <c r="L75" s="107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12" customHeight="1">
      <c r="A76" s="35"/>
      <c r="B76" s="36"/>
      <c r="C76" s="30" t="s">
        <v>111</v>
      </c>
      <c r="D76" s="37"/>
      <c r="E76" s="37"/>
      <c r="F76" s="37"/>
      <c r="G76" s="37"/>
      <c r="H76" s="37"/>
      <c r="I76" s="37"/>
      <c r="J76" s="37"/>
      <c r="K76" s="37"/>
      <c r="L76" s="107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6.5" customHeight="1">
      <c r="A77" s="35"/>
      <c r="B77" s="36"/>
      <c r="C77" s="37"/>
      <c r="D77" s="37"/>
      <c r="E77" s="328" t="str">
        <f>E9</f>
        <v>VON - Vedlejší a ostatní náklady</v>
      </c>
      <c r="F77" s="377"/>
      <c r="G77" s="377"/>
      <c r="H77" s="377"/>
      <c r="I77" s="37"/>
      <c r="J77" s="37"/>
      <c r="K77" s="37"/>
      <c r="L77" s="107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6.95" customHeight="1">
      <c r="A78" s="35"/>
      <c r="B78" s="36"/>
      <c r="C78" s="37"/>
      <c r="D78" s="37"/>
      <c r="E78" s="37"/>
      <c r="F78" s="37"/>
      <c r="G78" s="37"/>
      <c r="H78" s="37"/>
      <c r="I78" s="37"/>
      <c r="J78" s="37"/>
      <c r="K78" s="37"/>
      <c r="L78" s="107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12" customHeight="1">
      <c r="A79" s="35"/>
      <c r="B79" s="36"/>
      <c r="C79" s="30" t="s">
        <v>21</v>
      </c>
      <c r="D79" s="37"/>
      <c r="E79" s="37"/>
      <c r="F79" s="28" t="str">
        <f>F12</f>
        <v>Píšťany</v>
      </c>
      <c r="G79" s="37"/>
      <c r="H79" s="37"/>
      <c r="I79" s="30" t="s">
        <v>23</v>
      </c>
      <c r="J79" s="60" t="str">
        <f>IF(J12="","",J12)</f>
        <v>31. 10. 2022</v>
      </c>
      <c r="K79" s="37"/>
      <c r="L79" s="107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6.95" customHeight="1">
      <c r="A80" s="35"/>
      <c r="B80" s="36"/>
      <c r="C80" s="37"/>
      <c r="D80" s="37"/>
      <c r="E80" s="37"/>
      <c r="F80" s="37"/>
      <c r="G80" s="37"/>
      <c r="H80" s="37"/>
      <c r="I80" s="37"/>
      <c r="J80" s="37"/>
      <c r="K80" s="37"/>
      <c r="L80" s="107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2" customFormat="1" ht="25.7" customHeight="1">
      <c r="A81" s="35"/>
      <c r="B81" s="36"/>
      <c r="C81" s="30" t="s">
        <v>25</v>
      </c>
      <c r="D81" s="37"/>
      <c r="E81" s="37"/>
      <c r="F81" s="28" t="str">
        <f>E15</f>
        <v>Povodí LABE - státní podnik</v>
      </c>
      <c r="G81" s="37"/>
      <c r="H81" s="37"/>
      <c r="I81" s="30" t="s">
        <v>32</v>
      </c>
      <c r="J81" s="33" t="str">
        <f>E21</f>
        <v>Agroprojekt Jihlava spol, s.r.o.</v>
      </c>
      <c r="K81" s="37"/>
      <c r="L81" s="107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5.7" customHeight="1">
      <c r="A82" s="35"/>
      <c r="B82" s="36"/>
      <c r="C82" s="30" t="s">
        <v>30</v>
      </c>
      <c r="D82" s="37"/>
      <c r="E82" s="37"/>
      <c r="F82" s="28" t="str">
        <f>IF(E18="","",E18)</f>
        <v>Vyplň údaj</v>
      </c>
      <c r="G82" s="37"/>
      <c r="H82" s="37"/>
      <c r="I82" s="30" t="s">
        <v>36</v>
      </c>
      <c r="J82" s="33" t="str">
        <f>E24</f>
        <v>Agroprojekt Jihlava spol, s.r.o.</v>
      </c>
      <c r="K82" s="37"/>
      <c r="L82" s="107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10.3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107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11" customFormat="1" ht="29.25" customHeight="1">
      <c r="A84" s="147"/>
      <c r="B84" s="148"/>
      <c r="C84" s="149" t="s">
        <v>125</v>
      </c>
      <c r="D84" s="150" t="s">
        <v>58</v>
      </c>
      <c r="E84" s="150" t="s">
        <v>54</v>
      </c>
      <c r="F84" s="150" t="s">
        <v>55</v>
      </c>
      <c r="G84" s="150" t="s">
        <v>126</v>
      </c>
      <c r="H84" s="150" t="s">
        <v>127</v>
      </c>
      <c r="I84" s="150" t="s">
        <v>128</v>
      </c>
      <c r="J84" s="151" t="s">
        <v>115</v>
      </c>
      <c r="K84" s="152" t="s">
        <v>129</v>
      </c>
      <c r="L84" s="153"/>
      <c r="M84" s="69" t="s">
        <v>19</v>
      </c>
      <c r="N84" s="70" t="s">
        <v>43</v>
      </c>
      <c r="O84" s="70" t="s">
        <v>130</v>
      </c>
      <c r="P84" s="70" t="s">
        <v>131</v>
      </c>
      <c r="Q84" s="70" t="s">
        <v>132</v>
      </c>
      <c r="R84" s="70" t="s">
        <v>133</v>
      </c>
      <c r="S84" s="70" t="s">
        <v>134</v>
      </c>
      <c r="T84" s="71" t="s">
        <v>135</v>
      </c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</row>
    <row r="85" spans="1:63" s="2" customFormat="1" ht="22.9" customHeight="1">
      <c r="A85" s="35"/>
      <c r="B85" s="36"/>
      <c r="C85" s="76" t="s">
        <v>136</v>
      </c>
      <c r="D85" s="37"/>
      <c r="E85" s="37"/>
      <c r="F85" s="37"/>
      <c r="G85" s="37"/>
      <c r="H85" s="37"/>
      <c r="I85" s="37"/>
      <c r="J85" s="154">
        <f>BK85</f>
        <v>0</v>
      </c>
      <c r="K85" s="37"/>
      <c r="L85" s="40"/>
      <c r="M85" s="72"/>
      <c r="N85" s="155"/>
      <c r="O85" s="73"/>
      <c r="P85" s="156">
        <f>P86</f>
        <v>0</v>
      </c>
      <c r="Q85" s="73"/>
      <c r="R85" s="156">
        <f>R86</f>
        <v>0</v>
      </c>
      <c r="S85" s="73"/>
      <c r="T85" s="157">
        <f>T86</f>
        <v>0</v>
      </c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T85" s="18" t="s">
        <v>72</v>
      </c>
      <c r="AU85" s="18" t="s">
        <v>116</v>
      </c>
      <c r="BK85" s="158">
        <f>BK86</f>
        <v>0</v>
      </c>
    </row>
    <row r="86" spans="2:63" s="12" customFormat="1" ht="25.9" customHeight="1">
      <c r="B86" s="159"/>
      <c r="C86" s="160"/>
      <c r="D86" s="161" t="s">
        <v>72</v>
      </c>
      <c r="E86" s="162" t="s">
        <v>1401</v>
      </c>
      <c r="F86" s="162" t="s">
        <v>1402</v>
      </c>
      <c r="G86" s="160"/>
      <c r="H86" s="160"/>
      <c r="I86" s="163"/>
      <c r="J86" s="164">
        <f>BK86</f>
        <v>0</v>
      </c>
      <c r="K86" s="160"/>
      <c r="L86" s="165"/>
      <c r="M86" s="166"/>
      <c r="N86" s="167"/>
      <c r="O86" s="167"/>
      <c r="P86" s="168">
        <f>P87+P99+P104+P107+P110</f>
        <v>0</v>
      </c>
      <c r="Q86" s="167"/>
      <c r="R86" s="168">
        <f>R87+R99+R104+R107+R110</f>
        <v>0</v>
      </c>
      <c r="S86" s="167"/>
      <c r="T86" s="169">
        <f>T87+T99+T104+T107+T110</f>
        <v>0</v>
      </c>
      <c r="AR86" s="170" t="s">
        <v>161</v>
      </c>
      <c r="AT86" s="171" t="s">
        <v>72</v>
      </c>
      <c r="AU86" s="171" t="s">
        <v>73</v>
      </c>
      <c r="AY86" s="170" t="s">
        <v>139</v>
      </c>
      <c r="BK86" s="172">
        <f>BK87+BK99+BK104+BK107+BK110</f>
        <v>0</v>
      </c>
    </row>
    <row r="87" spans="2:63" s="12" customFormat="1" ht="22.9" customHeight="1">
      <c r="B87" s="159"/>
      <c r="C87" s="160"/>
      <c r="D87" s="161" t="s">
        <v>72</v>
      </c>
      <c r="E87" s="173" t="s">
        <v>1403</v>
      </c>
      <c r="F87" s="173" t="s">
        <v>1404</v>
      </c>
      <c r="G87" s="160"/>
      <c r="H87" s="160"/>
      <c r="I87" s="163"/>
      <c r="J87" s="174">
        <f>BK87</f>
        <v>0</v>
      </c>
      <c r="K87" s="160"/>
      <c r="L87" s="165"/>
      <c r="M87" s="166"/>
      <c r="N87" s="167"/>
      <c r="O87" s="167"/>
      <c r="P87" s="168">
        <f>SUM(P88:P98)</f>
        <v>0</v>
      </c>
      <c r="Q87" s="167"/>
      <c r="R87" s="168">
        <f>SUM(R88:R98)</f>
        <v>0</v>
      </c>
      <c r="S87" s="167"/>
      <c r="T87" s="169">
        <f>SUM(T88:T98)</f>
        <v>0</v>
      </c>
      <c r="AR87" s="170" t="s">
        <v>161</v>
      </c>
      <c r="AT87" s="171" t="s">
        <v>72</v>
      </c>
      <c r="AU87" s="171" t="s">
        <v>81</v>
      </c>
      <c r="AY87" s="170" t="s">
        <v>139</v>
      </c>
      <c r="BK87" s="172">
        <f>SUM(BK88:BK98)</f>
        <v>0</v>
      </c>
    </row>
    <row r="88" spans="1:65" s="2" customFormat="1" ht="16.5" customHeight="1">
      <c r="A88" s="35"/>
      <c r="B88" s="36"/>
      <c r="C88" s="175" t="s">
        <v>81</v>
      </c>
      <c r="D88" s="175" t="s">
        <v>141</v>
      </c>
      <c r="E88" s="176" t="s">
        <v>1405</v>
      </c>
      <c r="F88" s="177" t="s">
        <v>1406</v>
      </c>
      <c r="G88" s="178" t="s">
        <v>1043</v>
      </c>
      <c r="H88" s="179">
        <v>1</v>
      </c>
      <c r="I88" s="180"/>
      <c r="J88" s="181">
        <f>ROUND(I88*H88,2)</f>
        <v>0</v>
      </c>
      <c r="K88" s="182"/>
      <c r="L88" s="40"/>
      <c r="M88" s="183" t="s">
        <v>19</v>
      </c>
      <c r="N88" s="184" t="s">
        <v>44</v>
      </c>
      <c r="O88" s="65"/>
      <c r="P88" s="185">
        <f>O88*H88</f>
        <v>0</v>
      </c>
      <c r="Q88" s="185">
        <v>0</v>
      </c>
      <c r="R88" s="185">
        <f>Q88*H88</f>
        <v>0</v>
      </c>
      <c r="S88" s="185">
        <v>0</v>
      </c>
      <c r="T88" s="186">
        <f>S88*H88</f>
        <v>0</v>
      </c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R88" s="187" t="s">
        <v>1407</v>
      </c>
      <c r="AT88" s="187" t="s">
        <v>141</v>
      </c>
      <c r="AU88" s="187" t="s">
        <v>83</v>
      </c>
      <c r="AY88" s="18" t="s">
        <v>139</v>
      </c>
      <c r="BE88" s="188">
        <f>IF(N88="základní",J88,0)</f>
        <v>0</v>
      </c>
      <c r="BF88" s="188">
        <f>IF(N88="snížená",J88,0)</f>
        <v>0</v>
      </c>
      <c r="BG88" s="188">
        <f>IF(N88="zákl. přenesená",J88,0)</f>
        <v>0</v>
      </c>
      <c r="BH88" s="188">
        <f>IF(N88="sníž. přenesená",J88,0)</f>
        <v>0</v>
      </c>
      <c r="BI88" s="188">
        <f>IF(N88="nulová",J88,0)</f>
        <v>0</v>
      </c>
      <c r="BJ88" s="18" t="s">
        <v>81</v>
      </c>
      <c r="BK88" s="188">
        <f>ROUND(I88*H88,2)</f>
        <v>0</v>
      </c>
      <c r="BL88" s="18" t="s">
        <v>1407</v>
      </c>
      <c r="BM88" s="187" t="s">
        <v>1408</v>
      </c>
    </row>
    <row r="89" spans="1:47" s="2" customFormat="1" ht="39">
      <c r="A89" s="35"/>
      <c r="B89" s="36"/>
      <c r="C89" s="37"/>
      <c r="D89" s="196" t="s">
        <v>196</v>
      </c>
      <c r="E89" s="37"/>
      <c r="F89" s="227" t="s">
        <v>1409</v>
      </c>
      <c r="G89" s="37"/>
      <c r="H89" s="37"/>
      <c r="I89" s="191"/>
      <c r="J89" s="37"/>
      <c r="K89" s="37"/>
      <c r="L89" s="40"/>
      <c r="M89" s="192"/>
      <c r="N89" s="193"/>
      <c r="O89" s="65"/>
      <c r="P89" s="65"/>
      <c r="Q89" s="65"/>
      <c r="R89" s="65"/>
      <c r="S89" s="65"/>
      <c r="T89" s="66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T89" s="18" t="s">
        <v>196</v>
      </c>
      <c r="AU89" s="18" t="s">
        <v>83</v>
      </c>
    </row>
    <row r="90" spans="1:65" s="2" customFormat="1" ht="16.5" customHeight="1">
      <c r="A90" s="35"/>
      <c r="B90" s="36"/>
      <c r="C90" s="175" t="s">
        <v>83</v>
      </c>
      <c r="D90" s="175" t="s">
        <v>141</v>
      </c>
      <c r="E90" s="176" t="s">
        <v>1410</v>
      </c>
      <c r="F90" s="177" t="s">
        <v>1411</v>
      </c>
      <c r="G90" s="178" t="s">
        <v>1043</v>
      </c>
      <c r="H90" s="179">
        <v>1</v>
      </c>
      <c r="I90" s="180"/>
      <c r="J90" s="181">
        <f>ROUND(I90*H90,2)</f>
        <v>0</v>
      </c>
      <c r="K90" s="182"/>
      <c r="L90" s="40"/>
      <c r="M90" s="183" t="s">
        <v>19</v>
      </c>
      <c r="N90" s="184" t="s">
        <v>44</v>
      </c>
      <c r="O90" s="65"/>
      <c r="P90" s="185">
        <f>O90*H90</f>
        <v>0</v>
      </c>
      <c r="Q90" s="185">
        <v>0</v>
      </c>
      <c r="R90" s="185">
        <f>Q90*H90</f>
        <v>0</v>
      </c>
      <c r="S90" s="185">
        <v>0</v>
      </c>
      <c r="T90" s="186">
        <f>S90*H90</f>
        <v>0</v>
      </c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R90" s="187" t="s">
        <v>1407</v>
      </c>
      <c r="AT90" s="187" t="s">
        <v>141</v>
      </c>
      <c r="AU90" s="187" t="s">
        <v>83</v>
      </c>
      <c r="AY90" s="18" t="s">
        <v>139</v>
      </c>
      <c r="BE90" s="188">
        <f>IF(N90="základní",J90,0)</f>
        <v>0</v>
      </c>
      <c r="BF90" s="188">
        <f>IF(N90="snížená",J90,0)</f>
        <v>0</v>
      </c>
      <c r="BG90" s="188">
        <f>IF(N90="zákl. přenesená",J90,0)</f>
        <v>0</v>
      </c>
      <c r="BH90" s="188">
        <f>IF(N90="sníž. přenesená",J90,0)</f>
        <v>0</v>
      </c>
      <c r="BI90" s="188">
        <f>IF(N90="nulová",J90,0)</f>
        <v>0</v>
      </c>
      <c r="BJ90" s="18" t="s">
        <v>81</v>
      </c>
      <c r="BK90" s="188">
        <f>ROUND(I90*H90,2)</f>
        <v>0</v>
      </c>
      <c r="BL90" s="18" t="s">
        <v>1407</v>
      </c>
      <c r="BM90" s="187" t="s">
        <v>1412</v>
      </c>
    </row>
    <row r="91" spans="1:47" s="2" customFormat="1" ht="48.75">
      <c r="A91" s="35"/>
      <c r="B91" s="36"/>
      <c r="C91" s="37"/>
      <c r="D91" s="196" t="s">
        <v>196</v>
      </c>
      <c r="E91" s="37"/>
      <c r="F91" s="227" t="s">
        <v>1413</v>
      </c>
      <c r="G91" s="37"/>
      <c r="H91" s="37"/>
      <c r="I91" s="191"/>
      <c r="J91" s="37"/>
      <c r="K91" s="37"/>
      <c r="L91" s="40"/>
      <c r="M91" s="192"/>
      <c r="N91" s="193"/>
      <c r="O91" s="65"/>
      <c r="P91" s="65"/>
      <c r="Q91" s="65"/>
      <c r="R91" s="65"/>
      <c r="S91" s="65"/>
      <c r="T91" s="66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T91" s="18" t="s">
        <v>196</v>
      </c>
      <c r="AU91" s="18" t="s">
        <v>83</v>
      </c>
    </row>
    <row r="92" spans="1:65" s="2" customFormat="1" ht="16.5" customHeight="1">
      <c r="A92" s="35"/>
      <c r="B92" s="36"/>
      <c r="C92" s="175" t="s">
        <v>153</v>
      </c>
      <c r="D92" s="175" t="s">
        <v>141</v>
      </c>
      <c r="E92" s="176" t="s">
        <v>1414</v>
      </c>
      <c r="F92" s="177" t="s">
        <v>1415</v>
      </c>
      <c r="G92" s="178" t="s">
        <v>1043</v>
      </c>
      <c r="H92" s="179">
        <v>1</v>
      </c>
      <c r="I92" s="180"/>
      <c r="J92" s="181">
        <f>ROUND(I92*H92,2)</f>
        <v>0</v>
      </c>
      <c r="K92" s="182"/>
      <c r="L92" s="40"/>
      <c r="M92" s="183" t="s">
        <v>19</v>
      </c>
      <c r="N92" s="184" t="s">
        <v>44</v>
      </c>
      <c r="O92" s="65"/>
      <c r="P92" s="185">
        <f>O92*H92</f>
        <v>0</v>
      </c>
      <c r="Q92" s="185">
        <v>0</v>
      </c>
      <c r="R92" s="185">
        <f>Q92*H92</f>
        <v>0</v>
      </c>
      <c r="S92" s="185">
        <v>0</v>
      </c>
      <c r="T92" s="186">
        <f>S92*H92</f>
        <v>0</v>
      </c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R92" s="187" t="s">
        <v>1407</v>
      </c>
      <c r="AT92" s="187" t="s">
        <v>141</v>
      </c>
      <c r="AU92" s="187" t="s">
        <v>83</v>
      </c>
      <c r="AY92" s="18" t="s">
        <v>139</v>
      </c>
      <c r="BE92" s="188">
        <f>IF(N92="základní",J92,0)</f>
        <v>0</v>
      </c>
      <c r="BF92" s="188">
        <f>IF(N92="snížená",J92,0)</f>
        <v>0</v>
      </c>
      <c r="BG92" s="188">
        <f>IF(N92="zákl. přenesená",J92,0)</f>
        <v>0</v>
      </c>
      <c r="BH92" s="188">
        <f>IF(N92="sníž. přenesená",J92,0)</f>
        <v>0</v>
      </c>
      <c r="BI92" s="188">
        <f>IF(N92="nulová",J92,0)</f>
        <v>0</v>
      </c>
      <c r="BJ92" s="18" t="s">
        <v>81</v>
      </c>
      <c r="BK92" s="188">
        <f>ROUND(I92*H92,2)</f>
        <v>0</v>
      </c>
      <c r="BL92" s="18" t="s">
        <v>1407</v>
      </c>
      <c r="BM92" s="187" t="s">
        <v>1416</v>
      </c>
    </row>
    <row r="93" spans="1:47" s="2" customFormat="1" ht="58.5">
      <c r="A93" s="35"/>
      <c r="B93" s="36"/>
      <c r="C93" s="37"/>
      <c r="D93" s="196" t="s">
        <v>196</v>
      </c>
      <c r="E93" s="37"/>
      <c r="F93" s="227" t="s">
        <v>1417</v>
      </c>
      <c r="G93" s="37"/>
      <c r="H93" s="37"/>
      <c r="I93" s="191"/>
      <c r="J93" s="37"/>
      <c r="K93" s="37"/>
      <c r="L93" s="40"/>
      <c r="M93" s="192"/>
      <c r="N93" s="193"/>
      <c r="O93" s="65"/>
      <c r="P93" s="65"/>
      <c r="Q93" s="65"/>
      <c r="R93" s="65"/>
      <c r="S93" s="65"/>
      <c r="T93" s="66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T93" s="18" t="s">
        <v>196</v>
      </c>
      <c r="AU93" s="18" t="s">
        <v>83</v>
      </c>
    </row>
    <row r="94" spans="1:65" s="2" customFormat="1" ht="44.25" customHeight="1">
      <c r="A94" s="35"/>
      <c r="B94" s="36"/>
      <c r="C94" s="175" t="s">
        <v>145</v>
      </c>
      <c r="D94" s="175" t="s">
        <v>141</v>
      </c>
      <c r="E94" s="176" t="s">
        <v>1418</v>
      </c>
      <c r="F94" s="177" t="s">
        <v>1419</v>
      </c>
      <c r="G94" s="178" t="s">
        <v>1043</v>
      </c>
      <c r="H94" s="179">
        <v>1</v>
      </c>
      <c r="I94" s="180"/>
      <c r="J94" s="181">
        <f>ROUND(I94*H94,2)</f>
        <v>0</v>
      </c>
      <c r="K94" s="182"/>
      <c r="L94" s="40"/>
      <c r="M94" s="183" t="s">
        <v>19</v>
      </c>
      <c r="N94" s="184" t="s">
        <v>44</v>
      </c>
      <c r="O94" s="65"/>
      <c r="P94" s="185">
        <f>O94*H94</f>
        <v>0</v>
      </c>
      <c r="Q94" s="185">
        <v>0</v>
      </c>
      <c r="R94" s="185">
        <f>Q94*H94</f>
        <v>0</v>
      </c>
      <c r="S94" s="185">
        <v>0</v>
      </c>
      <c r="T94" s="186">
        <f>S94*H94</f>
        <v>0</v>
      </c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R94" s="187" t="s">
        <v>1407</v>
      </c>
      <c r="AT94" s="187" t="s">
        <v>141</v>
      </c>
      <c r="AU94" s="187" t="s">
        <v>83</v>
      </c>
      <c r="AY94" s="18" t="s">
        <v>139</v>
      </c>
      <c r="BE94" s="188">
        <f>IF(N94="základní",J94,0)</f>
        <v>0</v>
      </c>
      <c r="BF94" s="188">
        <f>IF(N94="snížená",J94,0)</f>
        <v>0</v>
      </c>
      <c r="BG94" s="188">
        <f>IF(N94="zákl. přenesená",J94,0)</f>
        <v>0</v>
      </c>
      <c r="BH94" s="188">
        <f>IF(N94="sníž. přenesená",J94,0)</f>
        <v>0</v>
      </c>
      <c r="BI94" s="188">
        <f>IF(N94="nulová",J94,0)</f>
        <v>0</v>
      </c>
      <c r="BJ94" s="18" t="s">
        <v>81</v>
      </c>
      <c r="BK94" s="188">
        <f>ROUND(I94*H94,2)</f>
        <v>0</v>
      </c>
      <c r="BL94" s="18" t="s">
        <v>1407</v>
      </c>
      <c r="BM94" s="187" t="s">
        <v>1420</v>
      </c>
    </row>
    <row r="95" spans="1:65" s="2" customFormat="1" ht="49.15" customHeight="1">
      <c r="A95" s="35"/>
      <c r="B95" s="36"/>
      <c r="C95" s="175" t="s">
        <v>161</v>
      </c>
      <c r="D95" s="175" t="s">
        <v>141</v>
      </c>
      <c r="E95" s="176" t="s">
        <v>1421</v>
      </c>
      <c r="F95" s="177" t="s">
        <v>1422</v>
      </c>
      <c r="G95" s="178" t="s">
        <v>1043</v>
      </c>
      <c r="H95" s="179">
        <v>1</v>
      </c>
      <c r="I95" s="180"/>
      <c r="J95" s="181">
        <f>ROUND(I95*H95,2)</f>
        <v>0</v>
      </c>
      <c r="K95" s="182"/>
      <c r="L95" s="40"/>
      <c r="M95" s="183" t="s">
        <v>19</v>
      </c>
      <c r="N95" s="184" t="s">
        <v>44</v>
      </c>
      <c r="O95" s="65"/>
      <c r="P95" s="185">
        <f>O95*H95</f>
        <v>0</v>
      </c>
      <c r="Q95" s="185">
        <v>0</v>
      </c>
      <c r="R95" s="185">
        <f>Q95*H95</f>
        <v>0</v>
      </c>
      <c r="S95" s="185">
        <v>0</v>
      </c>
      <c r="T95" s="186">
        <f>S95*H95</f>
        <v>0</v>
      </c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R95" s="187" t="s">
        <v>1407</v>
      </c>
      <c r="AT95" s="187" t="s">
        <v>141</v>
      </c>
      <c r="AU95" s="187" t="s">
        <v>83</v>
      </c>
      <c r="AY95" s="18" t="s">
        <v>139</v>
      </c>
      <c r="BE95" s="188">
        <f>IF(N95="základní",J95,0)</f>
        <v>0</v>
      </c>
      <c r="BF95" s="188">
        <f>IF(N95="snížená",J95,0)</f>
        <v>0</v>
      </c>
      <c r="BG95" s="188">
        <f>IF(N95="zákl. přenesená",J95,0)</f>
        <v>0</v>
      </c>
      <c r="BH95" s="188">
        <f>IF(N95="sníž. přenesená",J95,0)</f>
        <v>0</v>
      </c>
      <c r="BI95" s="188">
        <f>IF(N95="nulová",J95,0)</f>
        <v>0</v>
      </c>
      <c r="BJ95" s="18" t="s">
        <v>81</v>
      </c>
      <c r="BK95" s="188">
        <f>ROUND(I95*H95,2)</f>
        <v>0</v>
      </c>
      <c r="BL95" s="18" t="s">
        <v>1407</v>
      </c>
      <c r="BM95" s="187" t="s">
        <v>1423</v>
      </c>
    </row>
    <row r="96" spans="1:65" s="2" customFormat="1" ht="16.5" customHeight="1">
      <c r="A96" s="35"/>
      <c r="B96" s="36"/>
      <c r="C96" s="175" t="s">
        <v>165</v>
      </c>
      <c r="D96" s="175" t="s">
        <v>141</v>
      </c>
      <c r="E96" s="176" t="s">
        <v>1424</v>
      </c>
      <c r="F96" s="177" t="s">
        <v>1425</v>
      </c>
      <c r="G96" s="178" t="s">
        <v>1043</v>
      </c>
      <c r="H96" s="179">
        <v>1</v>
      </c>
      <c r="I96" s="180"/>
      <c r="J96" s="181">
        <f>ROUND(I96*H96,2)</f>
        <v>0</v>
      </c>
      <c r="K96" s="182"/>
      <c r="L96" s="40"/>
      <c r="M96" s="183" t="s">
        <v>19</v>
      </c>
      <c r="N96" s="184" t="s">
        <v>44</v>
      </c>
      <c r="O96" s="65"/>
      <c r="P96" s="185">
        <f>O96*H96</f>
        <v>0</v>
      </c>
      <c r="Q96" s="185">
        <v>0</v>
      </c>
      <c r="R96" s="185">
        <f>Q96*H96</f>
        <v>0</v>
      </c>
      <c r="S96" s="185">
        <v>0</v>
      </c>
      <c r="T96" s="186">
        <f>S96*H96</f>
        <v>0</v>
      </c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R96" s="187" t="s">
        <v>1407</v>
      </c>
      <c r="AT96" s="187" t="s">
        <v>141</v>
      </c>
      <c r="AU96" s="187" t="s">
        <v>83</v>
      </c>
      <c r="AY96" s="18" t="s">
        <v>139</v>
      </c>
      <c r="BE96" s="188">
        <f>IF(N96="základní",J96,0)</f>
        <v>0</v>
      </c>
      <c r="BF96" s="188">
        <f>IF(N96="snížená",J96,0)</f>
        <v>0</v>
      </c>
      <c r="BG96" s="188">
        <f>IF(N96="zákl. přenesená",J96,0)</f>
        <v>0</v>
      </c>
      <c r="BH96" s="188">
        <f>IF(N96="sníž. přenesená",J96,0)</f>
        <v>0</v>
      </c>
      <c r="BI96" s="188">
        <f>IF(N96="nulová",J96,0)</f>
        <v>0</v>
      </c>
      <c r="BJ96" s="18" t="s">
        <v>81</v>
      </c>
      <c r="BK96" s="188">
        <f>ROUND(I96*H96,2)</f>
        <v>0</v>
      </c>
      <c r="BL96" s="18" t="s">
        <v>1407</v>
      </c>
      <c r="BM96" s="187" t="s">
        <v>1426</v>
      </c>
    </row>
    <row r="97" spans="1:65" s="2" customFormat="1" ht="16.5" customHeight="1">
      <c r="A97" s="35"/>
      <c r="B97" s="36"/>
      <c r="C97" s="175" t="s">
        <v>170</v>
      </c>
      <c r="D97" s="175" t="s">
        <v>141</v>
      </c>
      <c r="E97" s="176" t="s">
        <v>1427</v>
      </c>
      <c r="F97" s="177" t="s">
        <v>1428</v>
      </c>
      <c r="G97" s="178" t="s">
        <v>1429</v>
      </c>
      <c r="H97" s="179">
        <v>1</v>
      </c>
      <c r="I97" s="180"/>
      <c r="J97" s="181">
        <f>ROUND(I97*H97,2)</f>
        <v>0</v>
      </c>
      <c r="K97" s="182"/>
      <c r="L97" s="40"/>
      <c r="M97" s="183" t="s">
        <v>19</v>
      </c>
      <c r="N97" s="184" t="s">
        <v>44</v>
      </c>
      <c r="O97" s="65"/>
      <c r="P97" s="185">
        <f>O97*H97</f>
        <v>0</v>
      </c>
      <c r="Q97" s="185">
        <v>0</v>
      </c>
      <c r="R97" s="185">
        <f>Q97*H97</f>
        <v>0</v>
      </c>
      <c r="S97" s="185">
        <v>0</v>
      </c>
      <c r="T97" s="186">
        <f>S97*H97</f>
        <v>0</v>
      </c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R97" s="187" t="s">
        <v>1407</v>
      </c>
      <c r="AT97" s="187" t="s">
        <v>141</v>
      </c>
      <c r="AU97" s="187" t="s">
        <v>83</v>
      </c>
      <c r="AY97" s="18" t="s">
        <v>139</v>
      </c>
      <c r="BE97" s="188">
        <f>IF(N97="základní",J97,0)</f>
        <v>0</v>
      </c>
      <c r="BF97" s="188">
        <f>IF(N97="snížená",J97,0)</f>
        <v>0</v>
      </c>
      <c r="BG97" s="188">
        <f>IF(N97="zákl. přenesená",J97,0)</f>
        <v>0</v>
      </c>
      <c r="BH97" s="188">
        <f>IF(N97="sníž. přenesená",J97,0)</f>
        <v>0</v>
      </c>
      <c r="BI97" s="188">
        <f>IF(N97="nulová",J97,0)</f>
        <v>0</v>
      </c>
      <c r="BJ97" s="18" t="s">
        <v>81</v>
      </c>
      <c r="BK97" s="188">
        <f>ROUND(I97*H97,2)</f>
        <v>0</v>
      </c>
      <c r="BL97" s="18" t="s">
        <v>1407</v>
      </c>
      <c r="BM97" s="187" t="s">
        <v>1430</v>
      </c>
    </row>
    <row r="98" spans="1:47" s="2" customFormat="1" ht="29.25">
      <c r="A98" s="35"/>
      <c r="B98" s="36"/>
      <c r="C98" s="37"/>
      <c r="D98" s="196" t="s">
        <v>196</v>
      </c>
      <c r="E98" s="37"/>
      <c r="F98" s="227" t="s">
        <v>1431</v>
      </c>
      <c r="G98" s="37"/>
      <c r="H98" s="37"/>
      <c r="I98" s="191"/>
      <c r="J98" s="37"/>
      <c r="K98" s="37"/>
      <c r="L98" s="40"/>
      <c r="M98" s="192"/>
      <c r="N98" s="193"/>
      <c r="O98" s="65"/>
      <c r="P98" s="65"/>
      <c r="Q98" s="65"/>
      <c r="R98" s="65"/>
      <c r="S98" s="65"/>
      <c r="T98" s="66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T98" s="18" t="s">
        <v>196</v>
      </c>
      <c r="AU98" s="18" t="s">
        <v>83</v>
      </c>
    </row>
    <row r="99" spans="2:63" s="12" customFormat="1" ht="22.9" customHeight="1">
      <c r="B99" s="159"/>
      <c r="C99" s="160"/>
      <c r="D99" s="161" t="s">
        <v>72</v>
      </c>
      <c r="E99" s="173" t="s">
        <v>1432</v>
      </c>
      <c r="F99" s="173" t="s">
        <v>1433</v>
      </c>
      <c r="G99" s="160"/>
      <c r="H99" s="160"/>
      <c r="I99" s="163"/>
      <c r="J99" s="174">
        <f>BK99</f>
        <v>0</v>
      </c>
      <c r="K99" s="160"/>
      <c r="L99" s="165"/>
      <c r="M99" s="166"/>
      <c r="N99" s="167"/>
      <c r="O99" s="167"/>
      <c r="P99" s="168">
        <f>SUM(P100:P103)</f>
        <v>0</v>
      </c>
      <c r="Q99" s="167"/>
      <c r="R99" s="168">
        <f>SUM(R100:R103)</f>
        <v>0</v>
      </c>
      <c r="S99" s="167"/>
      <c r="T99" s="169">
        <f>SUM(T100:T103)</f>
        <v>0</v>
      </c>
      <c r="AR99" s="170" t="s">
        <v>161</v>
      </c>
      <c r="AT99" s="171" t="s">
        <v>72</v>
      </c>
      <c r="AU99" s="171" t="s">
        <v>81</v>
      </c>
      <c r="AY99" s="170" t="s">
        <v>139</v>
      </c>
      <c r="BK99" s="172">
        <f>SUM(BK100:BK103)</f>
        <v>0</v>
      </c>
    </row>
    <row r="100" spans="1:65" s="2" customFormat="1" ht="16.5" customHeight="1">
      <c r="A100" s="35"/>
      <c r="B100" s="36"/>
      <c r="C100" s="175" t="s">
        <v>175</v>
      </c>
      <c r="D100" s="175" t="s">
        <v>141</v>
      </c>
      <c r="E100" s="176" t="s">
        <v>1434</v>
      </c>
      <c r="F100" s="177" t="s">
        <v>1433</v>
      </c>
      <c r="G100" s="178" t="s">
        <v>1043</v>
      </c>
      <c r="H100" s="179">
        <v>1</v>
      </c>
      <c r="I100" s="180"/>
      <c r="J100" s="181">
        <f>ROUND(I100*H100,2)</f>
        <v>0</v>
      </c>
      <c r="K100" s="182"/>
      <c r="L100" s="40"/>
      <c r="M100" s="183" t="s">
        <v>19</v>
      </c>
      <c r="N100" s="184" t="s">
        <v>44</v>
      </c>
      <c r="O100" s="65"/>
      <c r="P100" s="185">
        <f>O100*H100</f>
        <v>0</v>
      </c>
      <c r="Q100" s="185">
        <v>0</v>
      </c>
      <c r="R100" s="185">
        <f>Q100*H100</f>
        <v>0</v>
      </c>
      <c r="S100" s="185">
        <v>0</v>
      </c>
      <c r="T100" s="186">
        <f>S100*H100</f>
        <v>0</v>
      </c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R100" s="187" t="s">
        <v>1407</v>
      </c>
      <c r="AT100" s="187" t="s">
        <v>141</v>
      </c>
      <c r="AU100" s="187" t="s">
        <v>83</v>
      </c>
      <c r="AY100" s="18" t="s">
        <v>139</v>
      </c>
      <c r="BE100" s="188">
        <f>IF(N100="základní",J100,0)</f>
        <v>0</v>
      </c>
      <c r="BF100" s="188">
        <f>IF(N100="snížená",J100,0)</f>
        <v>0</v>
      </c>
      <c r="BG100" s="188">
        <f>IF(N100="zákl. přenesená",J100,0)</f>
        <v>0</v>
      </c>
      <c r="BH100" s="188">
        <f>IF(N100="sníž. přenesená",J100,0)</f>
        <v>0</v>
      </c>
      <c r="BI100" s="188">
        <f>IF(N100="nulová",J100,0)</f>
        <v>0</v>
      </c>
      <c r="BJ100" s="18" t="s">
        <v>81</v>
      </c>
      <c r="BK100" s="188">
        <f>ROUND(I100*H100,2)</f>
        <v>0</v>
      </c>
      <c r="BL100" s="18" t="s">
        <v>1407</v>
      </c>
      <c r="BM100" s="187" t="s">
        <v>1435</v>
      </c>
    </row>
    <row r="101" spans="1:47" s="2" customFormat="1" ht="126.75">
      <c r="A101" s="35"/>
      <c r="B101" s="36"/>
      <c r="C101" s="37"/>
      <c r="D101" s="196" t="s">
        <v>196</v>
      </c>
      <c r="E101" s="37"/>
      <c r="F101" s="227" t="s">
        <v>1436</v>
      </c>
      <c r="G101" s="37"/>
      <c r="H101" s="37"/>
      <c r="I101" s="191"/>
      <c r="J101" s="37"/>
      <c r="K101" s="37"/>
      <c r="L101" s="40"/>
      <c r="M101" s="192"/>
      <c r="N101" s="193"/>
      <c r="O101" s="65"/>
      <c r="P101" s="65"/>
      <c r="Q101" s="65"/>
      <c r="R101" s="65"/>
      <c r="S101" s="65"/>
      <c r="T101" s="66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T101" s="18" t="s">
        <v>196</v>
      </c>
      <c r="AU101" s="18" t="s">
        <v>83</v>
      </c>
    </row>
    <row r="102" spans="1:65" s="2" customFormat="1" ht="24.2" customHeight="1">
      <c r="A102" s="35"/>
      <c r="B102" s="36"/>
      <c r="C102" s="175" t="s">
        <v>182</v>
      </c>
      <c r="D102" s="175" t="s">
        <v>141</v>
      </c>
      <c r="E102" s="176" t="s">
        <v>1437</v>
      </c>
      <c r="F102" s="177" t="s">
        <v>1438</v>
      </c>
      <c r="G102" s="178" t="s">
        <v>1043</v>
      </c>
      <c r="H102" s="179">
        <v>1</v>
      </c>
      <c r="I102" s="180"/>
      <c r="J102" s="181">
        <f>ROUND(I102*H102,2)</f>
        <v>0</v>
      </c>
      <c r="K102" s="182"/>
      <c r="L102" s="40"/>
      <c r="M102" s="183" t="s">
        <v>19</v>
      </c>
      <c r="N102" s="184" t="s">
        <v>44</v>
      </c>
      <c r="O102" s="65"/>
      <c r="P102" s="185">
        <f>O102*H102</f>
        <v>0</v>
      </c>
      <c r="Q102" s="185">
        <v>0</v>
      </c>
      <c r="R102" s="185">
        <f>Q102*H102</f>
        <v>0</v>
      </c>
      <c r="S102" s="185">
        <v>0</v>
      </c>
      <c r="T102" s="186">
        <f>S102*H102</f>
        <v>0</v>
      </c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R102" s="187" t="s">
        <v>1407</v>
      </c>
      <c r="AT102" s="187" t="s">
        <v>141</v>
      </c>
      <c r="AU102" s="187" t="s">
        <v>83</v>
      </c>
      <c r="AY102" s="18" t="s">
        <v>139</v>
      </c>
      <c r="BE102" s="188">
        <f>IF(N102="základní",J102,0)</f>
        <v>0</v>
      </c>
      <c r="BF102" s="188">
        <f>IF(N102="snížená",J102,0)</f>
        <v>0</v>
      </c>
      <c r="BG102" s="188">
        <f>IF(N102="zákl. přenesená",J102,0)</f>
        <v>0</v>
      </c>
      <c r="BH102" s="188">
        <f>IF(N102="sníž. přenesená",J102,0)</f>
        <v>0</v>
      </c>
      <c r="BI102" s="188">
        <f>IF(N102="nulová",J102,0)</f>
        <v>0</v>
      </c>
      <c r="BJ102" s="18" t="s">
        <v>81</v>
      </c>
      <c r="BK102" s="188">
        <f>ROUND(I102*H102,2)</f>
        <v>0</v>
      </c>
      <c r="BL102" s="18" t="s">
        <v>1407</v>
      </c>
      <c r="BM102" s="187" t="s">
        <v>1439</v>
      </c>
    </row>
    <row r="103" spans="1:47" s="2" customFormat="1" ht="39">
      <c r="A103" s="35"/>
      <c r="B103" s="36"/>
      <c r="C103" s="37"/>
      <c r="D103" s="196" t="s">
        <v>196</v>
      </c>
      <c r="E103" s="37"/>
      <c r="F103" s="227" t="s">
        <v>1440</v>
      </c>
      <c r="G103" s="37"/>
      <c r="H103" s="37"/>
      <c r="I103" s="191"/>
      <c r="J103" s="37"/>
      <c r="K103" s="37"/>
      <c r="L103" s="40"/>
      <c r="M103" s="192"/>
      <c r="N103" s="193"/>
      <c r="O103" s="65"/>
      <c r="P103" s="65"/>
      <c r="Q103" s="65"/>
      <c r="R103" s="65"/>
      <c r="S103" s="65"/>
      <c r="T103" s="66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T103" s="18" t="s">
        <v>196</v>
      </c>
      <c r="AU103" s="18" t="s">
        <v>83</v>
      </c>
    </row>
    <row r="104" spans="2:63" s="12" customFormat="1" ht="22.9" customHeight="1">
      <c r="B104" s="159"/>
      <c r="C104" s="160"/>
      <c r="D104" s="161" t="s">
        <v>72</v>
      </c>
      <c r="E104" s="173" t="s">
        <v>1441</v>
      </c>
      <c r="F104" s="173" t="s">
        <v>1442</v>
      </c>
      <c r="G104" s="160"/>
      <c r="H104" s="160"/>
      <c r="I104" s="163"/>
      <c r="J104" s="174">
        <f>BK104</f>
        <v>0</v>
      </c>
      <c r="K104" s="160"/>
      <c r="L104" s="165"/>
      <c r="M104" s="166"/>
      <c r="N104" s="167"/>
      <c r="O104" s="167"/>
      <c r="P104" s="168">
        <f>SUM(P105:P106)</f>
        <v>0</v>
      </c>
      <c r="Q104" s="167"/>
      <c r="R104" s="168">
        <f>SUM(R105:R106)</f>
        <v>0</v>
      </c>
      <c r="S104" s="167"/>
      <c r="T104" s="169">
        <f>SUM(T105:T106)</f>
        <v>0</v>
      </c>
      <c r="AR104" s="170" t="s">
        <v>161</v>
      </c>
      <c r="AT104" s="171" t="s">
        <v>72</v>
      </c>
      <c r="AU104" s="171" t="s">
        <v>81</v>
      </c>
      <c r="AY104" s="170" t="s">
        <v>139</v>
      </c>
      <c r="BK104" s="172">
        <f>SUM(BK105:BK106)</f>
        <v>0</v>
      </c>
    </row>
    <row r="105" spans="1:65" s="2" customFormat="1" ht="16.5" customHeight="1">
      <c r="A105" s="35"/>
      <c r="B105" s="36"/>
      <c r="C105" s="175" t="s">
        <v>192</v>
      </c>
      <c r="D105" s="175" t="s">
        <v>141</v>
      </c>
      <c r="E105" s="176" t="s">
        <v>1443</v>
      </c>
      <c r="F105" s="177" t="s">
        <v>1444</v>
      </c>
      <c r="G105" s="178" t="s">
        <v>1043</v>
      </c>
      <c r="H105" s="179">
        <v>1</v>
      </c>
      <c r="I105" s="180"/>
      <c r="J105" s="181">
        <f>ROUND(I105*H105,2)</f>
        <v>0</v>
      </c>
      <c r="K105" s="182"/>
      <c r="L105" s="40"/>
      <c r="M105" s="183" t="s">
        <v>19</v>
      </c>
      <c r="N105" s="184" t="s">
        <v>44</v>
      </c>
      <c r="O105" s="65"/>
      <c r="P105" s="185">
        <f>O105*H105</f>
        <v>0</v>
      </c>
      <c r="Q105" s="185">
        <v>0</v>
      </c>
      <c r="R105" s="185">
        <f>Q105*H105</f>
        <v>0</v>
      </c>
      <c r="S105" s="185">
        <v>0</v>
      </c>
      <c r="T105" s="186">
        <f>S105*H105</f>
        <v>0</v>
      </c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R105" s="187" t="s">
        <v>1407</v>
      </c>
      <c r="AT105" s="187" t="s">
        <v>141</v>
      </c>
      <c r="AU105" s="187" t="s">
        <v>83</v>
      </c>
      <c r="AY105" s="18" t="s">
        <v>139</v>
      </c>
      <c r="BE105" s="188">
        <f>IF(N105="základní",J105,0)</f>
        <v>0</v>
      </c>
      <c r="BF105" s="188">
        <f>IF(N105="snížená",J105,0)</f>
        <v>0</v>
      </c>
      <c r="BG105" s="188">
        <f>IF(N105="zákl. přenesená",J105,0)</f>
        <v>0</v>
      </c>
      <c r="BH105" s="188">
        <f>IF(N105="sníž. přenesená",J105,0)</f>
        <v>0</v>
      </c>
      <c r="BI105" s="188">
        <f>IF(N105="nulová",J105,0)</f>
        <v>0</v>
      </c>
      <c r="BJ105" s="18" t="s">
        <v>81</v>
      </c>
      <c r="BK105" s="188">
        <f>ROUND(I105*H105,2)</f>
        <v>0</v>
      </c>
      <c r="BL105" s="18" t="s">
        <v>1407</v>
      </c>
      <c r="BM105" s="187" t="s">
        <v>1445</v>
      </c>
    </row>
    <row r="106" spans="1:65" s="2" customFormat="1" ht="62.65" customHeight="1">
      <c r="A106" s="35"/>
      <c r="B106" s="36"/>
      <c r="C106" s="175" t="s">
        <v>199</v>
      </c>
      <c r="D106" s="175" t="s">
        <v>141</v>
      </c>
      <c r="E106" s="176" t="s">
        <v>1446</v>
      </c>
      <c r="F106" s="177" t="s">
        <v>1447</v>
      </c>
      <c r="G106" s="178" t="s">
        <v>1043</v>
      </c>
      <c r="H106" s="179">
        <v>1</v>
      </c>
      <c r="I106" s="180"/>
      <c r="J106" s="181">
        <f>ROUND(I106*H106,2)</f>
        <v>0</v>
      </c>
      <c r="K106" s="182"/>
      <c r="L106" s="40"/>
      <c r="M106" s="183" t="s">
        <v>19</v>
      </c>
      <c r="N106" s="184" t="s">
        <v>44</v>
      </c>
      <c r="O106" s="65"/>
      <c r="P106" s="185">
        <f>O106*H106</f>
        <v>0</v>
      </c>
      <c r="Q106" s="185">
        <v>0</v>
      </c>
      <c r="R106" s="185">
        <f>Q106*H106</f>
        <v>0</v>
      </c>
      <c r="S106" s="185">
        <v>0</v>
      </c>
      <c r="T106" s="186">
        <f>S106*H106</f>
        <v>0</v>
      </c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R106" s="187" t="s">
        <v>1407</v>
      </c>
      <c r="AT106" s="187" t="s">
        <v>141</v>
      </c>
      <c r="AU106" s="187" t="s">
        <v>83</v>
      </c>
      <c r="AY106" s="18" t="s">
        <v>139</v>
      </c>
      <c r="BE106" s="188">
        <f>IF(N106="základní",J106,0)</f>
        <v>0</v>
      </c>
      <c r="BF106" s="188">
        <f>IF(N106="snížená",J106,0)</f>
        <v>0</v>
      </c>
      <c r="BG106" s="188">
        <f>IF(N106="zákl. přenesená",J106,0)</f>
        <v>0</v>
      </c>
      <c r="BH106" s="188">
        <f>IF(N106="sníž. přenesená",J106,0)</f>
        <v>0</v>
      </c>
      <c r="BI106" s="188">
        <f>IF(N106="nulová",J106,0)</f>
        <v>0</v>
      </c>
      <c r="BJ106" s="18" t="s">
        <v>81</v>
      </c>
      <c r="BK106" s="188">
        <f>ROUND(I106*H106,2)</f>
        <v>0</v>
      </c>
      <c r="BL106" s="18" t="s">
        <v>1407</v>
      </c>
      <c r="BM106" s="187" t="s">
        <v>1448</v>
      </c>
    </row>
    <row r="107" spans="2:63" s="12" customFormat="1" ht="22.9" customHeight="1">
      <c r="B107" s="159"/>
      <c r="C107" s="160"/>
      <c r="D107" s="161" t="s">
        <v>72</v>
      </c>
      <c r="E107" s="173" t="s">
        <v>1449</v>
      </c>
      <c r="F107" s="173" t="s">
        <v>1450</v>
      </c>
      <c r="G107" s="160"/>
      <c r="H107" s="160"/>
      <c r="I107" s="163"/>
      <c r="J107" s="174">
        <f>BK107</f>
        <v>0</v>
      </c>
      <c r="K107" s="160"/>
      <c r="L107" s="165"/>
      <c r="M107" s="166"/>
      <c r="N107" s="167"/>
      <c r="O107" s="167"/>
      <c r="P107" s="168">
        <f>SUM(P108:P109)</f>
        <v>0</v>
      </c>
      <c r="Q107" s="167"/>
      <c r="R107" s="168">
        <f>SUM(R108:R109)</f>
        <v>0</v>
      </c>
      <c r="S107" s="167"/>
      <c r="T107" s="169">
        <f>SUM(T108:T109)</f>
        <v>0</v>
      </c>
      <c r="AR107" s="170" t="s">
        <v>161</v>
      </c>
      <c r="AT107" s="171" t="s">
        <v>72</v>
      </c>
      <c r="AU107" s="171" t="s">
        <v>81</v>
      </c>
      <c r="AY107" s="170" t="s">
        <v>139</v>
      </c>
      <c r="BK107" s="172">
        <f>SUM(BK108:BK109)</f>
        <v>0</v>
      </c>
    </row>
    <row r="108" spans="1:65" s="2" customFormat="1" ht="16.5" customHeight="1">
      <c r="A108" s="35"/>
      <c r="B108" s="36"/>
      <c r="C108" s="175" t="s">
        <v>205</v>
      </c>
      <c r="D108" s="175" t="s">
        <v>141</v>
      </c>
      <c r="E108" s="176" t="s">
        <v>1451</v>
      </c>
      <c r="F108" s="177" t="s">
        <v>1452</v>
      </c>
      <c r="G108" s="178" t="s">
        <v>1043</v>
      </c>
      <c r="H108" s="179">
        <v>1</v>
      </c>
      <c r="I108" s="180"/>
      <c r="J108" s="181">
        <f>ROUND(I108*H108,2)</f>
        <v>0</v>
      </c>
      <c r="K108" s="182"/>
      <c r="L108" s="40"/>
      <c r="M108" s="183" t="s">
        <v>19</v>
      </c>
      <c r="N108" s="184" t="s">
        <v>44</v>
      </c>
      <c r="O108" s="65"/>
      <c r="P108" s="185">
        <f>O108*H108</f>
        <v>0</v>
      </c>
      <c r="Q108" s="185">
        <v>0</v>
      </c>
      <c r="R108" s="185">
        <f>Q108*H108</f>
        <v>0</v>
      </c>
      <c r="S108" s="185">
        <v>0</v>
      </c>
      <c r="T108" s="186">
        <f>S108*H108</f>
        <v>0</v>
      </c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R108" s="187" t="s">
        <v>1407</v>
      </c>
      <c r="AT108" s="187" t="s">
        <v>141</v>
      </c>
      <c r="AU108" s="187" t="s">
        <v>83</v>
      </c>
      <c r="AY108" s="18" t="s">
        <v>139</v>
      </c>
      <c r="BE108" s="188">
        <f>IF(N108="základní",J108,0)</f>
        <v>0</v>
      </c>
      <c r="BF108" s="188">
        <f>IF(N108="snížená",J108,0)</f>
        <v>0</v>
      </c>
      <c r="BG108" s="188">
        <f>IF(N108="zákl. přenesená",J108,0)</f>
        <v>0</v>
      </c>
      <c r="BH108" s="188">
        <f>IF(N108="sníž. přenesená",J108,0)</f>
        <v>0</v>
      </c>
      <c r="BI108" s="188">
        <f>IF(N108="nulová",J108,0)</f>
        <v>0</v>
      </c>
      <c r="BJ108" s="18" t="s">
        <v>81</v>
      </c>
      <c r="BK108" s="188">
        <f>ROUND(I108*H108,2)</f>
        <v>0</v>
      </c>
      <c r="BL108" s="18" t="s">
        <v>1407</v>
      </c>
      <c r="BM108" s="187" t="s">
        <v>1453</v>
      </c>
    </row>
    <row r="109" spans="1:47" s="2" customFormat="1" ht="68.25">
      <c r="A109" s="35"/>
      <c r="B109" s="36"/>
      <c r="C109" s="37"/>
      <c r="D109" s="196" t="s">
        <v>196</v>
      </c>
      <c r="E109" s="37"/>
      <c r="F109" s="227" t="s">
        <v>1454</v>
      </c>
      <c r="G109" s="37"/>
      <c r="H109" s="37"/>
      <c r="I109" s="191"/>
      <c r="J109" s="37"/>
      <c r="K109" s="37"/>
      <c r="L109" s="40"/>
      <c r="M109" s="192"/>
      <c r="N109" s="193"/>
      <c r="O109" s="65"/>
      <c r="P109" s="65"/>
      <c r="Q109" s="65"/>
      <c r="R109" s="65"/>
      <c r="S109" s="65"/>
      <c r="T109" s="66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T109" s="18" t="s">
        <v>196</v>
      </c>
      <c r="AU109" s="18" t="s">
        <v>83</v>
      </c>
    </row>
    <row r="110" spans="2:63" s="12" customFormat="1" ht="22.9" customHeight="1">
      <c r="B110" s="159"/>
      <c r="C110" s="160"/>
      <c r="D110" s="161" t="s">
        <v>72</v>
      </c>
      <c r="E110" s="173" t="s">
        <v>1455</v>
      </c>
      <c r="F110" s="173" t="s">
        <v>1456</v>
      </c>
      <c r="G110" s="160"/>
      <c r="H110" s="160"/>
      <c r="I110" s="163"/>
      <c r="J110" s="174">
        <f>BK110</f>
        <v>0</v>
      </c>
      <c r="K110" s="160"/>
      <c r="L110" s="165"/>
      <c r="M110" s="166"/>
      <c r="N110" s="167"/>
      <c r="O110" s="167"/>
      <c r="P110" s="168">
        <f>SUM(P111:P115)</f>
        <v>0</v>
      </c>
      <c r="Q110" s="167"/>
      <c r="R110" s="168">
        <f>SUM(R111:R115)</f>
        <v>0</v>
      </c>
      <c r="S110" s="167"/>
      <c r="T110" s="169">
        <f>SUM(T111:T115)</f>
        <v>0</v>
      </c>
      <c r="AR110" s="170" t="s">
        <v>161</v>
      </c>
      <c r="AT110" s="171" t="s">
        <v>72</v>
      </c>
      <c r="AU110" s="171" t="s">
        <v>81</v>
      </c>
      <c r="AY110" s="170" t="s">
        <v>139</v>
      </c>
      <c r="BK110" s="172">
        <f>SUM(BK111:BK115)</f>
        <v>0</v>
      </c>
    </row>
    <row r="111" spans="1:65" s="2" customFormat="1" ht="49.15" customHeight="1">
      <c r="A111" s="35"/>
      <c r="B111" s="36"/>
      <c r="C111" s="175" t="s">
        <v>210</v>
      </c>
      <c r="D111" s="175" t="s">
        <v>141</v>
      </c>
      <c r="E111" s="176" t="s">
        <v>1457</v>
      </c>
      <c r="F111" s="177" t="s">
        <v>1458</v>
      </c>
      <c r="G111" s="178" t="s">
        <v>1043</v>
      </c>
      <c r="H111" s="179">
        <v>1</v>
      </c>
      <c r="I111" s="180"/>
      <c r="J111" s="181">
        <f>ROUND(I111*H111,2)</f>
        <v>0</v>
      </c>
      <c r="K111" s="182"/>
      <c r="L111" s="40"/>
      <c r="M111" s="183" t="s">
        <v>19</v>
      </c>
      <c r="N111" s="184" t="s">
        <v>44</v>
      </c>
      <c r="O111" s="65"/>
      <c r="P111" s="185">
        <f>O111*H111</f>
        <v>0</v>
      </c>
      <c r="Q111" s="185">
        <v>0</v>
      </c>
      <c r="R111" s="185">
        <f>Q111*H111</f>
        <v>0</v>
      </c>
      <c r="S111" s="185">
        <v>0</v>
      </c>
      <c r="T111" s="186">
        <f>S111*H111</f>
        <v>0</v>
      </c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R111" s="187" t="s">
        <v>1407</v>
      </c>
      <c r="AT111" s="187" t="s">
        <v>141</v>
      </c>
      <c r="AU111" s="187" t="s">
        <v>83</v>
      </c>
      <c r="AY111" s="18" t="s">
        <v>139</v>
      </c>
      <c r="BE111" s="188">
        <f>IF(N111="základní",J111,0)</f>
        <v>0</v>
      </c>
      <c r="BF111" s="188">
        <f>IF(N111="snížená",J111,0)</f>
        <v>0</v>
      </c>
      <c r="BG111" s="188">
        <f>IF(N111="zákl. přenesená",J111,0)</f>
        <v>0</v>
      </c>
      <c r="BH111" s="188">
        <f>IF(N111="sníž. přenesená",J111,0)</f>
        <v>0</v>
      </c>
      <c r="BI111" s="188">
        <f>IF(N111="nulová",J111,0)</f>
        <v>0</v>
      </c>
      <c r="BJ111" s="18" t="s">
        <v>81</v>
      </c>
      <c r="BK111" s="188">
        <f>ROUND(I111*H111,2)</f>
        <v>0</v>
      </c>
      <c r="BL111" s="18" t="s">
        <v>1407</v>
      </c>
      <c r="BM111" s="187" t="s">
        <v>1459</v>
      </c>
    </row>
    <row r="112" spans="1:65" s="2" customFormat="1" ht="49.15" customHeight="1">
      <c r="A112" s="35"/>
      <c r="B112" s="36"/>
      <c r="C112" s="175" t="s">
        <v>216</v>
      </c>
      <c r="D112" s="175" t="s">
        <v>141</v>
      </c>
      <c r="E112" s="176" t="s">
        <v>1460</v>
      </c>
      <c r="F112" s="177" t="s">
        <v>1461</v>
      </c>
      <c r="G112" s="178" t="s">
        <v>1043</v>
      </c>
      <c r="H112" s="179">
        <v>1</v>
      </c>
      <c r="I112" s="180"/>
      <c r="J112" s="181">
        <f>ROUND(I112*H112,2)</f>
        <v>0</v>
      </c>
      <c r="K112" s="182"/>
      <c r="L112" s="40"/>
      <c r="M112" s="183" t="s">
        <v>19</v>
      </c>
      <c r="N112" s="184" t="s">
        <v>44</v>
      </c>
      <c r="O112" s="65"/>
      <c r="P112" s="185">
        <f>O112*H112</f>
        <v>0</v>
      </c>
      <c r="Q112" s="185">
        <v>0</v>
      </c>
      <c r="R112" s="185">
        <f>Q112*H112</f>
        <v>0</v>
      </c>
      <c r="S112" s="185">
        <v>0</v>
      </c>
      <c r="T112" s="186">
        <f>S112*H112</f>
        <v>0</v>
      </c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R112" s="187" t="s">
        <v>1407</v>
      </c>
      <c r="AT112" s="187" t="s">
        <v>141</v>
      </c>
      <c r="AU112" s="187" t="s">
        <v>83</v>
      </c>
      <c r="AY112" s="18" t="s">
        <v>139</v>
      </c>
      <c r="BE112" s="188">
        <f>IF(N112="základní",J112,0)</f>
        <v>0</v>
      </c>
      <c r="BF112" s="188">
        <f>IF(N112="snížená",J112,0)</f>
        <v>0</v>
      </c>
      <c r="BG112" s="188">
        <f>IF(N112="zákl. přenesená",J112,0)</f>
        <v>0</v>
      </c>
      <c r="BH112" s="188">
        <f>IF(N112="sníž. přenesená",J112,0)</f>
        <v>0</v>
      </c>
      <c r="BI112" s="188">
        <f>IF(N112="nulová",J112,0)</f>
        <v>0</v>
      </c>
      <c r="BJ112" s="18" t="s">
        <v>81</v>
      </c>
      <c r="BK112" s="188">
        <f>ROUND(I112*H112,2)</f>
        <v>0</v>
      </c>
      <c r="BL112" s="18" t="s">
        <v>1407</v>
      </c>
      <c r="BM112" s="187" t="s">
        <v>1462</v>
      </c>
    </row>
    <row r="113" spans="1:65" s="2" customFormat="1" ht="21.75" customHeight="1">
      <c r="A113" s="35"/>
      <c r="B113" s="36"/>
      <c r="C113" s="175" t="s">
        <v>8</v>
      </c>
      <c r="D113" s="175" t="s">
        <v>141</v>
      </c>
      <c r="E113" s="176" t="s">
        <v>1463</v>
      </c>
      <c r="F113" s="177" t="s">
        <v>1464</v>
      </c>
      <c r="G113" s="178" t="s">
        <v>1043</v>
      </c>
      <c r="H113" s="179">
        <v>1</v>
      </c>
      <c r="I113" s="180"/>
      <c r="J113" s="181">
        <f>ROUND(I113*H113,2)</f>
        <v>0</v>
      </c>
      <c r="K113" s="182"/>
      <c r="L113" s="40"/>
      <c r="M113" s="183" t="s">
        <v>19</v>
      </c>
      <c r="N113" s="184" t="s">
        <v>44</v>
      </c>
      <c r="O113" s="65"/>
      <c r="P113" s="185">
        <f>O113*H113</f>
        <v>0</v>
      </c>
      <c r="Q113" s="185">
        <v>0</v>
      </c>
      <c r="R113" s="185">
        <f>Q113*H113</f>
        <v>0</v>
      </c>
      <c r="S113" s="185">
        <v>0</v>
      </c>
      <c r="T113" s="186">
        <f>S113*H113</f>
        <v>0</v>
      </c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R113" s="187" t="s">
        <v>1407</v>
      </c>
      <c r="AT113" s="187" t="s">
        <v>141</v>
      </c>
      <c r="AU113" s="187" t="s">
        <v>83</v>
      </c>
      <c r="AY113" s="18" t="s">
        <v>139</v>
      </c>
      <c r="BE113" s="188">
        <f>IF(N113="základní",J113,0)</f>
        <v>0</v>
      </c>
      <c r="BF113" s="188">
        <f>IF(N113="snížená",J113,0)</f>
        <v>0</v>
      </c>
      <c r="BG113" s="188">
        <f>IF(N113="zákl. přenesená",J113,0)</f>
        <v>0</v>
      </c>
      <c r="BH113" s="188">
        <f>IF(N113="sníž. přenesená",J113,0)</f>
        <v>0</v>
      </c>
      <c r="BI113" s="188">
        <f>IF(N113="nulová",J113,0)</f>
        <v>0</v>
      </c>
      <c r="BJ113" s="18" t="s">
        <v>81</v>
      </c>
      <c r="BK113" s="188">
        <f>ROUND(I113*H113,2)</f>
        <v>0</v>
      </c>
      <c r="BL113" s="18" t="s">
        <v>1407</v>
      </c>
      <c r="BM113" s="187" t="s">
        <v>1465</v>
      </c>
    </row>
    <row r="114" spans="1:65" s="2" customFormat="1" ht="37.9" customHeight="1">
      <c r="A114" s="35"/>
      <c r="B114" s="36"/>
      <c r="C114" s="175" t="s">
        <v>224</v>
      </c>
      <c r="D114" s="175" t="s">
        <v>141</v>
      </c>
      <c r="E114" s="176" t="s">
        <v>1466</v>
      </c>
      <c r="F114" s="177" t="s">
        <v>1467</v>
      </c>
      <c r="G114" s="178" t="s">
        <v>1043</v>
      </c>
      <c r="H114" s="179">
        <v>1</v>
      </c>
      <c r="I114" s="180"/>
      <c r="J114" s="181">
        <f>ROUND(I114*H114,2)</f>
        <v>0</v>
      </c>
      <c r="K114" s="182"/>
      <c r="L114" s="40"/>
      <c r="M114" s="183" t="s">
        <v>19</v>
      </c>
      <c r="N114" s="184" t="s">
        <v>44</v>
      </c>
      <c r="O114" s="65"/>
      <c r="P114" s="185">
        <f>O114*H114</f>
        <v>0</v>
      </c>
      <c r="Q114" s="185">
        <v>0</v>
      </c>
      <c r="R114" s="185">
        <f>Q114*H114</f>
        <v>0</v>
      </c>
      <c r="S114" s="185">
        <v>0</v>
      </c>
      <c r="T114" s="186">
        <f>S114*H114</f>
        <v>0</v>
      </c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R114" s="187" t="s">
        <v>1407</v>
      </c>
      <c r="AT114" s="187" t="s">
        <v>141</v>
      </c>
      <c r="AU114" s="187" t="s">
        <v>83</v>
      </c>
      <c r="AY114" s="18" t="s">
        <v>139</v>
      </c>
      <c r="BE114" s="188">
        <f>IF(N114="základní",J114,0)</f>
        <v>0</v>
      </c>
      <c r="BF114" s="188">
        <f>IF(N114="snížená",J114,0)</f>
        <v>0</v>
      </c>
      <c r="BG114" s="188">
        <f>IF(N114="zákl. přenesená",J114,0)</f>
        <v>0</v>
      </c>
      <c r="BH114" s="188">
        <f>IF(N114="sníž. přenesená",J114,0)</f>
        <v>0</v>
      </c>
      <c r="BI114" s="188">
        <f>IF(N114="nulová",J114,0)</f>
        <v>0</v>
      </c>
      <c r="BJ114" s="18" t="s">
        <v>81</v>
      </c>
      <c r="BK114" s="188">
        <f>ROUND(I114*H114,2)</f>
        <v>0</v>
      </c>
      <c r="BL114" s="18" t="s">
        <v>1407</v>
      </c>
      <c r="BM114" s="187" t="s">
        <v>1468</v>
      </c>
    </row>
    <row r="115" spans="1:65" s="2" customFormat="1" ht="16.5" customHeight="1">
      <c r="A115" s="35"/>
      <c r="B115" s="36"/>
      <c r="C115" s="175" t="s">
        <v>233</v>
      </c>
      <c r="D115" s="175" t="s">
        <v>141</v>
      </c>
      <c r="E115" s="176" t="s">
        <v>1469</v>
      </c>
      <c r="F115" s="177" t="s">
        <v>1470</v>
      </c>
      <c r="G115" s="178" t="s">
        <v>1043</v>
      </c>
      <c r="H115" s="179">
        <v>1</v>
      </c>
      <c r="I115" s="180"/>
      <c r="J115" s="181">
        <f>ROUND(I115*H115,2)</f>
        <v>0</v>
      </c>
      <c r="K115" s="182"/>
      <c r="L115" s="40"/>
      <c r="M115" s="243" t="s">
        <v>19</v>
      </c>
      <c r="N115" s="244" t="s">
        <v>44</v>
      </c>
      <c r="O115" s="230"/>
      <c r="P115" s="245">
        <f>O115*H115</f>
        <v>0</v>
      </c>
      <c r="Q115" s="245">
        <v>0</v>
      </c>
      <c r="R115" s="245">
        <f>Q115*H115</f>
        <v>0</v>
      </c>
      <c r="S115" s="245">
        <v>0</v>
      </c>
      <c r="T115" s="246">
        <f>S115*H115</f>
        <v>0</v>
      </c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R115" s="187" t="s">
        <v>1407</v>
      </c>
      <c r="AT115" s="187" t="s">
        <v>141</v>
      </c>
      <c r="AU115" s="187" t="s">
        <v>83</v>
      </c>
      <c r="AY115" s="18" t="s">
        <v>139</v>
      </c>
      <c r="BE115" s="188">
        <f>IF(N115="základní",J115,0)</f>
        <v>0</v>
      </c>
      <c r="BF115" s="188">
        <f>IF(N115="snížená",J115,0)</f>
        <v>0</v>
      </c>
      <c r="BG115" s="188">
        <f>IF(N115="zákl. přenesená",J115,0)</f>
        <v>0</v>
      </c>
      <c r="BH115" s="188">
        <f>IF(N115="sníž. přenesená",J115,0)</f>
        <v>0</v>
      </c>
      <c r="BI115" s="188">
        <f>IF(N115="nulová",J115,0)</f>
        <v>0</v>
      </c>
      <c r="BJ115" s="18" t="s">
        <v>81</v>
      </c>
      <c r="BK115" s="188">
        <f>ROUND(I115*H115,2)</f>
        <v>0</v>
      </c>
      <c r="BL115" s="18" t="s">
        <v>1407</v>
      </c>
      <c r="BM115" s="187" t="s">
        <v>1471</v>
      </c>
    </row>
    <row r="116" spans="1:31" s="2" customFormat="1" ht="6.95" customHeight="1">
      <c r="A116" s="35"/>
      <c r="B116" s="48"/>
      <c r="C116" s="49"/>
      <c r="D116" s="49"/>
      <c r="E116" s="49"/>
      <c r="F116" s="49"/>
      <c r="G116" s="49"/>
      <c r="H116" s="49"/>
      <c r="I116" s="49"/>
      <c r="J116" s="49"/>
      <c r="K116" s="49"/>
      <c r="L116" s="40"/>
      <c r="M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</sheetData>
  <sheetProtection algorithmName="SHA-512" hashValue="+npDtQy433e6o4ZjGaSoF59YVmk87EPr3YZex5TplHOR2VP1Zq51Ol+p+s01wQD0xV6zMFH3QpVSYIDlsVEDmg==" saltValue="agWys7AFenTvLJeomcy96k169ytmxByY91ja7YP73aWSPjRITrT7lCfohnfqlbUt2VqI4coUc4RVLcW1leDqgA==" spinCount="100000" sheet="1" objects="1" scenarios="1" formatColumns="0" formatRows="0" autoFilter="0"/>
  <autoFilter ref="C84:K115"/>
  <mergeCells count="9">
    <mergeCell ref="E50:H50"/>
    <mergeCell ref="E75:H75"/>
    <mergeCell ref="E77:H77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47" customWidth="1"/>
    <col min="2" max="2" width="1.7109375" style="247" customWidth="1"/>
    <col min="3" max="4" width="5.00390625" style="247" customWidth="1"/>
    <col min="5" max="5" width="11.7109375" style="247" customWidth="1"/>
    <col min="6" max="6" width="9.140625" style="247" customWidth="1"/>
    <col min="7" max="7" width="5.00390625" style="247" customWidth="1"/>
    <col min="8" max="8" width="77.8515625" style="247" customWidth="1"/>
    <col min="9" max="10" width="20.00390625" style="247" customWidth="1"/>
    <col min="11" max="11" width="1.7109375" style="247" customWidth="1"/>
  </cols>
  <sheetData>
    <row r="1" s="1" customFormat="1" ht="37.5" customHeight="1"/>
    <row r="2" spans="2:11" s="1" customFormat="1" ht="7.5" customHeight="1">
      <c r="B2" s="248"/>
      <c r="C2" s="249"/>
      <c r="D2" s="249"/>
      <c r="E2" s="249"/>
      <c r="F2" s="249"/>
      <c r="G2" s="249"/>
      <c r="H2" s="249"/>
      <c r="I2" s="249"/>
      <c r="J2" s="249"/>
      <c r="K2" s="250"/>
    </row>
    <row r="3" spans="2:11" s="16" customFormat="1" ht="45" customHeight="1">
      <c r="B3" s="251"/>
      <c r="C3" s="379" t="s">
        <v>1472</v>
      </c>
      <c r="D3" s="379"/>
      <c r="E3" s="379"/>
      <c r="F3" s="379"/>
      <c r="G3" s="379"/>
      <c r="H3" s="379"/>
      <c r="I3" s="379"/>
      <c r="J3" s="379"/>
      <c r="K3" s="252"/>
    </row>
    <row r="4" spans="2:11" s="1" customFormat="1" ht="25.5" customHeight="1">
      <c r="B4" s="253"/>
      <c r="C4" s="384" t="s">
        <v>1473</v>
      </c>
      <c r="D4" s="384"/>
      <c r="E4" s="384"/>
      <c r="F4" s="384"/>
      <c r="G4" s="384"/>
      <c r="H4" s="384"/>
      <c r="I4" s="384"/>
      <c r="J4" s="384"/>
      <c r="K4" s="254"/>
    </row>
    <row r="5" spans="2:11" s="1" customFormat="1" ht="5.25" customHeight="1">
      <c r="B5" s="253"/>
      <c r="C5" s="255"/>
      <c r="D5" s="255"/>
      <c r="E5" s="255"/>
      <c r="F5" s="255"/>
      <c r="G5" s="255"/>
      <c r="H5" s="255"/>
      <c r="I5" s="255"/>
      <c r="J5" s="255"/>
      <c r="K5" s="254"/>
    </row>
    <row r="6" spans="2:11" s="1" customFormat="1" ht="15" customHeight="1">
      <c r="B6" s="253"/>
      <c r="C6" s="383" t="s">
        <v>1474</v>
      </c>
      <c r="D6" s="383"/>
      <c r="E6" s="383"/>
      <c r="F6" s="383"/>
      <c r="G6" s="383"/>
      <c r="H6" s="383"/>
      <c r="I6" s="383"/>
      <c r="J6" s="383"/>
      <c r="K6" s="254"/>
    </row>
    <row r="7" spans="2:11" s="1" customFormat="1" ht="15" customHeight="1">
      <c r="B7" s="257"/>
      <c r="C7" s="383" t="s">
        <v>1475</v>
      </c>
      <c r="D7" s="383"/>
      <c r="E7" s="383"/>
      <c r="F7" s="383"/>
      <c r="G7" s="383"/>
      <c r="H7" s="383"/>
      <c r="I7" s="383"/>
      <c r="J7" s="383"/>
      <c r="K7" s="254"/>
    </row>
    <row r="8" spans="2:11" s="1" customFormat="1" ht="12.75" customHeight="1">
      <c r="B8" s="257"/>
      <c r="C8" s="256"/>
      <c r="D8" s="256"/>
      <c r="E8" s="256"/>
      <c r="F8" s="256"/>
      <c r="G8" s="256"/>
      <c r="H8" s="256"/>
      <c r="I8" s="256"/>
      <c r="J8" s="256"/>
      <c r="K8" s="254"/>
    </row>
    <row r="9" spans="2:11" s="1" customFormat="1" ht="15" customHeight="1">
      <c r="B9" s="257"/>
      <c r="C9" s="383" t="s">
        <v>1476</v>
      </c>
      <c r="D9" s="383"/>
      <c r="E9" s="383"/>
      <c r="F9" s="383"/>
      <c r="G9" s="383"/>
      <c r="H9" s="383"/>
      <c r="I9" s="383"/>
      <c r="J9" s="383"/>
      <c r="K9" s="254"/>
    </row>
    <row r="10" spans="2:11" s="1" customFormat="1" ht="15" customHeight="1">
      <c r="B10" s="257"/>
      <c r="C10" s="256"/>
      <c r="D10" s="383" t="s">
        <v>1477</v>
      </c>
      <c r="E10" s="383"/>
      <c r="F10" s="383"/>
      <c r="G10" s="383"/>
      <c r="H10" s="383"/>
      <c r="I10" s="383"/>
      <c r="J10" s="383"/>
      <c r="K10" s="254"/>
    </row>
    <row r="11" spans="2:11" s="1" customFormat="1" ht="15" customHeight="1">
      <c r="B11" s="257"/>
      <c r="C11" s="258"/>
      <c r="D11" s="383" t="s">
        <v>1478</v>
      </c>
      <c r="E11" s="383"/>
      <c r="F11" s="383"/>
      <c r="G11" s="383"/>
      <c r="H11" s="383"/>
      <c r="I11" s="383"/>
      <c r="J11" s="383"/>
      <c r="K11" s="254"/>
    </row>
    <row r="12" spans="2:11" s="1" customFormat="1" ht="15" customHeight="1">
      <c r="B12" s="257"/>
      <c r="C12" s="258"/>
      <c r="D12" s="256"/>
      <c r="E12" s="256"/>
      <c r="F12" s="256"/>
      <c r="G12" s="256"/>
      <c r="H12" s="256"/>
      <c r="I12" s="256"/>
      <c r="J12" s="256"/>
      <c r="K12" s="254"/>
    </row>
    <row r="13" spans="2:11" s="1" customFormat="1" ht="15" customHeight="1">
      <c r="B13" s="257"/>
      <c r="C13" s="258"/>
      <c r="D13" s="259" t="s">
        <v>1479</v>
      </c>
      <c r="E13" s="256"/>
      <c r="F13" s="256"/>
      <c r="G13" s="256"/>
      <c r="H13" s="256"/>
      <c r="I13" s="256"/>
      <c r="J13" s="256"/>
      <c r="K13" s="254"/>
    </row>
    <row r="14" spans="2:11" s="1" customFormat="1" ht="12.75" customHeight="1">
      <c r="B14" s="257"/>
      <c r="C14" s="258"/>
      <c r="D14" s="258"/>
      <c r="E14" s="258"/>
      <c r="F14" s="258"/>
      <c r="G14" s="258"/>
      <c r="H14" s="258"/>
      <c r="I14" s="258"/>
      <c r="J14" s="258"/>
      <c r="K14" s="254"/>
    </row>
    <row r="15" spans="2:11" s="1" customFormat="1" ht="15" customHeight="1">
      <c r="B15" s="257"/>
      <c r="C15" s="258"/>
      <c r="D15" s="383" t="s">
        <v>1480</v>
      </c>
      <c r="E15" s="383"/>
      <c r="F15" s="383"/>
      <c r="G15" s="383"/>
      <c r="H15" s="383"/>
      <c r="I15" s="383"/>
      <c r="J15" s="383"/>
      <c r="K15" s="254"/>
    </row>
    <row r="16" spans="2:11" s="1" customFormat="1" ht="15" customHeight="1">
      <c r="B16" s="257"/>
      <c r="C16" s="258"/>
      <c r="D16" s="383" t="s">
        <v>1481</v>
      </c>
      <c r="E16" s="383"/>
      <c r="F16" s="383"/>
      <c r="G16" s="383"/>
      <c r="H16" s="383"/>
      <c r="I16" s="383"/>
      <c r="J16" s="383"/>
      <c r="K16" s="254"/>
    </row>
    <row r="17" spans="2:11" s="1" customFormat="1" ht="15" customHeight="1">
      <c r="B17" s="257"/>
      <c r="C17" s="258"/>
      <c r="D17" s="383" t="s">
        <v>1482</v>
      </c>
      <c r="E17" s="383"/>
      <c r="F17" s="383"/>
      <c r="G17" s="383"/>
      <c r="H17" s="383"/>
      <c r="I17" s="383"/>
      <c r="J17" s="383"/>
      <c r="K17" s="254"/>
    </row>
    <row r="18" spans="2:11" s="1" customFormat="1" ht="15" customHeight="1">
      <c r="B18" s="257"/>
      <c r="C18" s="258"/>
      <c r="D18" s="258"/>
      <c r="E18" s="260" t="s">
        <v>80</v>
      </c>
      <c r="F18" s="383" t="s">
        <v>1483</v>
      </c>
      <c r="G18" s="383"/>
      <c r="H18" s="383"/>
      <c r="I18" s="383"/>
      <c r="J18" s="383"/>
      <c r="K18" s="254"/>
    </row>
    <row r="19" spans="2:11" s="1" customFormat="1" ht="15" customHeight="1">
      <c r="B19" s="257"/>
      <c r="C19" s="258"/>
      <c r="D19" s="258"/>
      <c r="E19" s="260" t="s">
        <v>86</v>
      </c>
      <c r="F19" s="383" t="s">
        <v>1484</v>
      </c>
      <c r="G19" s="383"/>
      <c r="H19" s="383"/>
      <c r="I19" s="383"/>
      <c r="J19" s="383"/>
      <c r="K19" s="254"/>
    </row>
    <row r="20" spans="2:11" s="1" customFormat="1" ht="15" customHeight="1">
      <c r="B20" s="257"/>
      <c r="C20" s="258"/>
      <c r="D20" s="258"/>
      <c r="E20" s="260" t="s">
        <v>99</v>
      </c>
      <c r="F20" s="383" t="s">
        <v>1485</v>
      </c>
      <c r="G20" s="383"/>
      <c r="H20" s="383"/>
      <c r="I20" s="383"/>
      <c r="J20" s="383"/>
      <c r="K20" s="254"/>
    </row>
    <row r="21" spans="2:11" s="1" customFormat="1" ht="15" customHeight="1">
      <c r="B21" s="257"/>
      <c r="C21" s="258"/>
      <c r="D21" s="258"/>
      <c r="E21" s="260" t="s">
        <v>107</v>
      </c>
      <c r="F21" s="383" t="s">
        <v>108</v>
      </c>
      <c r="G21" s="383"/>
      <c r="H21" s="383"/>
      <c r="I21" s="383"/>
      <c r="J21" s="383"/>
      <c r="K21" s="254"/>
    </row>
    <row r="22" spans="2:11" s="1" customFormat="1" ht="15" customHeight="1">
      <c r="B22" s="257"/>
      <c r="C22" s="258"/>
      <c r="D22" s="258"/>
      <c r="E22" s="260" t="s">
        <v>1486</v>
      </c>
      <c r="F22" s="383" t="s">
        <v>1487</v>
      </c>
      <c r="G22" s="383"/>
      <c r="H22" s="383"/>
      <c r="I22" s="383"/>
      <c r="J22" s="383"/>
      <c r="K22" s="254"/>
    </row>
    <row r="23" spans="2:11" s="1" customFormat="1" ht="15" customHeight="1">
      <c r="B23" s="257"/>
      <c r="C23" s="258"/>
      <c r="D23" s="258"/>
      <c r="E23" s="260" t="s">
        <v>1488</v>
      </c>
      <c r="F23" s="383" t="s">
        <v>1489</v>
      </c>
      <c r="G23" s="383"/>
      <c r="H23" s="383"/>
      <c r="I23" s="383"/>
      <c r="J23" s="383"/>
      <c r="K23" s="254"/>
    </row>
    <row r="24" spans="2:11" s="1" customFormat="1" ht="12.75" customHeight="1">
      <c r="B24" s="257"/>
      <c r="C24" s="258"/>
      <c r="D24" s="258"/>
      <c r="E24" s="258"/>
      <c r="F24" s="258"/>
      <c r="G24" s="258"/>
      <c r="H24" s="258"/>
      <c r="I24" s="258"/>
      <c r="J24" s="258"/>
      <c r="K24" s="254"/>
    </row>
    <row r="25" spans="2:11" s="1" customFormat="1" ht="15" customHeight="1">
      <c r="B25" s="257"/>
      <c r="C25" s="383" t="s">
        <v>1490</v>
      </c>
      <c r="D25" s="383"/>
      <c r="E25" s="383"/>
      <c r="F25" s="383"/>
      <c r="G25" s="383"/>
      <c r="H25" s="383"/>
      <c r="I25" s="383"/>
      <c r="J25" s="383"/>
      <c r="K25" s="254"/>
    </row>
    <row r="26" spans="2:11" s="1" customFormat="1" ht="15" customHeight="1">
      <c r="B26" s="257"/>
      <c r="C26" s="383" t="s">
        <v>1491</v>
      </c>
      <c r="D26" s="383"/>
      <c r="E26" s="383"/>
      <c r="F26" s="383"/>
      <c r="G26" s="383"/>
      <c r="H26" s="383"/>
      <c r="I26" s="383"/>
      <c r="J26" s="383"/>
      <c r="K26" s="254"/>
    </row>
    <row r="27" spans="2:11" s="1" customFormat="1" ht="15" customHeight="1">
      <c r="B27" s="257"/>
      <c r="C27" s="256"/>
      <c r="D27" s="383" t="s">
        <v>1492</v>
      </c>
      <c r="E27" s="383"/>
      <c r="F27" s="383"/>
      <c r="G27" s="383"/>
      <c r="H27" s="383"/>
      <c r="I27" s="383"/>
      <c r="J27" s="383"/>
      <c r="K27" s="254"/>
    </row>
    <row r="28" spans="2:11" s="1" customFormat="1" ht="15" customHeight="1">
      <c r="B28" s="257"/>
      <c r="C28" s="258"/>
      <c r="D28" s="383" t="s">
        <v>1493</v>
      </c>
      <c r="E28" s="383"/>
      <c r="F28" s="383"/>
      <c r="G28" s="383"/>
      <c r="H28" s="383"/>
      <c r="I28" s="383"/>
      <c r="J28" s="383"/>
      <c r="K28" s="254"/>
    </row>
    <row r="29" spans="2:11" s="1" customFormat="1" ht="12.75" customHeight="1">
      <c r="B29" s="257"/>
      <c r="C29" s="258"/>
      <c r="D29" s="258"/>
      <c r="E29" s="258"/>
      <c r="F29" s="258"/>
      <c r="G29" s="258"/>
      <c r="H29" s="258"/>
      <c r="I29" s="258"/>
      <c r="J29" s="258"/>
      <c r="K29" s="254"/>
    </row>
    <row r="30" spans="2:11" s="1" customFormat="1" ht="15" customHeight="1">
      <c r="B30" s="257"/>
      <c r="C30" s="258"/>
      <c r="D30" s="383" t="s">
        <v>1494</v>
      </c>
      <c r="E30" s="383"/>
      <c r="F30" s="383"/>
      <c r="G30" s="383"/>
      <c r="H30" s="383"/>
      <c r="I30" s="383"/>
      <c r="J30" s="383"/>
      <c r="K30" s="254"/>
    </row>
    <row r="31" spans="2:11" s="1" customFormat="1" ht="15" customHeight="1">
      <c r="B31" s="257"/>
      <c r="C31" s="258"/>
      <c r="D31" s="383" t="s">
        <v>1495</v>
      </c>
      <c r="E31" s="383"/>
      <c r="F31" s="383"/>
      <c r="G31" s="383"/>
      <c r="H31" s="383"/>
      <c r="I31" s="383"/>
      <c r="J31" s="383"/>
      <c r="K31" s="254"/>
    </row>
    <row r="32" spans="2:11" s="1" customFormat="1" ht="12.75" customHeight="1">
      <c r="B32" s="257"/>
      <c r="C32" s="258"/>
      <c r="D32" s="258"/>
      <c r="E32" s="258"/>
      <c r="F32" s="258"/>
      <c r="G32" s="258"/>
      <c r="H32" s="258"/>
      <c r="I32" s="258"/>
      <c r="J32" s="258"/>
      <c r="K32" s="254"/>
    </row>
    <row r="33" spans="2:11" s="1" customFormat="1" ht="15" customHeight="1">
      <c r="B33" s="257"/>
      <c r="C33" s="258"/>
      <c r="D33" s="383" t="s">
        <v>1496</v>
      </c>
      <c r="E33" s="383"/>
      <c r="F33" s="383"/>
      <c r="G33" s="383"/>
      <c r="H33" s="383"/>
      <c r="I33" s="383"/>
      <c r="J33" s="383"/>
      <c r="K33" s="254"/>
    </row>
    <row r="34" spans="2:11" s="1" customFormat="1" ht="15" customHeight="1">
      <c r="B34" s="257"/>
      <c r="C34" s="258"/>
      <c r="D34" s="383" t="s">
        <v>1497</v>
      </c>
      <c r="E34" s="383"/>
      <c r="F34" s="383"/>
      <c r="G34" s="383"/>
      <c r="H34" s="383"/>
      <c r="I34" s="383"/>
      <c r="J34" s="383"/>
      <c r="K34" s="254"/>
    </row>
    <row r="35" spans="2:11" s="1" customFormat="1" ht="15" customHeight="1">
      <c r="B35" s="257"/>
      <c r="C35" s="258"/>
      <c r="D35" s="383" t="s">
        <v>1498</v>
      </c>
      <c r="E35" s="383"/>
      <c r="F35" s="383"/>
      <c r="G35" s="383"/>
      <c r="H35" s="383"/>
      <c r="I35" s="383"/>
      <c r="J35" s="383"/>
      <c r="K35" s="254"/>
    </row>
    <row r="36" spans="2:11" s="1" customFormat="1" ht="15" customHeight="1">
      <c r="B36" s="257"/>
      <c r="C36" s="258"/>
      <c r="D36" s="256"/>
      <c r="E36" s="259" t="s">
        <v>125</v>
      </c>
      <c r="F36" s="256"/>
      <c r="G36" s="383" t="s">
        <v>1499</v>
      </c>
      <c r="H36" s="383"/>
      <c r="I36" s="383"/>
      <c r="J36" s="383"/>
      <c r="K36" s="254"/>
    </row>
    <row r="37" spans="2:11" s="1" customFormat="1" ht="30.75" customHeight="1">
      <c r="B37" s="257"/>
      <c r="C37" s="258"/>
      <c r="D37" s="256"/>
      <c r="E37" s="259" t="s">
        <v>1500</v>
      </c>
      <c r="F37" s="256"/>
      <c r="G37" s="383" t="s">
        <v>1501</v>
      </c>
      <c r="H37" s="383"/>
      <c r="I37" s="383"/>
      <c r="J37" s="383"/>
      <c r="K37" s="254"/>
    </row>
    <row r="38" spans="2:11" s="1" customFormat="1" ht="15" customHeight="1">
      <c r="B38" s="257"/>
      <c r="C38" s="258"/>
      <c r="D38" s="256"/>
      <c r="E38" s="259" t="s">
        <v>54</v>
      </c>
      <c r="F38" s="256"/>
      <c r="G38" s="383" t="s">
        <v>1502</v>
      </c>
      <c r="H38" s="383"/>
      <c r="I38" s="383"/>
      <c r="J38" s="383"/>
      <c r="K38" s="254"/>
    </row>
    <row r="39" spans="2:11" s="1" customFormat="1" ht="15" customHeight="1">
      <c r="B39" s="257"/>
      <c r="C39" s="258"/>
      <c r="D39" s="256"/>
      <c r="E39" s="259" t="s">
        <v>55</v>
      </c>
      <c r="F39" s="256"/>
      <c r="G39" s="383" t="s">
        <v>1503</v>
      </c>
      <c r="H39" s="383"/>
      <c r="I39" s="383"/>
      <c r="J39" s="383"/>
      <c r="K39" s="254"/>
    </row>
    <row r="40" spans="2:11" s="1" customFormat="1" ht="15" customHeight="1">
      <c r="B40" s="257"/>
      <c r="C40" s="258"/>
      <c r="D40" s="256"/>
      <c r="E40" s="259" t="s">
        <v>126</v>
      </c>
      <c r="F40" s="256"/>
      <c r="G40" s="383" t="s">
        <v>1504</v>
      </c>
      <c r="H40" s="383"/>
      <c r="I40" s="383"/>
      <c r="J40" s="383"/>
      <c r="K40" s="254"/>
    </row>
    <row r="41" spans="2:11" s="1" customFormat="1" ht="15" customHeight="1">
      <c r="B41" s="257"/>
      <c r="C41" s="258"/>
      <c r="D41" s="256"/>
      <c r="E41" s="259" t="s">
        <v>127</v>
      </c>
      <c r="F41" s="256"/>
      <c r="G41" s="383" t="s">
        <v>1505</v>
      </c>
      <c r="H41" s="383"/>
      <c r="I41" s="383"/>
      <c r="J41" s="383"/>
      <c r="K41" s="254"/>
    </row>
    <row r="42" spans="2:11" s="1" customFormat="1" ht="15" customHeight="1">
      <c r="B42" s="257"/>
      <c r="C42" s="258"/>
      <c r="D42" s="256"/>
      <c r="E42" s="259" t="s">
        <v>1506</v>
      </c>
      <c r="F42" s="256"/>
      <c r="G42" s="383" t="s">
        <v>1507</v>
      </c>
      <c r="H42" s="383"/>
      <c r="I42" s="383"/>
      <c r="J42" s="383"/>
      <c r="K42" s="254"/>
    </row>
    <row r="43" spans="2:11" s="1" customFormat="1" ht="15" customHeight="1">
      <c r="B43" s="257"/>
      <c r="C43" s="258"/>
      <c r="D43" s="256"/>
      <c r="E43" s="259"/>
      <c r="F43" s="256"/>
      <c r="G43" s="383" t="s">
        <v>1508</v>
      </c>
      <c r="H43" s="383"/>
      <c r="I43" s="383"/>
      <c r="J43" s="383"/>
      <c r="K43" s="254"/>
    </row>
    <row r="44" spans="2:11" s="1" customFormat="1" ht="15" customHeight="1">
      <c r="B44" s="257"/>
      <c r="C44" s="258"/>
      <c r="D44" s="256"/>
      <c r="E44" s="259" t="s">
        <v>1509</v>
      </c>
      <c r="F44" s="256"/>
      <c r="G44" s="383" t="s">
        <v>1510</v>
      </c>
      <c r="H44" s="383"/>
      <c r="I44" s="383"/>
      <c r="J44" s="383"/>
      <c r="K44" s="254"/>
    </row>
    <row r="45" spans="2:11" s="1" customFormat="1" ht="15" customHeight="1">
      <c r="B45" s="257"/>
      <c r="C45" s="258"/>
      <c r="D45" s="256"/>
      <c r="E45" s="259" t="s">
        <v>129</v>
      </c>
      <c r="F45" s="256"/>
      <c r="G45" s="383" t="s">
        <v>1511</v>
      </c>
      <c r="H45" s="383"/>
      <c r="I45" s="383"/>
      <c r="J45" s="383"/>
      <c r="K45" s="254"/>
    </row>
    <row r="46" spans="2:11" s="1" customFormat="1" ht="12.75" customHeight="1">
      <c r="B46" s="257"/>
      <c r="C46" s="258"/>
      <c r="D46" s="256"/>
      <c r="E46" s="256"/>
      <c r="F46" s="256"/>
      <c r="G46" s="256"/>
      <c r="H46" s="256"/>
      <c r="I46" s="256"/>
      <c r="J46" s="256"/>
      <c r="K46" s="254"/>
    </row>
    <row r="47" spans="2:11" s="1" customFormat="1" ht="15" customHeight="1">
      <c r="B47" s="257"/>
      <c r="C47" s="258"/>
      <c r="D47" s="383" t="s">
        <v>1512</v>
      </c>
      <c r="E47" s="383"/>
      <c r="F47" s="383"/>
      <c r="G47" s="383"/>
      <c r="H47" s="383"/>
      <c r="I47" s="383"/>
      <c r="J47" s="383"/>
      <c r="K47" s="254"/>
    </row>
    <row r="48" spans="2:11" s="1" customFormat="1" ht="15" customHeight="1">
      <c r="B48" s="257"/>
      <c r="C48" s="258"/>
      <c r="D48" s="258"/>
      <c r="E48" s="383" t="s">
        <v>1513</v>
      </c>
      <c r="F48" s="383"/>
      <c r="G48" s="383"/>
      <c r="H48" s="383"/>
      <c r="I48" s="383"/>
      <c r="J48" s="383"/>
      <c r="K48" s="254"/>
    </row>
    <row r="49" spans="2:11" s="1" customFormat="1" ht="15" customHeight="1">
      <c r="B49" s="257"/>
      <c r="C49" s="258"/>
      <c r="D49" s="258"/>
      <c r="E49" s="383" t="s">
        <v>1514</v>
      </c>
      <c r="F49" s="383"/>
      <c r="G49" s="383"/>
      <c r="H49" s="383"/>
      <c r="I49" s="383"/>
      <c r="J49" s="383"/>
      <c r="K49" s="254"/>
    </row>
    <row r="50" spans="2:11" s="1" customFormat="1" ht="15" customHeight="1">
      <c r="B50" s="257"/>
      <c r="C50" s="258"/>
      <c r="D50" s="258"/>
      <c r="E50" s="383" t="s">
        <v>1515</v>
      </c>
      <c r="F50" s="383"/>
      <c r="G50" s="383"/>
      <c r="H50" s="383"/>
      <c r="I50" s="383"/>
      <c r="J50" s="383"/>
      <c r="K50" s="254"/>
    </row>
    <row r="51" spans="2:11" s="1" customFormat="1" ht="15" customHeight="1">
      <c r="B51" s="257"/>
      <c r="C51" s="258"/>
      <c r="D51" s="383" t="s">
        <v>1516</v>
      </c>
      <c r="E51" s="383"/>
      <c r="F51" s="383"/>
      <c r="G51" s="383"/>
      <c r="H51" s="383"/>
      <c r="I51" s="383"/>
      <c r="J51" s="383"/>
      <c r="K51" s="254"/>
    </row>
    <row r="52" spans="2:11" s="1" customFormat="1" ht="25.5" customHeight="1">
      <c r="B52" s="253"/>
      <c r="C52" s="384" t="s">
        <v>1517</v>
      </c>
      <c r="D52" s="384"/>
      <c r="E52" s="384"/>
      <c r="F52" s="384"/>
      <c r="G52" s="384"/>
      <c r="H52" s="384"/>
      <c r="I52" s="384"/>
      <c r="J52" s="384"/>
      <c r="K52" s="254"/>
    </row>
    <row r="53" spans="2:11" s="1" customFormat="1" ht="5.25" customHeight="1">
      <c r="B53" s="253"/>
      <c r="C53" s="255"/>
      <c r="D53" s="255"/>
      <c r="E53" s="255"/>
      <c r="F53" s="255"/>
      <c r="G53" s="255"/>
      <c r="H53" s="255"/>
      <c r="I53" s="255"/>
      <c r="J53" s="255"/>
      <c r="K53" s="254"/>
    </row>
    <row r="54" spans="2:11" s="1" customFormat="1" ht="15" customHeight="1">
      <c r="B54" s="253"/>
      <c r="C54" s="383" t="s">
        <v>1518</v>
      </c>
      <c r="D54" s="383"/>
      <c r="E54" s="383"/>
      <c r="F54" s="383"/>
      <c r="G54" s="383"/>
      <c r="H54" s="383"/>
      <c r="I54" s="383"/>
      <c r="J54" s="383"/>
      <c r="K54" s="254"/>
    </row>
    <row r="55" spans="2:11" s="1" customFormat="1" ht="15" customHeight="1">
      <c r="B55" s="253"/>
      <c r="C55" s="383" t="s">
        <v>1519</v>
      </c>
      <c r="D55" s="383"/>
      <c r="E55" s="383"/>
      <c r="F55" s="383"/>
      <c r="G55" s="383"/>
      <c r="H55" s="383"/>
      <c r="I55" s="383"/>
      <c r="J55" s="383"/>
      <c r="K55" s="254"/>
    </row>
    <row r="56" spans="2:11" s="1" customFormat="1" ht="12.75" customHeight="1">
      <c r="B56" s="253"/>
      <c r="C56" s="256"/>
      <c r="D56" s="256"/>
      <c r="E56" s="256"/>
      <c r="F56" s="256"/>
      <c r="G56" s="256"/>
      <c r="H56" s="256"/>
      <c r="I56" s="256"/>
      <c r="J56" s="256"/>
      <c r="K56" s="254"/>
    </row>
    <row r="57" spans="2:11" s="1" customFormat="1" ht="15" customHeight="1">
      <c r="B57" s="253"/>
      <c r="C57" s="383" t="s">
        <v>1520</v>
      </c>
      <c r="D57" s="383"/>
      <c r="E57" s="383"/>
      <c r="F57" s="383"/>
      <c r="G57" s="383"/>
      <c r="H57" s="383"/>
      <c r="I57" s="383"/>
      <c r="J57" s="383"/>
      <c r="K57" s="254"/>
    </row>
    <row r="58" spans="2:11" s="1" customFormat="1" ht="15" customHeight="1">
      <c r="B58" s="253"/>
      <c r="C58" s="258"/>
      <c r="D58" s="383" t="s">
        <v>1521</v>
      </c>
      <c r="E58" s="383"/>
      <c r="F58" s="383"/>
      <c r="G58" s="383"/>
      <c r="H58" s="383"/>
      <c r="I58" s="383"/>
      <c r="J58" s="383"/>
      <c r="K58" s="254"/>
    </row>
    <row r="59" spans="2:11" s="1" customFormat="1" ht="15" customHeight="1">
      <c r="B59" s="253"/>
      <c r="C59" s="258"/>
      <c r="D59" s="383" t="s">
        <v>1522</v>
      </c>
      <c r="E59" s="383"/>
      <c r="F59" s="383"/>
      <c r="G59" s="383"/>
      <c r="H59" s="383"/>
      <c r="I59" s="383"/>
      <c r="J59" s="383"/>
      <c r="K59" s="254"/>
    </row>
    <row r="60" spans="2:11" s="1" customFormat="1" ht="15" customHeight="1">
      <c r="B60" s="253"/>
      <c r="C60" s="258"/>
      <c r="D60" s="383" t="s">
        <v>1523</v>
      </c>
      <c r="E60" s="383"/>
      <c r="F60" s="383"/>
      <c r="G60" s="383"/>
      <c r="H60" s="383"/>
      <c r="I60" s="383"/>
      <c r="J60" s="383"/>
      <c r="K60" s="254"/>
    </row>
    <row r="61" spans="2:11" s="1" customFormat="1" ht="15" customHeight="1">
      <c r="B61" s="253"/>
      <c r="C61" s="258"/>
      <c r="D61" s="383" t="s">
        <v>1524</v>
      </c>
      <c r="E61" s="383"/>
      <c r="F61" s="383"/>
      <c r="G61" s="383"/>
      <c r="H61" s="383"/>
      <c r="I61" s="383"/>
      <c r="J61" s="383"/>
      <c r="K61" s="254"/>
    </row>
    <row r="62" spans="2:11" s="1" customFormat="1" ht="15" customHeight="1">
      <c r="B62" s="253"/>
      <c r="C62" s="258"/>
      <c r="D62" s="385" t="s">
        <v>1525</v>
      </c>
      <c r="E62" s="385"/>
      <c r="F62" s="385"/>
      <c r="G62" s="385"/>
      <c r="H62" s="385"/>
      <c r="I62" s="385"/>
      <c r="J62" s="385"/>
      <c r="K62" s="254"/>
    </row>
    <row r="63" spans="2:11" s="1" customFormat="1" ht="15" customHeight="1">
      <c r="B63" s="253"/>
      <c r="C63" s="258"/>
      <c r="D63" s="383" t="s">
        <v>1526</v>
      </c>
      <c r="E63" s="383"/>
      <c r="F63" s="383"/>
      <c r="G63" s="383"/>
      <c r="H63" s="383"/>
      <c r="I63" s="383"/>
      <c r="J63" s="383"/>
      <c r="K63" s="254"/>
    </row>
    <row r="64" spans="2:11" s="1" customFormat="1" ht="12.75" customHeight="1">
      <c r="B64" s="253"/>
      <c r="C64" s="258"/>
      <c r="D64" s="258"/>
      <c r="E64" s="261"/>
      <c r="F64" s="258"/>
      <c r="G64" s="258"/>
      <c r="H64" s="258"/>
      <c r="I64" s="258"/>
      <c r="J64" s="258"/>
      <c r="K64" s="254"/>
    </row>
    <row r="65" spans="2:11" s="1" customFormat="1" ht="15" customHeight="1">
      <c r="B65" s="253"/>
      <c r="C65" s="258"/>
      <c r="D65" s="383" t="s">
        <v>1527</v>
      </c>
      <c r="E65" s="383"/>
      <c r="F65" s="383"/>
      <c r="G65" s="383"/>
      <c r="H65" s="383"/>
      <c r="I65" s="383"/>
      <c r="J65" s="383"/>
      <c r="K65" s="254"/>
    </row>
    <row r="66" spans="2:11" s="1" customFormat="1" ht="15" customHeight="1">
      <c r="B66" s="253"/>
      <c r="C66" s="258"/>
      <c r="D66" s="385" t="s">
        <v>1528</v>
      </c>
      <c r="E66" s="385"/>
      <c r="F66" s="385"/>
      <c r="G66" s="385"/>
      <c r="H66" s="385"/>
      <c r="I66" s="385"/>
      <c r="J66" s="385"/>
      <c r="K66" s="254"/>
    </row>
    <row r="67" spans="2:11" s="1" customFormat="1" ht="15" customHeight="1">
      <c r="B67" s="253"/>
      <c r="C67" s="258"/>
      <c r="D67" s="383" t="s">
        <v>1529</v>
      </c>
      <c r="E67" s="383"/>
      <c r="F67" s="383"/>
      <c r="G67" s="383"/>
      <c r="H67" s="383"/>
      <c r="I67" s="383"/>
      <c r="J67" s="383"/>
      <c r="K67" s="254"/>
    </row>
    <row r="68" spans="2:11" s="1" customFormat="1" ht="15" customHeight="1">
      <c r="B68" s="253"/>
      <c r="C68" s="258"/>
      <c r="D68" s="383" t="s">
        <v>1530</v>
      </c>
      <c r="E68" s="383"/>
      <c r="F68" s="383"/>
      <c r="G68" s="383"/>
      <c r="H68" s="383"/>
      <c r="I68" s="383"/>
      <c r="J68" s="383"/>
      <c r="K68" s="254"/>
    </row>
    <row r="69" spans="2:11" s="1" customFormat="1" ht="15" customHeight="1">
      <c r="B69" s="253"/>
      <c r="C69" s="258"/>
      <c r="D69" s="383" t="s">
        <v>1531</v>
      </c>
      <c r="E69" s="383"/>
      <c r="F69" s="383"/>
      <c r="G69" s="383"/>
      <c r="H69" s="383"/>
      <c r="I69" s="383"/>
      <c r="J69" s="383"/>
      <c r="K69" s="254"/>
    </row>
    <row r="70" spans="2:11" s="1" customFormat="1" ht="15" customHeight="1">
      <c r="B70" s="253"/>
      <c r="C70" s="258"/>
      <c r="D70" s="383" t="s">
        <v>1532</v>
      </c>
      <c r="E70" s="383"/>
      <c r="F70" s="383"/>
      <c r="G70" s="383"/>
      <c r="H70" s="383"/>
      <c r="I70" s="383"/>
      <c r="J70" s="383"/>
      <c r="K70" s="254"/>
    </row>
    <row r="71" spans="2:11" s="1" customFormat="1" ht="12.75" customHeight="1">
      <c r="B71" s="262"/>
      <c r="C71" s="263"/>
      <c r="D71" s="263"/>
      <c r="E71" s="263"/>
      <c r="F71" s="263"/>
      <c r="G71" s="263"/>
      <c r="H71" s="263"/>
      <c r="I71" s="263"/>
      <c r="J71" s="263"/>
      <c r="K71" s="264"/>
    </row>
    <row r="72" spans="2:11" s="1" customFormat="1" ht="18.75" customHeight="1">
      <c r="B72" s="265"/>
      <c r="C72" s="265"/>
      <c r="D72" s="265"/>
      <c r="E72" s="265"/>
      <c r="F72" s="265"/>
      <c r="G72" s="265"/>
      <c r="H72" s="265"/>
      <c r="I72" s="265"/>
      <c r="J72" s="265"/>
      <c r="K72" s="266"/>
    </row>
    <row r="73" spans="2:11" s="1" customFormat="1" ht="18.75" customHeight="1">
      <c r="B73" s="266"/>
      <c r="C73" s="266"/>
      <c r="D73" s="266"/>
      <c r="E73" s="266"/>
      <c r="F73" s="266"/>
      <c r="G73" s="266"/>
      <c r="H73" s="266"/>
      <c r="I73" s="266"/>
      <c r="J73" s="266"/>
      <c r="K73" s="266"/>
    </row>
    <row r="74" spans="2:11" s="1" customFormat="1" ht="7.5" customHeight="1">
      <c r="B74" s="267"/>
      <c r="C74" s="268"/>
      <c r="D74" s="268"/>
      <c r="E74" s="268"/>
      <c r="F74" s="268"/>
      <c r="G74" s="268"/>
      <c r="H74" s="268"/>
      <c r="I74" s="268"/>
      <c r="J74" s="268"/>
      <c r="K74" s="269"/>
    </row>
    <row r="75" spans="2:11" s="1" customFormat="1" ht="45" customHeight="1">
      <c r="B75" s="270"/>
      <c r="C75" s="378" t="s">
        <v>1533</v>
      </c>
      <c r="D75" s="378"/>
      <c r="E75" s="378"/>
      <c r="F75" s="378"/>
      <c r="G75" s="378"/>
      <c r="H75" s="378"/>
      <c r="I75" s="378"/>
      <c r="J75" s="378"/>
      <c r="K75" s="271"/>
    </row>
    <row r="76" spans="2:11" s="1" customFormat="1" ht="17.25" customHeight="1">
      <c r="B76" s="270"/>
      <c r="C76" s="272" t="s">
        <v>1534</v>
      </c>
      <c r="D76" s="272"/>
      <c r="E76" s="272"/>
      <c r="F76" s="272" t="s">
        <v>1535</v>
      </c>
      <c r="G76" s="273"/>
      <c r="H76" s="272" t="s">
        <v>55</v>
      </c>
      <c r="I76" s="272" t="s">
        <v>58</v>
      </c>
      <c r="J76" s="272" t="s">
        <v>1536</v>
      </c>
      <c r="K76" s="271"/>
    </row>
    <row r="77" spans="2:11" s="1" customFormat="1" ht="17.25" customHeight="1">
      <c r="B77" s="270"/>
      <c r="C77" s="274" t="s">
        <v>1537</v>
      </c>
      <c r="D77" s="274"/>
      <c r="E77" s="274"/>
      <c r="F77" s="275" t="s">
        <v>1538</v>
      </c>
      <c r="G77" s="276"/>
      <c r="H77" s="274"/>
      <c r="I77" s="274"/>
      <c r="J77" s="274" t="s">
        <v>1539</v>
      </c>
      <c r="K77" s="271"/>
    </row>
    <row r="78" spans="2:11" s="1" customFormat="1" ht="5.25" customHeight="1">
      <c r="B78" s="270"/>
      <c r="C78" s="277"/>
      <c r="D78" s="277"/>
      <c r="E78" s="277"/>
      <c r="F78" s="277"/>
      <c r="G78" s="278"/>
      <c r="H78" s="277"/>
      <c r="I78" s="277"/>
      <c r="J78" s="277"/>
      <c r="K78" s="271"/>
    </row>
    <row r="79" spans="2:11" s="1" customFormat="1" ht="15" customHeight="1">
      <c r="B79" s="270"/>
      <c r="C79" s="259" t="s">
        <v>54</v>
      </c>
      <c r="D79" s="279"/>
      <c r="E79" s="279"/>
      <c r="F79" s="280" t="s">
        <v>1540</v>
      </c>
      <c r="G79" s="281"/>
      <c r="H79" s="259" t="s">
        <v>1541</v>
      </c>
      <c r="I79" s="259" t="s">
        <v>1542</v>
      </c>
      <c r="J79" s="259">
        <v>20</v>
      </c>
      <c r="K79" s="271"/>
    </row>
    <row r="80" spans="2:11" s="1" customFormat="1" ht="15" customHeight="1">
      <c r="B80" s="270"/>
      <c r="C80" s="259" t="s">
        <v>1543</v>
      </c>
      <c r="D80" s="259"/>
      <c r="E80" s="259"/>
      <c r="F80" s="280" t="s">
        <v>1540</v>
      </c>
      <c r="G80" s="281"/>
      <c r="H80" s="259" t="s">
        <v>1544</v>
      </c>
      <c r="I80" s="259" t="s">
        <v>1542</v>
      </c>
      <c r="J80" s="259">
        <v>120</v>
      </c>
      <c r="K80" s="271"/>
    </row>
    <row r="81" spans="2:11" s="1" customFormat="1" ht="15" customHeight="1">
      <c r="B81" s="282"/>
      <c r="C81" s="259" t="s">
        <v>1545</v>
      </c>
      <c r="D81" s="259"/>
      <c r="E81" s="259"/>
      <c r="F81" s="280" t="s">
        <v>1546</v>
      </c>
      <c r="G81" s="281"/>
      <c r="H81" s="259" t="s">
        <v>1547</v>
      </c>
      <c r="I81" s="259" t="s">
        <v>1542</v>
      </c>
      <c r="J81" s="259">
        <v>50</v>
      </c>
      <c r="K81" s="271"/>
    </row>
    <row r="82" spans="2:11" s="1" customFormat="1" ht="15" customHeight="1">
      <c r="B82" s="282"/>
      <c r="C82" s="259" t="s">
        <v>1548</v>
      </c>
      <c r="D82" s="259"/>
      <c r="E82" s="259"/>
      <c r="F82" s="280" t="s">
        <v>1540</v>
      </c>
      <c r="G82" s="281"/>
      <c r="H82" s="259" t="s">
        <v>1549</v>
      </c>
      <c r="I82" s="259" t="s">
        <v>1550</v>
      </c>
      <c r="J82" s="259"/>
      <c r="K82" s="271"/>
    </row>
    <row r="83" spans="2:11" s="1" customFormat="1" ht="15" customHeight="1">
      <c r="B83" s="282"/>
      <c r="C83" s="283" t="s">
        <v>1551</v>
      </c>
      <c r="D83" s="283"/>
      <c r="E83" s="283"/>
      <c r="F83" s="284" t="s">
        <v>1546</v>
      </c>
      <c r="G83" s="283"/>
      <c r="H83" s="283" t="s">
        <v>1552</v>
      </c>
      <c r="I83" s="283" t="s">
        <v>1542</v>
      </c>
      <c r="J83" s="283">
        <v>15</v>
      </c>
      <c r="K83" s="271"/>
    </row>
    <row r="84" spans="2:11" s="1" customFormat="1" ht="15" customHeight="1">
      <c r="B84" s="282"/>
      <c r="C84" s="283" t="s">
        <v>1553</v>
      </c>
      <c r="D84" s="283"/>
      <c r="E84" s="283"/>
      <c r="F84" s="284" t="s">
        <v>1546</v>
      </c>
      <c r="G84" s="283"/>
      <c r="H84" s="283" t="s">
        <v>1554</v>
      </c>
      <c r="I84" s="283" t="s">
        <v>1542</v>
      </c>
      <c r="J84" s="283">
        <v>15</v>
      </c>
      <c r="K84" s="271"/>
    </row>
    <row r="85" spans="2:11" s="1" customFormat="1" ht="15" customHeight="1">
      <c r="B85" s="282"/>
      <c r="C85" s="283" t="s">
        <v>1555</v>
      </c>
      <c r="D85" s="283"/>
      <c r="E85" s="283"/>
      <c r="F85" s="284" t="s">
        <v>1546</v>
      </c>
      <c r="G85" s="283"/>
      <c r="H85" s="283" t="s">
        <v>1556</v>
      </c>
      <c r="I85" s="283" t="s">
        <v>1542</v>
      </c>
      <c r="J85" s="283">
        <v>20</v>
      </c>
      <c r="K85" s="271"/>
    </row>
    <row r="86" spans="2:11" s="1" customFormat="1" ht="15" customHeight="1">
      <c r="B86" s="282"/>
      <c r="C86" s="283" t="s">
        <v>1557</v>
      </c>
      <c r="D86" s="283"/>
      <c r="E86" s="283"/>
      <c r="F86" s="284" t="s">
        <v>1546</v>
      </c>
      <c r="G86" s="283"/>
      <c r="H86" s="283" t="s">
        <v>1558</v>
      </c>
      <c r="I86" s="283" t="s">
        <v>1542</v>
      </c>
      <c r="J86" s="283">
        <v>20</v>
      </c>
      <c r="K86" s="271"/>
    </row>
    <row r="87" spans="2:11" s="1" customFormat="1" ht="15" customHeight="1">
      <c r="B87" s="282"/>
      <c r="C87" s="259" t="s">
        <v>1559</v>
      </c>
      <c r="D87" s="259"/>
      <c r="E87" s="259"/>
      <c r="F87" s="280" t="s">
        <v>1546</v>
      </c>
      <c r="G87" s="281"/>
      <c r="H87" s="259" t="s">
        <v>1560</v>
      </c>
      <c r="I87" s="259" t="s">
        <v>1542</v>
      </c>
      <c r="J87" s="259">
        <v>50</v>
      </c>
      <c r="K87" s="271"/>
    </row>
    <row r="88" spans="2:11" s="1" customFormat="1" ht="15" customHeight="1">
      <c r="B88" s="282"/>
      <c r="C88" s="259" t="s">
        <v>1561</v>
      </c>
      <c r="D88" s="259"/>
      <c r="E88" s="259"/>
      <c r="F88" s="280" t="s">
        <v>1546</v>
      </c>
      <c r="G88" s="281"/>
      <c r="H88" s="259" t="s">
        <v>1562</v>
      </c>
      <c r="I88" s="259" t="s">
        <v>1542</v>
      </c>
      <c r="J88" s="259">
        <v>20</v>
      </c>
      <c r="K88" s="271"/>
    </row>
    <row r="89" spans="2:11" s="1" customFormat="1" ht="15" customHeight="1">
      <c r="B89" s="282"/>
      <c r="C89" s="259" t="s">
        <v>1563</v>
      </c>
      <c r="D89" s="259"/>
      <c r="E89" s="259"/>
      <c r="F89" s="280" t="s">
        <v>1546</v>
      </c>
      <c r="G89" s="281"/>
      <c r="H89" s="259" t="s">
        <v>1564</v>
      </c>
      <c r="I89" s="259" t="s">
        <v>1542</v>
      </c>
      <c r="J89" s="259">
        <v>20</v>
      </c>
      <c r="K89" s="271"/>
    </row>
    <row r="90" spans="2:11" s="1" customFormat="1" ht="15" customHeight="1">
      <c r="B90" s="282"/>
      <c r="C90" s="259" t="s">
        <v>1565</v>
      </c>
      <c r="D90" s="259"/>
      <c r="E90" s="259"/>
      <c r="F90" s="280" t="s">
        <v>1546</v>
      </c>
      <c r="G90" s="281"/>
      <c r="H90" s="259" t="s">
        <v>1566</v>
      </c>
      <c r="I90" s="259" t="s">
        <v>1542</v>
      </c>
      <c r="J90" s="259">
        <v>50</v>
      </c>
      <c r="K90" s="271"/>
    </row>
    <row r="91" spans="2:11" s="1" customFormat="1" ht="15" customHeight="1">
      <c r="B91" s="282"/>
      <c r="C91" s="259" t="s">
        <v>1567</v>
      </c>
      <c r="D91" s="259"/>
      <c r="E91" s="259"/>
      <c r="F91" s="280" t="s">
        <v>1546</v>
      </c>
      <c r="G91" s="281"/>
      <c r="H91" s="259" t="s">
        <v>1567</v>
      </c>
      <c r="I91" s="259" t="s">
        <v>1542</v>
      </c>
      <c r="J91" s="259">
        <v>50</v>
      </c>
      <c r="K91" s="271"/>
    </row>
    <row r="92" spans="2:11" s="1" customFormat="1" ht="15" customHeight="1">
      <c r="B92" s="282"/>
      <c r="C92" s="259" t="s">
        <v>1568</v>
      </c>
      <c r="D92" s="259"/>
      <c r="E92" s="259"/>
      <c r="F92" s="280" t="s">
        <v>1546</v>
      </c>
      <c r="G92" s="281"/>
      <c r="H92" s="259" t="s">
        <v>1569</v>
      </c>
      <c r="I92" s="259" t="s">
        <v>1542</v>
      </c>
      <c r="J92" s="259">
        <v>255</v>
      </c>
      <c r="K92" s="271"/>
    </row>
    <row r="93" spans="2:11" s="1" customFormat="1" ht="15" customHeight="1">
      <c r="B93" s="282"/>
      <c r="C93" s="259" t="s">
        <v>1570</v>
      </c>
      <c r="D93" s="259"/>
      <c r="E93" s="259"/>
      <c r="F93" s="280" t="s">
        <v>1540</v>
      </c>
      <c r="G93" s="281"/>
      <c r="H93" s="259" t="s">
        <v>1571</v>
      </c>
      <c r="I93" s="259" t="s">
        <v>1572</v>
      </c>
      <c r="J93" s="259"/>
      <c r="K93" s="271"/>
    </row>
    <row r="94" spans="2:11" s="1" customFormat="1" ht="15" customHeight="1">
      <c r="B94" s="282"/>
      <c r="C94" s="259" t="s">
        <v>1573</v>
      </c>
      <c r="D94" s="259"/>
      <c r="E94" s="259"/>
      <c r="F94" s="280" t="s">
        <v>1540</v>
      </c>
      <c r="G94" s="281"/>
      <c r="H94" s="259" t="s">
        <v>1574</v>
      </c>
      <c r="I94" s="259" t="s">
        <v>1575</v>
      </c>
      <c r="J94" s="259"/>
      <c r="K94" s="271"/>
    </row>
    <row r="95" spans="2:11" s="1" customFormat="1" ht="15" customHeight="1">
      <c r="B95" s="282"/>
      <c r="C95" s="259" t="s">
        <v>1576</v>
      </c>
      <c r="D95" s="259"/>
      <c r="E95" s="259"/>
      <c r="F95" s="280" t="s">
        <v>1540</v>
      </c>
      <c r="G95" s="281"/>
      <c r="H95" s="259" t="s">
        <v>1576</v>
      </c>
      <c r="I95" s="259" t="s">
        <v>1575</v>
      </c>
      <c r="J95" s="259"/>
      <c r="K95" s="271"/>
    </row>
    <row r="96" spans="2:11" s="1" customFormat="1" ht="15" customHeight="1">
      <c r="B96" s="282"/>
      <c r="C96" s="259" t="s">
        <v>39</v>
      </c>
      <c r="D96" s="259"/>
      <c r="E96" s="259"/>
      <c r="F96" s="280" t="s">
        <v>1540</v>
      </c>
      <c r="G96" s="281"/>
      <c r="H96" s="259" t="s">
        <v>1577</v>
      </c>
      <c r="I96" s="259" t="s">
        <v>1575</v>
      </c>
      <c r="J96" s="259"/>
      <c r="K96" s="271"/>
    </row>
    <row r="97" spans="2:11" s="1" customFormat="1" ht="15" customHeight="1">
      <c r="B97" s="282"/>
      <c r="C97" s="259" t="s">
        <v>49</v>
      </c>
      <c r="D97" s="259"/>
      <c r="E97" s="259"/>
      <c r="F97" s="280" t="s">
        <v>1540</v>
      </c>
      <c r="G97" s="281"/>
      <c r="H97" s="259" t="s">
        <v>1578</v>
      </c>
      <c r="I97" s="259" t="s">
        <v>1575</v>
      </c>
      <c r="J97" s="259"/>
      <c r="K97" s="271"/>
    </row>
    <row r="98" spans="2:11" s="1" customFormat="1" ht="15" customHeight="1">
      <c r="B98" s="285"/>
      <c r="C98" s="286"/>
      <c r="D98" s="286"/>
      <c r="E98" s="286"/>
      <c r="F98" s="286"/>
      <c r="G98" s="286"/>
      <c r="H98" s="286"/>
      <c r="I98" s="286"/>
      <c r="J98" s="286"/>
      <c r="K98" s="287"/>
    </row>
    <row r="99" spans="2:11" s="1" customFormat="1" ht="18.75" customHeight="1">
      <c r="B99" s="288"/>
      <c r="C99" s="289"/>
      <c r="D99" s="289"/>
      <c r="E99" s="289"/>
      <c r="F99" s="289"/>
      <c r="G99" s="289"/>
      <c r="H99" s="289"/>
      <c r="I99" s="289"/>
      <c r="J99" s="289"/>
      <c r="K99" s="288"/>
    </row>
    <row r="100" spans="2:11" s="1" customFormat="1" ht="18.75" customHeight="1">
      <c r="B100" s="266"/>
      <c r="C100" s="266"/>
      <c r="D100" s="266"/>
      <c r="E100" s="266"/>
      <c r="F100" s="266"/>
      <c r="G100" s="266"/>
      <c r="H100" s="266"/>
      <c r="I100" s="266"/>
      <c r="J100" s="266"/>
      <c r="K100" s="266"/>
    </row>
    <row r="101" spans="2:11" s="1" customFormat="1" ht="7.5" customHeight="1">
      <c r="B101" s="267"/>
      <c r="C101" s="268"/>
      <c r="D101" s="268"/>
      <c r="E101" s="268"/>
      <c r="F101" s="268"/>
      <c r="G101" s="268"/>
      <c r="H101" s="268"/>
      <c r="I101" s="268"/>
      <c r="J101" s="268"/>
      <c r="K101" s="269"/>
    </row>
    <row r="102" spans="2:11" s="1" customFormat="1" ht="45" customHeight="1">
      <c r="B102" s="270"/>
      <c r="C102" s="378" t="s">
        <v>1579</v>
      </c>
      <c r="D102" s="378"/>
      <c r="E102" s="378"/>
      <c r="F102" s="378"/>
      <c r="G102" s="378"/>
      <c r="H102" s="378"/>
      <c r="I102" s="378"/>
      <c r="J102" s="378"/>
      <c r="K102" s="271"/>
    </row>
    <row r="103" spans="2:11" s="1" customFormat="1" ht="17.25" customHeight="1">
      <c r="B103" s="270"/>
      <c r="C103" s="272" t="s">
        <v>1534</v>
      </c>
      <c r="D103" s="272"/>
      <c r="E103" s="272"/>
      <c r="F103" s="272" t="s">
        <v>1535</v>
      </c>
      <c r="G103" s="273"/>
      <c r="H103" s="272" t="s">
        <v>55</v>
      </c>
      <c r="I103" s="272" t="s">
        <v>58</v>
      </c>
      <c r="J103" s="272" t="s">
        <v>1536</v>
      </c>
      <c r="K103" s="271"/>
    </row>
    <row r="104" spans="2:11" s="1" customFormat="1" ht="17.25" customHeight="1">
      <c r="B104" s="270"/>
      <c r="C104" s="274" t="s">
        <v>1537</v>
      </c>
      <c r="D104" s="274"/>
      <c r="E104" s="274"/>
      <c r="F104" s="275" t="s">
        <v>1538</v>
      </c>
      <c r="G104" s="276"/>
      <c r="H104" s="274"/>
      <c r="I104" s="274"/>
      <c r="J104" s="274" t="s">
        <v>1539</v>
      </c>
      <c r="K104" s="271"/>
    </row>
    <row r="105" spans="2:11" s="1" customFormat="1" ht="5.25" customHeight="1">
      <c r="B105" s="270"/>
      <c r="C105" s="272"/>
      <c r="D105" s="272"/>
      <c r="E105" s="272"/>
      <c r="F105" s="272"/>
      <c r="G105" s="290"/>
      <c r="H105" s="272"/>
      <c r="I105" s="272"/>
      <c r="J105" s="272"/>
      <c r="K105" s="271"/>
    </row>
    <row r="106" spans="2:11" s="1" customFormat="1" ht="15" customHeight="1">
      <c r="B106" s="270"/>
      <c r="C106" s="259" t="s">
        <v>54</v>
      </c>
      <c r="D106" s="279"/>
      <c r="E106" s="279"/>
      <c r="F106" s="280" t="s">
        <v>1540</v>
      </c>
      <c r="G106" s="259"/>
      <c r="H106" s="259" t="s">
        <v>1580</v>
      </c>
      <c r="I106" s="259" t="s">
        <v>1542</v>
      </c>
      <c r="J106" s="259">
        <v>20</v>
      </c>
      <c r="K106" s="271"/>
    </row>
    <row r="107" spans="2:11" s="1" customFormat="1" ht="15" customHeight="1">
      <c r="B107" s="270"/>
      <c r="C107" s="259" t="s">
        <v>1543</v>
      </c>
      <c r="D107" s="259"/>
      <c r="E107" s="259"/>
      <c r="F107" s="280" t="s">
        <v>1540</v>
      </c>
      <c r="G107" s="259"/>
      <c r="H107" s="259" t="s">
        <v>1580</v>
      </c>
      <c r="I107" s="259" t="s">
        <v>1542</v>
      </c>
      <c r="J107" s="259">
        <v>120</v>
      </c>
      <c r="K107" s="271"/>
    </row>
    <row r="108" spans="2:11" s="1" customFormat="1" ht="15" customHeight="1">
      <c r="B108" s="282"/>
      <c r="C108" s="259" t="s">
        <v>1545</v>
      </c>
      <c r="D108" s="259"/>
      <c r="E108" s="259"/>
      <c r="F108" s="280" t="s">
        <v>1546</v>
      </c>
      <c r="G108" s="259"/>
      <c r="H108" s="259" t="s">
        <v>1580</v>
      </c>
      <c r="I108" s="259" t="s">
        <v>1542</v>
      </c>
      <c r="J108" s="259">
        <v>50</v>
      </c>
      <c r="K108" s="271"/>
    </row>
    <row r="109" spans="2:11" s="1" customFormat="1" ht="15" customHeight="1">
      <c r="B109" s="282"/>
      <c r="C109" s="259" t="s">
        <v>1548</v>
      </c>
      <c r="D109" s="259"/>
      <c r="E109" s="259"/>
      <c r="F109" s="280" t="s">
        <v>1540</v>
      </c>
      <c r="G109" s="259"/>
      <c r="H109" s="259" t="s">
        <v>1580</v>
      </c>
      <c r="I109" s="259" t="s">
        <v>1550</v>
      </c>
      <c r="J109" s="259"/>
      <c r="K109" s="271"/>
    </row>
    <row r="110" spans="2:11" s="1" customFormat="1" ht="15" customHeight="1">
      <c r="B110" s="282"/>
      <c r="C110" s="259" t="s">
        <v>1559</v>
      </c>
      <c r="D110" s="259"/>
      <c r="E110" s="259"/>
      <c r="F110" s="280" t="s">
        <v>1546</v>
      </c>
      <c r="G110" s="259"/>
      <c r="H110" s="259" t="s">
        <v>1580</v>
      </c>
      <c r="I110" s="259" t="s">
        <v>1542</v>
      </c>
      <c r="J110" s="259">
        <v>50</v>
      </c>
      <c r="K110" s="271"/>
    </row>
    <row r="111" spans="2:11" s="1" customFormat="1" ht="15" customHeight="1">
      <c r="B111" s="282"/>
      <c r="C111" s="259" t="s">
        <v>1567</v>
      </c>
      <c r="D111" s="259"/>
      <c r="E111" s="259"/>
      <c r="F111" s="280" t="s">
        <v>1546</v>
      </c>
      <c r="G111" s="259"/>
      <c r="H111" s="259" t="s">
        <v>1580</v>
      </c>
      <c r="I111" s="259" t="s">
        <v>1542</v>
      </c>
      <c r="J111" s="259">
        <v>50</v>
      </c>
      <c r="K111" s="271"/>
    </row>
    <row r="112" spans="2:11" s="1" customFormat="1" ht="15" customHeight="1">
      <c r="B112" s="282"/>
      <c r="C112" s="259" t="s">
        <v>1565</v>
      </c>
      <c r="D112" s="259"/>
      <c r="E112" s="259"/>
      <c r="F112" s="280" t="s">
        <v>1546</v>
      </c>
      <c r="G112" s="259"/>
      <c r="H112" s="259" t="s">
        <v>1580</v>
      </c>
      <c r="I112" s="259" t="s">
        <v>1542</v>
      </c>
      <c r="J112" s="259">
        <v>50</v>
      </c>
      <c r="K112" s="271"/>
    </row>
    <row r="113" spans="2:11" s="1" customFormat="1" ht="15" customHeight="1">
      <c r="B113" s="282"/>
      <c r="C113" s="259" t="s">
        <v>54</v>
      </c>
      <c r="D113" s="259"/>
      <c r="E113" s="259"/>
      <c r="F113" s="280" t="s">
        <v>1540</v>
      </c>
      <c r="G113" s="259"/>
      <c r="H113" s="259" t="s">
        <v>1581</v>
      </c>
      <c r="I113" s="259" t="s">
        <v>1542</v>
      </c>
      <c r="J113" s="259">
        <v>20</v>
      </c>
      <c r="K113" s="271"/>
    </row>
    <row r="114" spans="2:11" s="1" customFormat="1" ht="15" customHeight="1">
      <c r="B114" s="282"/>
      <c r="C114" s="259" t="s">
        <v>1582</v>
      </c>
      <c r="D114" s="259"/>
      <c r="E114" s="259"/>
      <c r="F114" s="280" t="s">
        <v>1540</v>
      </c>
      <c r="G114" s="259"/>
      <c r="H114" s="259" t="s">
        <v>1583</v>
      </c>
      <c r="I114" s="259" t="s">
        <v>1542</v>
      </c>
      <c r="J114" s="259">
        <v>120</v>
      </c>
      <c r="K114" s="271"/>
    </row>
    <row r="115" spans="2:11" s="1" customFormat="1" ht="15" customHeight="1">
      <c r="B115" s="282"/>
      <c r="C115" s="259" t="s">
        <v>39</v>
      </c>
      <c r="D115" s="259"/>
      <c r="E115" s="259"/>
      <c r="F115" s="280" t="s">
        <v>1540</v>
      </c>
      <c r="G115" s="259"/>
      <c r="H115" s="259" t="s">
        <v>1584</v>
      </c>
      <c r="I115" s="259" t="s">
        <v>1575</v>
      </c>
      <c r="J115" s="259"/>
      <c r="K115" s="271"/>
    </row>
    <row r="116" spans="2:11" s="1" customFormat="1" ht="15" customHeight="1">
      <c r="B116" s="282"/>
      <c r="C116" s="259" t="s">
        <v>49</v>
      </c>
      <c r="D116" s="259"/>
      <c r="E116" s="259"/>
      <c r="F116" s="280" t="s">
        <v>1540</v>
      </c>
      <c r="G116" s="259"/>
      <c r="H116" s="259" t="s">
        <v>1585</v>
      </c>
      <c r="I116" s="259" t="s">
        <v>1575</v>
      </c>
      <c r="J116" s="259"/>
      <c r="K116" s="271"/>
    </row>
    <row r="117" spans="2:11" s="1" customFormat="1" ht="15" customHeight="1">
      <c r="B117" s="282"/>
      <c r="C117" s="259" t="s">
        <v>58</v>
      </c>
      <c r="D117" s="259"/>
      <c r="E117" s="259"/>
      <c r="F117" s="280" t="s">
        <v>1540</v>
      </c>
      <c r="G117" s="259"/>
      <c r="H117" s="259" t="s">
        <v>1586</v>
      </c>
      <c r="I117" s="259" t="s">
        <v>1587</v>
      </c>
      <c r="J117" s="259"/>
      <c r="K117" s="271"/>
    </row>
    <row r="118" spans="2:11" s="1" customFormat="1" ht="15" customHeight="1">
      <c r="B118" s="285"/>
      <c r="C118" s="291"/>
      <c r="D118" s="291"/>
      <c r="E118" s="291"/>
      <c r="F118" s="291"/>
      <c r="G118" s="291"/>
      <c r="H118" s="291"/>
      <c r="I118" s="291"/>
      <c r="J118" s="291"/>
      <c r="K118" s="287"/>
    </row>
    <row r="119" spans="2:11" s="1" customFormat="1" ht="18.75" customHeight="1">
      <c r="B119" s="292"/>
      <c r="C119" s="293"/>
      <c r="D119" s="293"/>
      <c r="E119" s="293"/>
      <c r="F119" s="294"/>
      <c r="G119" s="293"/>
      <c r="H119" s="293"/>
      <c r="I119" s="293"/>
      <c r="J119" s="293"/>
      <c r="K119" s="292"/>
    </row>
    <row r="120" spans="2:11" s="1" customFormat="1" ht="18.75" customHeight="1">
      <c r="B120" s="266"/>
      <c r="C120" s="266"/>
      <c r="D120" s="266"/>
      <c r="E120" s="266"/>
      <c r="F120" s="266"/>
      <c r="G120" s="266"/>
      <c r="H120" s="266"/>
      <c r="I120" s="266"/>
      <c r="J120" s="266"/>
      <c r="K120" s="266"/>
    </row>
    <row r="121" spans="2:11" s="1" customFormat="1" ht="7.5" customHeight="1">
      <c r="B121" s="295"/>
      <c r="C121" s="296"/>
      <c r="D121" s="296"/>
      <c r="E121" s="296"/>
      <c r="F121" s="296"/>
      <c r="G121" s="296"/>
      <c r="H121" s="296"/>
      <c r="I121" s="296"/>
      <c r="J121" s="296"/>
      <c r="K121" s="297"/>
    </row>
    <row r="122" spans="2:11" s="1" customFormat="1" ht="45" customHeight="1">
      <c r="B122" s="298"/>
      <c r="C122" s="379" t="s">
        <v>1588</v>
      </c>
      <c r="D122" s="379"/>
      <c r="E122" s="379"/>
      <c r="F122" s="379"/>
      <c r="G122" s="379"/>
      <c r="H122" s="379"/>
      <c r="I122" s="379"/>
      <c r="J122" s="379"/>
      <c r="K122" s="299"/>
    </row>
    <row r="123" spans="2:11" s="1" customFormat="1" ht="17.25" customHeight="1">
      <c r="B123" s="300"/>
      <c r="C123" s="272" t="s">
        <v>1534</v>
      </c>
      <c r="D123" s="272"/>
      <c r="E123" s="272"/>
      <c r="F123" s="272" t="s">
        <v>1535</v>
      </c>
      <c r="G123" s="273"/>
      <c r="H123" s="272" t="s">
        <v>55</v>
      </c>
      <c r="I123" s="272" t="s">
        <v>58</v>
      </c>
      <c r="J123" s="272" t="s">
        <v>1536</v>
      </c>
      <c r="K123" s="301"/>
    </row>
    <row r="124" spans="2:11" s="1" customFormat="1" ht="17.25" customHeight="1">
      <c r="B124" s="300"/>
      <c r="C124" s="274" t="s">
        <v>1537</v>
      </c>
      <c r="D124" s="274"/>
      <c r="E124" s="274"/>
      <c r="F124" s="275" t="s">
        <v>1538</v>
      </c>
      <c r="G124" s="276"/>
      <c r="H124" s="274"/>
      <c r="I124" s="274"/>
      <c r="J124" s="274" t="s">
        <v>1539</v>
      </c>
      <c r="K124" s="301"/>
    </row>
    <row r="125" spans="2:11" s="1" customFormat="1" ht="5.25" customHeight="1">
      <c r="B125" s="302"/>
      <c r="C125" s="277"/>
      <c r="D125" s="277"/>
      <c r="E125" s="277"/>
      <c r="F125" s="277"/>
      <c r="G125" s="303"/>
      <c r="H125" s="277"/>
      <c r="I125" s="277"/>
      <c r="J125" s="277"/>
      <c r="K125" s="304"/>
    </row>
    <row r="126" spans="2:11" s="1" customFormat="1" ht="15" customHeight="1">
      <c r="B126" s="302"/>
      <c r="C126" s="259" t="s">
        <v>1543</v>
      </c>
      <c r="D126" s="279"/>
      <c r="E126" s="279"/>
      <c r="F126" s="280" t="s">
        <v>1540</v>
      </c>
      <c r="G126" s="259"/>
      <c r="H126" s="259" t="s">
        <v>1580</v>
      </c>
      <c r="I126" s="259" t="s">
        <v>1542</v>
      </c>
      <c r="J126" s="259">
        <v>120</v>
      </c>
      <c r="K126" s="305"/>
    </row>
    <row r="127" spans="2:11" s="1" customFormat="1" ht="15" customHeight="1">
      <c r="B127" s="302"/>
      <c r="C127" s="259" t="s">
        <v>1589</v>
      </c>
      <c r="D127" s="259"/>
      <c r="E127" s="259"/>
      <c r="F127" s="280" t="s">
        <v>1540</v>
      </c>
      <c r="G127" s="259"/>
      <c r="H127" s="259" t="s">
        <v>1590</v>
      </c>
      <c r="I127" s="259" t="s">
        <v>1542</v>
      </c>
      <c r="J127" s="259" t="s">
        <v>1591</v>
      </c>
      <c r="K127" s="305"/>
    </row>
    <row r="128" spans="2:11" s="1" customFormat="1" ht="15" customHeight="1">
      <c r="B128" s="302"/>
      <c r="C128" s="259" t="s">
        <v>1488</v>
      </c>
      <c r="D128" s="259"/>
      <c r="E128" s="259"/>
      <c r="F128" s="280" t="s">
        <v>1540</v>
      </c>
      <c r="G128" s="259"/>
      <c r="H128" s="259" t="s">
        <v>1592</v>
      </c>
      <c r="I128" s="259" t="s">
        <v>1542</v>
      </c>
      <c r="J128" s="259" t="s">
        <v>1591</v>
      </c>
      <c r="K128" s="305"/>
    </row>
    <row r="129" spans="2:11" s="1" customFormat="1" ht="15" customHeight="1">
      <c r="B129" s="302"/>
      <c r="C129" s="259" t="s">
        <v>1551</v>
      </c>
      <c r="D129" s="259"/>
      <c r="E129" s="259"/>
      <c r="F129" s="280" t="s">
        <v>1546</v>
      </c>
      <c r="G129" s="259"/>
      <c r="H129" s="259" t="s">
        <v>1552</v>
      </c>
      <c r="I129" s="259" t="s">
        <v>1542</v>
      </c>
      <c r="J129" s="259">
        <v>15</v>
      </c>
      <c r="K129" s="305"/>
    </row>
    <row r="130" spans="2:11" s="1" customFormat="1" ht="15" customHeight="1">
      <c r="B130" s="302"/>
      <c r="C130" s="283" t="s">
        <v>1553</v>
      </c>
      <c r="D130" s="283"/>
      <c r="E130" s="283"/>
      <c r="F130" s="284" t="s">
        <v>1546</v>
      </c>
      <c r="G130" s="283"/>
      <c r="H130" s="283" t="s">
        <v>1554</v>
      </c>
      <c r="I130" s="283" t="s">
        <v>1542</v>
      </c>
      <c r="J130" s="283">
        <v>15</v>
      </c>
      <c r="K130" s="305"/>
    </row>
    <row r="131" spans="2:11" s="1" customFormat="1" ht="15" customHeight="1">
      <c r="B131" s="302"/>
      <c r="C131" s="283" t="s">
        <v>1555</v>
      </c>
      <c r="D131" s="283"/>
      <c r="E131" s="283"/>
      <c r="F131" s="284" t="s">
        <v>1546</v>
      </c>
      <c r="G131" s="283"/>
      <c r="H131" s="283" t="s">
        <v>1556</v>
      </c>
      <c r="I131" s="283" t="s">
        <v>1542</v>
      </c>
      <c r="J131" s="283">
        <v>20</v>
      </c>
      <c r="K131" s="305"/>
    </row>
    <row r="132" spans="2:11" s="1" customFormat="1" ht="15" customHeight="1">
      <c r="B132" s="302"/>
      <c r="C132" s="283" t="s">
        <v>1557</v>
      </c>
      <c r="D132" s="283"/>
      <c r="E132" s="283"/>
      <c r="F132" s="284" t="s">
        <v>1546</v>
      </c>
      <c r="G132" s="283"/>
      <c r="H132" s="283" t="s">
        <v>1558</v>
      </c>
      <c r="I132" s="283" t="s">
        <v>1542</v>
      </c>
      <c r="J132" s="283">
        <v>20</v>
      </c>
      <c r="K132" s="305"/>
    </row>
    <row r="133" spans="2:11" s="1" customFormat="1" ht="15" customHeight="1">
      <c r="B133" s="302"/>
      <c r="C133" s="259" t="s">
        <v>1545</v>
      </c>
      <c r="D133" s="259"/>
      <c r="E133" s="259"/>
      <c r="F133" s="280" t="s">
        <v>1546</v>
      </c>
      <c r="G133" s="259"/>
      <c r="H133" s="259" t="s">
        <v>1580</v>
      </c>
      <c r="I133" s="259" t="s">
        <v>1542</v>
      </c>
      <c r="J133" s="259">
        <v>50</v>
      </c>
      <c r="K133" s="305"/>
    </row>
    <row r="134" spans="2:11" s="1" customFormat="1" ht="15" customHeight="1">
      <c r="B134" s="302"/>
      <c r="C134" s="259" t="s">
        <v>1559</v>
      </c>
      <c r="D134" s="259"/>
      <c r="E134" s="259"/>
      <c r="F134" s="280" t="s">
        <v>1546</v>
      </c>
      <c r="G134" s="259"/>
      <c r="H134" s="259" t="s">
        <v>1580</v>
      </c>
      <c r="I134" s="259" t="s">
        <v>1542</v>
      </c>
      <c r="J134" s="259">
        <v>50</v>
      </c>
      <c r="K134" s="305"/>
    </row>
    <row r="135" spans="2:11" s="1" customFormat="1" ht="15" customHeight="1">
      <c r="B135" s="302"/>
      <c r="C135" s="259" t="s">
        <v>1565</v>
      </c>
      <c r="D135" s="259"/>
      <c r="E135" s="259"/>
      <c r="F135" s="280" t="s">
        <v>1546</v>
      </c>
      <c r="G135" s="259"/>
      <c r="H135" s="259" t="s">
        <v>1580</v>
      </c>
      <c r="I135" s="259" t="s">
        <v>1542</v>
      </c>
      <c r="J135" s="259">
        <v>50</v>
      </c>
      <c r="K135" s="305"/>
    </row>
    <row r="136" spans="2:11" s="1" customFormat="1" ht="15" customHeight="1">
      <c r="B136" s="302"/>
      <c r="C136" s="259" t="s">
        <v>1567</v>
      </c>
      <c r="D136" s="259"/>
      <c r="E136" s="259"/>
      <c r="F136" s="280" t="s">
        <v>1546</v>
      </c>
      <c r="G136" s="259"/>
      <c r="H136" s="259" t="s">
        <v>1580</v>
      </c>
      <c r="I136" s="259" t="s">
        <v>1542</v>
      </c>
      <c r="J136" s="259">
        <v>50</v>
      </c>
      <c r="K136" s="305"/>
    </row>
    <row r="137" spans="2:11" s="1" customFormat="1" ht="15" customHeight="1">
      <c r="B137" s="302"/>
      <c r="C137" s="259" t="s">
        <v>1568</v>
      </c>
      <c r="D137" s="259"/>
      <c r="E137" s="259"/>
      <c r="F137" s="280" t="s">
        <v>1546</v>
      </c>
      <c r="G137" s="259"/>
      <c r="H137" s="259" t="s">
        <v>1593</v>
      </c>
      <c r="I137" s="259" t="s">
        <v>1542</v>
      </c>
      <c r="J137" s="259">
        <v>255</v>
      </c>
      <c r="K137" s="305"/>
    </row>
    <row r="138" spans="2:11" s="1" customFormat="1" ht="15" customHeight="1">
      <c r="B138" s="302"/>
      <c r="C138" s="259" t="s">
        <v>1570</v>
      </c>
      <c r="D138" s="259"/>
      <c r="E138" s="259"/>
      <c r="F138" s="280" t="s">
        <v>1540</v>
      </c>
      <c r="G138" s="259"/>
      <c r="H138" s="259" t="s">
        <v>1594</v>
      </c>
      <c r="I138" s="259" t="s">
        <v>1572</v>
      </c>
      <c r="J138" s="259"/>
      <c r="K138" s="305"/>
    </row>
    <row r="139" spans="2:11" s="1" customFormat="1" ht="15" customHeight="1">
      <c r="B139" s="302"/>
      <c r="C139" s="259" t="s">
        <v>1573</v>
      </c>
      <c r="D139" s="259"/>
      <c r="E139" s="259"/>
      <c r="F139" s="280" t="s">
        <v>1540</v>
      </c>
      <c r="G139" s="259"/>
      <c r="H139" s="259" t="s">
        <v>1595</v>
      </c>
      <c r="I139" s="259" t="s">
        <v>1575</v>
      </c>
      <c r="J139" s="259"/>
      <c r="K139" s="305"/>
    </row>
    <row r="140" spans="2:11" s="1" customFormat="1" ht="15" customHeight="1">
      <c r="B140" s="302"/>
      <c r="C140" s="259" t="s">
        <v>1576</v>
      </c>
      <c r="D140" s="259"/>
      <c r="E140" s="259"/>
      <c r="F140" s="280" t="s">
        <v>1540</v>
      </c>
      <c r="G140" s="259"/>
      <c r="H140" s="259" t="s">
        <v>1576</v>
      </c>
      <c r="I140" s="259" t="s">
        <v>1575</v>
      </c>
      <c r="J140" s="259"/>
      <c r="K140" s="305"/>
    </row>
    <row r="141" spans="2:11" s="1" customFormat="1" ht="15" customHeight="1">
      <c r="B141" s="302"/>
      <c r="C141" s="259" t="s">
        <v>39</v>
      </c>
      <c r="D141" s="259"/>
      <c r="E141" s="259"/>
      <c r="F141" s="280" t="s">
        <v>1540</v>
      </c>
      <c r="G141" s="259"/>
      <c r="H141" s="259" t="s">
        <v>1596</v>
      </c>
      <c r="I141" s="259" t="s">
        <v>1575</v>
      </c>
      <c r="J141" s="259"/>
      <c r="K141" s="305"/>
    </row>
    <row r="142" spans="2:11" s="1" customFormat="1" ht="15" customHeight="1">
      <c r="B142" s="302"/>
      <c r="C142" s="259" t="s">
        <v>1597</v>
      </c>
      <c r="D142" s="259"/>
      <c r="E142" s="259"/>
      <c r="F142" s="280" t="s">
        <v>1540</v>
      </c>
      <c r="G142" s="259"/>
      <c r="H142" s="259" t="s">
        <v>1598</v>
      </c>
      <c r="I142" s="259" t="s">
        <v>1575</v>
      </c>
      <c r="J142" s="259"/>
      <c r="K142" s="305"/>
    </row>
    <row r="143" spans="2:11" s="1" customFormat="1" ht="15" customHeight="1">
      <c r="B143" s="306"/>
      <c r="C143" s="307"/>
      <c r="D143" s="307"/>
      <c r="E143" s="307"/>
      <c r="F143" s="307"/>
      <c r="G143" s="307"/>
      <c r="H143" s="307"/>
      <c r="I143" s="307"/>
      <c r="J143" s="307"/>
      <c r="K143" s="308"/>
    </row>
    <row r="144" spans="2:11" s="1" customFormat="1" ht="18.75" customHeight="1">
      <c r="B144" s="293"/>
      <c r="C144" s="293"/>
      <c r="D144" s="293"/>
      <c r="E144" s="293"/>
      <c r="F144" s="294"/>
      <c r="G144" s="293"/>
      <c r="H144" s="293"/>
      <c r="I144" s="293"/>
      <c r="J144" s="293"/>
      <c r="K144" s="293"/>
    </row>
    <row r="145" spans="2:11" s="1" customFormat="1" ht="18.75" customHeight="1">
      <c r="B145" s="266"/>
      <c r="C145" s="266"/>
      <c r="D145" s="266"/>
      <c r="E145" s="266"/>
      <c r="F145" s="266"/>
      <c r="G145" s="266"/>
      <c r="H145" s="266"/>
      <c r="I145" s="266"/>
      <c r="J145" s="266"/>
      <c r="K145" s="266"/>
    </row>
    <row r="146" spans="2:11" s="1" customFormat="1" ht="7.5" customHeight="1">
      <c r="B146" s="267"/>
      <c r="C146" s="268"/>
      <c r="D146" s="268"/>
      <c r="E146" s="268"/>
      <c r="F146" s="268"/>
      <c r="G146" s="268"/>
      <c r="H146" s="268"/>
      <c r="I146" s="268"/>
      <c r="J146" s="268"/>
      <c r="K146" s="269"/>
    </row>
    <row r="147" spans="2:11" s="1" customFormat="1" ht="45" customHeight="1">
      <c r="B147" s="270"/>
      <c r="C147" s="378" t="s">
        <v>1599</v>
      </c>
      <c r="D147" s="378"/>
      <c r="E147" s="378"/>
      <c r="F147" s="378"/>
      <c r="G147" s="378"/>
      <c r="H147" s="378"/>
      <c r="I147" s="378"/>
      <c r="J147" s="378"/>
      <c r="K147" s="271"/>
    </row>
    <row r="148" spans="2:11" s="1" customFormat="1" ht="17.25" customHeight="1">
      <c r="B148" s="270"/>
      <c r="C148" s="272" t="s">
        <v>1534</v>
      </c>
      <c r="D148" s="272"/>
      <c r="E148" s="272"/>
      <c r="F148" s="272" t="s">
        <v>1535</v>
      </c>
      <c r="G148" s="273"/>
      <c r="H148" s="272" t="s">
        <v>55</v>
      </c>
      <c r="I148" s="272" t="s">
        <v>58</v>
      </c>
      <c r="J148" s="272" t="s">
        <v>1536</v>
      </c>
      <c r="K148" s="271"/>
    </row>
    <row r="149" spans="2:11" s="1" customFormat="1" ht="17.25" customHeight="1">
      <c r="B149" s="270"/>
      <c r="C149" s="274" t="s">
        <v>1537</v>
      </c>
      <c r="D149" s="274"/>
      <c r="E149" s="274"/>
      <c r="F149" s="275" t="s">
        <v>1538</v>
      </c>
      <c r="G149" s="276"/>
      <c r="H149" s="274"/>
      <c r="I149" s="274"/>
      <c r="J149" s="274" t="s">
        <v>1539</v>
      </c>
      <c r="K149" s="271"/>
    </row>
    <row r="150" spans="2:11" s="1" customFormat="1" ht="5.25" customHeight="1">
      <c r="B150" s="282"/>
      <c r="C150" s="277"/>
      <c r="D150" s="277"/>
      <c r="E150" s="277"/>
      <c r="F150" s="277"/>
      <c r="G150" s="278"/>
      <c r="H150" s="277"/>
      <c r="I150" s="277"/>
      <c r="J150" s="277"/>
      <c r="K150" s="305"/>
    </row>
    <row r="151" spans="2:11" s="1" customFormat="1" ht="15" customHeight="1">
      <c r="B151" s="282"/>
      <c r="C151" s="309" t="s">
        <v>1543</v>
      </c>
      <c r="D151" s="259"/>
      <c r="E151" s="259"/>
      <c r="F151" s="310" t="s">
        <v>1540</v>
      </c>
      <c r="G151" s="259"/>
      <c r="H151" s="309" t="s">
        <v>1580</v>
      </c>
      <c r="I151" s="309" t="s">
        <v>1542</v>
      </c>
      <c r="J151" s="309">
        <v>120</v>
      </c>
      <c r="K151" s="305"/>
    </row>
    <row r="152" spans="2:11" s="1" customFormat="1" ht="15" customHeight="1">
      <c r="B152" s="282"/>
      <c r="C152" s="309" t="s">
        <v>1589</v>
      </c>
      <c r="D152" s="259"/>
      <c r="E152" s="259"/>
      <c r="F152" s="310" t="s">
        <v>1540</v>
      </c>
      <c r="G152" s="259"/>
      <c r="H152" s="309" t="s">
        <v>1600</v>
      </c>
      <c r="I152" s="309" t="s">
        <v>1542</v>
      </c>
      <c r="J152" s="309" t="s">
        <v>1591</v>
      </c>
      <c r="K152" s="305"/>
    </row>
    <row r="153" spans="2:11" s="1" customFormat="1" ht="15" customHeight="1">
      <c r="B153" s="282"/>
      <c r="C153" s="309" t="s">
        <v>1488</v>
      </c>
      <c r="D153" s="259"/>
      <c r="E153" s="259"/>
      <c r="F153" s="310" t="s">
        <v>1540</v>
      </c>
      <c r="G153" s="259"/>
      <c r="H153" s="309" t="s">
        <v>1601</v>
      </c>
      <c r="I153" s="309" t="s">
        <v>1542</v>
      </c>
      <c r="J153" s="309" t="s">
        <v>1591</v>
      </c>
      <c r="K153" s="305"/>
    </row>
    <row r="154" spans="2:11" s="1" customFormat="1" ht="15" customHeight="1">
      <c r="B154" s="282"/>
      <c r="C154" s="309" t="s">
        <v>1545</v>
      </c>
      <c r="D154" s="259"/>
      <c r="E154" s="259"/>
      <c r="F154" s="310" t="s">
        <v>1546</v>
      </c>
      <c r="G154" s="259"/>
      <c r="H154" s="309" t="s">
        <v>1580</v>
      </c>
      <c r="I154" s="309" t="s">
        <v>1542</v>
      </c>
      <c r="J154" s="309">
        <v>50</v>
      </c>
      <c r="K154" s="305"/>
    </row>
    <row r="155" spans="2:11" s="1" customFormat="1" ht="15" customHeight="1">
      <c r="B155" s="282"/>
      <c r="C155" s="309" t="s">
        <v>1548</v>
      </c>
      <c r="D155" s="259"/>
      <c r="E155" s="259"/>
      <c r="F155" s="310" t="s">
        <v>1540</v>
      </c>
      <c r="G155" s="259"/>
      <c r="H155" s="309" t="s">
        <v>1580</v>
      </c>
      <c r="I155" s="309" t="s">
        <v>1550</v>
      </c>
      <c r="J155" s="309"/>
      <c r="K155" s="305"/>
    </row>
    <row r="156" spans="2:11" s="1" customFormat="1" ht="15" customHeight="1">
      <c r="B156" s="282"/>
      <c r="C156" s="309" t="s">
        <v>1559</v>
      </c>
      <c r="D156" s="259"/>
      <c r="E156" s="259"/>
      <c r="F156" s="310" t="s">
        <v>1546</v>
      </c>
      <c r="G156" s="259"/>
      <c r="H156" s="309" t="s">
        <v>1580</v>
      </c>
      <c r="I156" s="309" t="s">
        <v>1542</v>
      </c>
      <c r="J156" s="309">
        <v>50</v>
      </c>
      <c r="K156" s="305"/>
    </row>
    <row r="157" spans="2:11" s="1" customFormat="1" ht="15" customHeight="1">
      <c r="B157" s="282"/>
      <c r="C157" s="309" t="s">
        <v>1567</v>
      </c>
      <c r="D157" s="259"/>
      <c r="E157" s="259"/>
      <c r="F157" s="310" t="s">
        <v>1546</v>
      </c>
      <c r="G157" s="259"/>
      <c r="H157" s="309" t="s">
        <v>1580</v>
      </c>
      <c r="I157" s="309" t="s">
        <v>1542</v>
      </c>
      <c r="J157" s="309">
        <v>50</v>
      </c>
      <c r="K157" s="305"/>
    </row>
    <row r="158" spans="2:11" s="1" customFormat="1" ht="15" customHeight="1">
      <c r="B158" s="282"/>
      <c r="C158" s="309" t="s">
        <v>1565</v>
      </c>
      <c r="D158" s="259"/>
      <c r="E158" s="259"/>
      <c r="F158" s="310" t="s">
        <v>1546</v>
      </c>
      <c r="G158" s="259"/>
      <c r="H158" s="309" t="s">
        <v>1580</v>
      </c>
      <c r="I158" s="309" t="s">
        <v>1542</v>
      </c>
      <c r="J158" s="309">
        <v>50</v>
      </c>
      <c r="K158" s="305"/>
    </row>
    <row r="159" spans="2:11" s="1" customFormat="1" ht="15" customHeight="1">
      <c r="B159" s="282"/>
      <c r="C159" s="309" t="s">
        <v>114</v>
      </c>
      <c r="D159" s="259"/>
      <c r="E159" s="259"/>
      <c r="F159" s="310" t="s">
        <v>1540</v>
      </c>
      <c r="G159" s="259"/>
      <c r="H159" s="309" t="s">
        <v>1602</v>
      </c>
      <c r="I159" s="309" t="s">
        <v>1542</v>
      </c>
      <c r="J159" s="309" t="s">
        <v>1603</v>
      </c>
      <c r="K159" s="305"/>
    </row>
    <row r="160" spans="2:11" s="1" customFormat="1" ht="15" customHeight="1">
      <c r="B160" s="282"/>
      <c r="C160" s="309" t="s">
        <v>1604</v>
      </c>
      <c r="D160" s="259"/>
      <c r="E160" s="259"/>
      <c r="F160" s="310" t="s">
        <v>1540</v>
      </c>
      <c r="G160" s="259"/>
      <c r="H160" s="309" t="s">
        <v>1605</v>
      </c>
      <c r="I160" s="309" t="s">
        <v>1575</v>
      </c>
      <c r="J160" s="309"/>
      <c r="K160" s="305"/>
    </row>
    <row r="161" spans="2:11" s="1" customFormat="1" ht="15" customHeight="1">
      <c r="B161" s="311"/>
      <c r="C161" s="291"/>
      <c r="D161" s="291"/>
      <c r="E161" s="291"/>
      <c r="F161" s="291"/>
      <c r="G161" s="291"/>
      <c r="H161" s="291"/>
      <c r="I161" s="291"/>
      <c r="J161" s="291"/>
      <c r="K161" s="312"/>
    </row>
    <row r="162" spans="2:11" s="1" customFormat="1" ht="18.75" customHeight="1">
      <c r="B162" s="293"/>
      <c r="C162" s="303"/>
      <c r="D162" s="303"/>
      <c r="E162" s="303"/>
      <c r="F162" s="313"/>
      <c r="G162" s="303"/>
      <c r="H162" s="303"/>
      <c r="I162" s="303"/>
      <c r="J162" s="303"/>
      <c r="K162" s="293"/>
    </row>
    <row r="163" spans="2:11" s="1" customFormat="1" ht="18.75" customHeight="1">
      <c r="B163" s="266"/>
      <c r="C163" s="266"/>
      <c r="D163" s="266"/>
      <c r="E163" s="266"/>
      <c r="F163" s="266"/>
      <c r="G163" s="266"/>
      <c r="H163" s="266"/>
      <c r="I163" s="266"/>
      <c r="J163" s="266"/>
      <c r="K163" s="266"/>
    </row>
    <row r="164" spans="2:11" s="1" customFormat="1" ht="7.5" customHeight="1">
      <c r="B164" s="248"/>
      <c r="C164" s="249"/>
      <c r="D164" s="249"/>
      <c r="E164" s="249"/>
      <c r="F164" s="249"/>
      <c r="G164" s="249"/>
      <c r="H164" s="249"/>
      <c r="I164" s="249"/>
      <c r="J164" s="249"/>
      <c r="K164" s="250"/>
    </row>
    <row r="165" spans="2:11" s="1" customFormat="1" ht="45" customHeight="1">
      <c r="B165" s="251"/>
      <c r="C165" s="379" t="s">
        <v>1606</v>
      </c>
      <c r="D165" s="379"/>
      <c r="E165" s="379"/>
      <c r="F165" s="379"/>
      <c r="G165" s="379"/>
      <c r="H165" s="379"/>
      <c r="I165" s="379"/>
      <c r="J165" s="379"/>
      <c r="K165" s="252"/>
    </row>
    <row r="166" spans="2:11" s="1" customFormat="1" ht="17.25" customHeight="1">
      <c r="B166" s="251"/>
      <c r="C166" s="272" t="s">
        <v>1534</v>
      </c>
      <c r="D166" s="272"/>
      <c r="E166" s="272"/>
      <c r="F166" s="272" t="s">
        <v>1535</v>
      </c>
      <c r="G166" s="314"/>
      <c r="H166" s="315" t="s">
        <v>55</v>
      </c>
      <c r="I166" s="315" t="s">
        <v>58</v>
      </c>
      <c r="J166" s="272" t="s">
        <v>1536</v>
      </c>
      <c r="K166" s="252"/>
    </row>
    <row r="167" spans="2:11" s="1" customFormat="1" ht="17.25" customHeight="1">
      <c r="B167" s="253"/>
      <c r="C167" s="274" t="s">
        <v>1537</v>
      </c>
      <c r="D167" s="274"/>
      <c r="E167" s="274"/>
      <c r="F167" s="275" t="s">
        <v>1538</v>
      </c>
      <c r="G167" s="316"/>
      <c r="H167" s="317"/>
      <c r="I167" s="317"/>
      <c r="J167" s="274" t="s">
        <v>1539</v>
      </c>
      <c r="K167" s="254"/>
    </row>
    <row r="168" spans="2:11" s="1" customFormat="1" ht="5.25" customHeight="1">
      <c r="B168" s="282"/>
      <c r="C168" s="277"/>
      <c r="D168" s="277"/>
      <c r="E168" s="277"/>
      <c r="F168" s="277"/>
      <c r="G168" s="278"/>
      <c r="H168" s="277"/>
      <c r="I168" s="277"/>
      <c r="J168" s="277"/>
      <c r="K168" s="305"/>
    </row>
    <row r="169" spans="2:11" s="1" customFormat="1" ht="15" customHeight="1">
      <c r="B169" s="282"/>
      <c r="C169" s="259" t="s">
        <v>1543</v>
      </c>
      <c r="D169" s="259"/>
      <c r="E169" s="259"/>
      <c r="F169" s="280" t="s">
        <v>1540</v>
      </c>
      <c r="G169" s="259"/>
      <c r="H169" s="259" t="s">
        <v>1580</v>
      </c>
      <c r="I169" s="259" t="s">
        <v>1542</v>
      </c>
      <c r="J169" s="259">
        <v>120</v>
      </c>
      <c r="K169" s="305"/>
    </row>
    <row r="170" spans="2:11" s="1" customFormat="1" ht="15" customHeight="1">
      <c r="B170" s="282"/>
      <c r="C170" s="259" t="s">
        <v>1589</v>
      </c>
      <c r="D170" s="259"/>
      <c r="E170" s="259"/>
      <c r="F170" s="280" t="s">
        <v>1540</v>
      </c>
      <c r="G170" s="259"/>
      <c r="H170" s="259" t="s">
        <v>1590</v>
      </c>
      <c r="I170" s="259" t="s">
        <v>1542</v>
      </c>
      <c r="J170" s="259" t="s">
        <v>1591</v>
      </c>
      <c r="K170" s="305"/>
    </row>
    <row r="171" spans="2:11" s="1" customFormat="1" ht="15" customHeight="1">
      <c r="B171" s="282"/>
      <c r="C171" s="259" t="s">
        <v>1488</v>
      </c>
      <c r="D171" s="259"/>
      <c r="E171" s="259"/>
      <c r="F171" s="280" t="s">
        <v>1540</v>
      </c>
      <c r="G171" s="259"/>
      <c r="H171" s="259" t="s">
        <v>1607</v>
      </c>
      <c r="I171" s="259" t="s">
        <v>1542</v>
      </c>
      <c r="J171" s="259" t="s">
        <v>1591</v>
      </c>
      <c r="K171" s="305"/>
    </row>
    <row r="172" spans="2:11" s="1" customFormat="1" ht="15" customHeight="1">
      <c r="B172" s="282"/>
      <c r="C172" s="259" t="s">
        <v>1545</v>
      </c>
      <c r="D172" s="259"/>
      <c r="E172" s="259"/>
      <c r="F172" s="280" t="s">
        <v>1546</v>
      </c>
      <c r="G172" s="259"/>
      <c r="H172" s="259" t="s">
        <v>1607</v>
      </c>
      <c r="I172" s="259" t="s">
        <v>1542</v>
      </c>
      <c r="J172" s="259">
        <v>50</v>
      </c>
      <c r="K172" s="305"/>
    </row>
    <row r="173" spans="2:11" s="1" customFormat="1" ht="15" customHeight="1">
      <c r="B173" s="282"/>
      <c r="C173" s="259" t="s">
        <v>1548</v>
      </c>
      <c r="D173" s="259"/>
      <c r="E173" s="259"/>
      <c r="F173" s="280" t="s">
        <v>1540</v>
      </c>
      <c r="G173" s="259"/>
      <c r="H173" s="259" t="s">
        <v>1607</v>
      </c>
      <c r="I173" s="259" t="s">
        <v>1550</v>
      </c>
      <c r="J173" s="259"/>
      <c r="K173" s="305"/>
    </row>
    <row r="174" spans="2:11" s="1" customFormat="1" ht="15" customHeight="1">
      <c r="B174" s="282"/>
      <c r="C174" s="259" t="s">
        <v>1559</v>
      </c>
      <c r="D174" s="259"/>
      <c r="E174" s="259"/>
      <c r="F174" s="280" t="s">
        <v>1546</v>
      </c>
      <c r="G174" s="259"/>
      <c r="H174" s="259" t="s">
        <v>1607</v>
      </c>
      <c r="I174" s="259" t="s">
        <v>1542</v>
      </c>
      <c r="J174" s="259">
        <v>50</v>
      </c>
      <c r="K174" s="305"/>
    </row>
    <row r="175" spans="2:11" s="1" customFormat="1" ht="15" customHeight="1">
      <c r="B175" s="282"/>
      <c r="C175" s="259" t="s">
        <v>1567</v>
      </c>
      <c r="D175" s="259"/>
      <c r="E175" s="259"/>
      <c r="F175" s="280" t="s">
        <v>1546</v>
      </c>
      <c r="G175" s="259"/>
      <c r="H175" s="259" t="s">
        <v>1607</v>
      </c>
      <c r="I175" s="259" t="s">
        <v>1542</v>
      </c>
      <c r="J175" s="259">
        <v>50</v>
      </c>
      <c r="K175" s="305"/>
    </row>
    <row r="176" spans="2:11" s="1" customFormat="1" ht="15" customHeight="1">
      <c r="B176" s="282"/>
      <c r="C176" s="259" t="s">
        <v>1565</v>
      </c>
      <c r="D176" s="259"/>
      <c r="E176" s="259"/>
      <c r="F176" s="280" t="s">
        <v>1546</v>
      </c>
      <c r="G176" s="259"/>
      <c r="H176" s="259" t="s">
        <v>1607</v>
      </c>
      <c r="I176" s="259" t="s">
        <v>1542</v>
      </c>
      <c r="J176" s="259">
        <v>50</v>
      </c>
      <c r="K176" s="305"/>
    </row>
    <row r="177" spans="2:11" s="1" customFormat="1" ht="15" customHeight="1">
      <c r="B177" s="282"/>
      <c r="C177" s="259" t="s">
        <v>125</v>
      </c>
      <c r="D177" s="259"/>
      <c r="E177" s="259"/>
      <c r="F177" s="280" t="s">
        <v>1540</v>
      </c>
      <c r="G177" s="259"/>
      <c r="H177" s="259" t="s">
        <v>1608</v>
      </c>
      <c r="I177" s="259" t="s">
        <v>1609</v>
      </c>
      <c r="J177" s="259"/>
      <c r="K177" s="305"/>
    </row>
    <row r="178" spans="2:11" s="1" customFormat="1" ht="15" customHeight="1">
      <c r="B178" s="282"/>
      <c r="C178" s="259" t="s">
        <v>58</v>
      </c>
      <c r="D178" s="259"/>
      <c r="E178" s="259"/>
      <c r="F178" s="280" t="s">
        <v>1540</v>
      </c>
      <c r="G178" s="259"/>
      <c r="H178" s="259" t="s">
        <v>1610</v>
      </c>
      <c r="I178" s="259" t="s">
        <v>1611</v>
      </c>
      <c r="J178" s="259">
        <v>1</v>
      </c>
      <c r="K178" s="305"/>
    </row>
    <row r="179" spans="2:11" s="1" customFormat="1" ht="15" customHeight="1">
      <c r="B179" s="282"/>
      <c r="C179" s="259" t="s">
        <v>54</v>
      </c>
      <c r="D179" s="259"/>
      <c r="E179" s="259"/>
      <c r="F179" s="280" t="s">
        <v>1540</v>
      </c>
      <c r="G179" s="259"/>
      <c r="H179" s="259" t="s">
        <v>1612</v>
      </c>
      <c r="I179" s="259" t="s">
        <v>1542</v>
      </c>
      <c r="J179" s="259">
        <v>20</v>
      </c>
      <c r="K179" s="305"/>
    </row>
    <row r="180" spans="2:11" s="1" customFormat="1" ht="15" customHeight="1">
      <c r="B180" s="282"/>
      <c r="C180" s="259" t="s">
        <v>55</v>
      </c>
      <c r="D180" s="259"/>
      <c r="E180" s="259"/>
      <c r="F180" s="280" t="s">
        <v>1540</v>
      </c>
      <c r="G180" s="259"/>
      <c r="H180" s="259" t="s">
        <v>1613</v>
      </c>
      <c r="I180" s="259" t="s">
        <v>1542</v>
      </c>
      <c r="J180" s="259">
        <v>255</v>
      </c>
      <c r="K180" s="305"/>
    </row>
    <row r="181" spans="2:11" s="1" customFormat="1" ht="15" customHeight="1">
      <c r="B181" s="282"/>
      <c r="C181" s="259" t="s">
        <v>126</v>
      </c>
      <c r="D181" s="259"/>
      <c r="E181" s="259"/>
      <c r="F181" s="280" t="s">
        <v>1540</v>
      </c>
      <c r="G181" s="259"/>
      <c r="H181" s="259" t="s">
        <v>1504</v>
      </c>
      <c r="I181" s="259" t="s">
        <v>1542</v>
      </c>
      <c r="J181" s="259">
        <v>10</v>
      </c>
      <c r="K181" s="305"/>
    </row>
    <row r="182" spans="2:11" s="1" customFormat="1" ht="15" customHeight="1">
      <c r="B182" s="282"/>
      <c r="C182" s="259" t="s">
        <v>127</v>
      </c>
      <c r="D182" s="259"/>
      <c r="E182" s="259"/>
      <c r="F182" s="280" t="s">
        <v>1540</v>
      </c>
      <c r="G182" s="259"/>
      <c r="H182" s="259" t="s">
        <v>1614</v>
      </c>
      <c r="I182" s="259" t="s">
        <v>1575</v>
      </c>
      <c r="J182" s="259"/>
      <c r="K182" s="305"/>
    </row>
    <row r="183" spans="2:11" s="1" customFormat="1" ht="15" customHeight="1">
      <c r="B183" s="282"/>
      <c r="C183" s="259" t="s">
        <v>1615</v>
      </c>
      <c r="D183" s="259"/>
      <c r="E183" s="259"/>
      <c r="F183" s="280" t="s">
        <v>1540</v>
      </c>
      <c r="G183" s="259"/>
      <c r="H183" s="259" t="s">
        <v>1616</v>
      </c>
      <c r="I183" s="259" t="s">
        <v>1575</v>
      </c>
      <c r="J183" s="259"/>
      <c r="K183" s="305"/>
    </row>
    <row r="184" spans="2:11" s="1" customFormat="1" ht="15" customHeight="1">
      <c r="B184" s="282"/>
      <c r="C184" s="259" t="s">
        <v>1604</v>
      </c>
      <c r="D184" s="259"/>
      <c r="E184" s="259"/>
      <c r="F184" s="280" t="s">
        <v>1540</v>
      </c>
      <c r="G184" s="259"/>
      <c r="H184" s="259" t="s">
        <v>1617</v>
      </c>
      <c r="I184" s="259" t="s">
        <v>1575</v>
      </c>
      <c r="J184" s="259"/>
      <c r="K184" s="305"/>
    </row>
    <row r="185" spans="2:11" s="1" customFormat="1" ht="15" customHeight="1">
      <c r="B185" s="282"/>
      <c r="C185" s="259" t="s">
        <v>129</v>
      </c>
      <c r="D185" s="259"/>
      <c r="E185" s="259"/>
      <c r="F185" s="280" t="s">
        <v>1546</v>
      </c>
      <c r="G185" s="259"/>
      <c r="H185" s="259" t="s">
        <v>1618</v>
      </c>
      <c r="I185" s="259" t="s">
        <v>1542</v>
      </c>
      <c r="J185" s="259">
        <v>50</v>
      </c>
      <c r="K185" s="305"/>
    </row>
    <row r="186" spans="2:11" s="1" customFormat="1" ht="15" customHeight="1">
      <c r="B186" s="282"/>
      <c r="C186" s="259" t="s">
        <v>1619</v>
      </c>
      <c r="D186" s="259"/>
      <c r="E186" s="259"/>
      <c r="F186" s="280" t="s">
        <v>1546</v>
      </c>
      <c r="G186" s="259"/>
      <c r="H186" s="259" t="s">
        <v>1620</v>
      </c>
      <c r="I186" s="259" t="s">
        <v>1621</v>
      </c>
      <c r="J186" s="259"/>
      <c r="K186" s="305"/>
    </row>
    <row r="187" spans="2:11" s="1" customFormat="1" ht="15" customHeight="1">
      <c r="B187" s="282"/>
      <c r="C187" s="259" t="s">
        <v>1622</v>
      </c>
      <c r="D187" s="259"/>
      <c r="E187" s="259"/>
      <c r="F187" s="280" t="s">
        <v>1546</v>
      </c>
      <c r="G187" s="259"/>
      <c r="H187" s="259" t="s">
        <v>1623</v>
      </c>
      <c r="I187" s="259" t="s">
        <v>1621</v>
      </c>
      <c r="J187" s="259"/>
      <c r="K187" s="305"/>
    </row>
    <row r="188" spans="2:11" s="1" customFormat="1" ht="15" customHeight="1">
      <c r="B188" s="282"/>
      <c r="C188" s="259" t="s">
        <v>1624</v>
      </c>
      <c r="D188" s="259"/>
      <c r="E188" s="259"/>
      <c r="F188" s="280" t="s">
        <v>1546</v>
      </c>
      <c r="G188" s="259"/>
      <c r="H188" s="259" t="s">
        <v>1625</v>
      </c>
      <c r="I188" s="259" t="s">
        <v>1621</v>
      </c>
      <c r="J188" s="259"/>
      <c r="K188" s="305"/>
    </row>
    <row r="189" spans="2:11" s="1" customFormat="1" ht="15" customHeight="1">
      <c r="B189" s="282"/>
      <c r="C189" s="318" t="s">
        <v>1626</v>
      </c>
      <c r="D189" s="259"/>
      <c r="E189" s="259"/>
      <c r="F189" s="280" t="s">
        <v>1546</v>
      </c>
      <c r="G189" s="259"/>
      <c r="H189" s="259" t="s">
        <v>1627</v>
      </c>
      <c r="I189" s="259" t="s">
        <v>1628</v>
      </c>
      <c r="J189" s="319" t="s">
        <v>1629</v>
      </c>
      <c r="K189" s="305"/>
    </row>
    <row r="190" spans="2:11" s="1" customFormat="1" ht="15" customHeight="1">
      <c r="B190" s="282"/>
      <c r="C190" s="318" t="s">
        <v>43</v>
      </c>
      <c r="D190" s="259"/>
      <c r="E190" s="259"/>
      <c r="F190" s="280" t="s">
        <v>1540</v>
      </c>
      <c r="G190" s="259"/>
      <c r="H190" s="256" t="s">
        <v>1630</v>
      </c>
      <c r="I190" s="259" t="s">
        <v>1631</v>
      </c>
      <c r="J190" s="259"/>
      <c r="K190" s="305"/>
    </row>
    <row r="191" spans="2:11" s="1" customFormat="1" ht="15" customHeight="1">
      <c r="B191" s="282"/>
      <c r="C191" s="318" t="s">
        <v>1632</v>
      </c>
      <c r="D191" s="259"/>
      <c r="E191" s="259"/>
      <c r="F191" s="280" t="s">
        <v>1540</v>
      </c>
      <c r="G191" s="259"/>
      <c r="H191" s="259" t="s">
        <v>1633</v>
      </c>
      <c r="I191" s="259" t="s">
        <v>1575</v>
      </c>
      <c r="J191" s="259"/>
      <c r="K191" s="305"/>
    </row>
    <row r="192" spans="2:11" s="1" customFormat="1" ht="15" customHeight="1">
      <c r="B192" s="282"/>
      <c r="C192" s="318" t="s">
        <v>1634</v>
      </c>
      <c r="D192" s="259"/>
      <c r="E192" s="259"/>
      <c r="F192" s="280" t="s">
        <v>1540</v>
      </c>
      <c r="G192" s="259"/>
      <c r="H192" s="259" t="s">
        <v>1635</v>
      </c>
      <c r="I192" s="259" t="s">
        <v>1575</v>
      </c>
      <c r="J192" s="259"/>
      <c r="K192" s="305"/>
    </row>
    <row r="193" spans="2:11" s="1" customFormat="1" ht="15" customHeight="1">
      <c r="B193" s="282"/>
      <c r="C193" s="318" t="s">
        <v>1636</v>
      </c>
      <c r="D193" s="259"/>
      <c r="E193" s="259"/>
      <c r="F193" s="280" t="s">
        <v>1546</v>
      </c>
      <c r="G193" s="259"/>
      <c r="H193" s="259" t="s">
        <v>1637</v>
      </c>
      <c r="I193" s="259" t="s">
        <v>1575</v>
      </c>
      <c r="J193" s="259"/>
      <c r="K193" s="305"/>
    </row>
    <row r="194" spans="2:11" s="1" customFormat="1" ht="15" customHeight="1">
      <c r="B194" s="311"/>
      <c r="C194" s="320"/>
      <c r="D194" s="291"/>
      <c r="E194" s="291"/>
      <c r="F194" s="291"/>
      <c r="G194" s="291"/>
      <c r="H194" s="291"/>
      <c r="I194" s="291"/>
      <c r="J194" s="291"/>
      <c r="K194" s="312"/>
    </row>
    <row r="195" spans="2:11" s="1" customFormat="1" ht="18.75" customHeight="1">
      <c r="B195" s="293"/>
      <c r="C195" s="303"/>
      <c r="D195" s="303"/>
      <c r="E195" s="303"/>
      <c r="F195" s="313"/>
      <c r="G195" s="303"/>
      <c r="H195" s="303"/>
      <c r="I195" s="303"/>
      <c r="J195" s="303"/>
      <c r="K195" s="293"/>
    </row>
    <row r="196" spans="2:11" s="1" customFormat="1" ht="18.75" customHeight="1">
      <c r="B196" s="293"/>
      <c r="C196" s="303"/>
      <c r="D196" s="303"/>
      <c r="E196" s="303"/>
      <c r="F196" s="313"/>
      <c r="G196" s="303"/>
      <c r="H196" s="303"/>
      <c r="I196" s="303"/>
      <c r="J196" s="303"/>
      <c r="K196" s="293"/>
    </row>
    <row r="197" spans="2:11" s="1" customFormat="1" ht="18.75" customHeight="1">
      <c r="B197" s="266"/>
      <c r="C197" s="266"/>
      <c r="D197" s="266"/>
      <c r="E197" s="266"/>
      <c r="F197" s="266"/>
      <c r="G197" s="266"/>
      <c r="H197" s="266"/>
      <c r="I197" s="266"/>
      <c r="J197" s="266"/>
      <c r="K197" s="266"/>
    </row>
    <row r="198" spans="2:11" s="1" customFormat="1" ht="13.5">
      <c r="B198" s="248"/>
      <c r="C198" s="249"/>
      <c r="D198" s="249"/>
      <c r="E198" s="249"/>
      <c r="F198" s="249"/>
      <c r="G198" s="249"/>
      <c r="H198" s="249"/>
      <c r="I198" s="249"/>
      <c r="J198" s="249"/>
      <c r="K198" s="250"/>
    </row>
    <row r="199" spans="2:11" s="1" customFormat="1" ht="21">
      <c r="B199" s="251"/>
      <c r="C199" s="379" t="s">
        <v>1638</v>
      </c>
      <c r="D199" s="379"/>
      <c r="E199" s="379"/>
      <c r="F199" s="379"/>
      <c r="G199" s="379"/>
      <c r="H199" s="379"/>
      <c r="I199" s="379"/>
      <c r="J199" s="379"/>
      <c r="K199" s="252"/>
    </row>
    <row r="200" spans="2:11" s="1" customFormat="1" ht="25.5" customHeight="1">
      <c r="B200" s="251"/>
      <c r="C200" s="321" t="s">
        <v>1639</v>
      </c>
      <c r="D200" s="321"/>
      <c r="E200" s="321"/>
      <c r="F200" s="321" t="s">
        <v>1640</v>
      </c>
      <c r="G200" s="322"/>
      <c r="H200" s="380" t="s">
        <v>1641</v>
      </c>
      <c r="I200" s="380"/>
      <c r="J200" s="380"/>
      <c r="K200" s="252"/>
    </row>
    <row r="201" spans="2:11" s="1" customFormat="1" ht="5.25" customHeight="1">
      <c r="B201" s="282"/>
      <c r="C201" s="277"/>
      <c r="D201" s="277"/>
      <c r="E201" s="277"/>
      <c r="F201" s="277"/>
      <c r="G201" s="303"/>
      <c r="H201" s="277"/>
      <c r="I201" s="277"/>
      <c r="J201" s="277"/>
      <c r="K201" s="305"/>
    </row>
    <row r="202" spans="2:11" s="1" customFormat="1" ht="15" customHeight="1">
      <c r="B202" s="282"/>
      <c r="C202" s="259" t="s">
        <v>1631</v>
      </c>
      <c r="D202" s="259"/>
      <c r="E202" s="259"/>
      <c r="F202" s="280" t="s">
        <v>44</v>
      </c>
      <c r="G202" s="259"/>
      <c r="H202" s="381" t="s">
        <v>1642</v>
      </c>
      <c r="I202" s="381"/>
      <c r="J202" s="381"/>
      <c r="K202" s="305"/>
    </row>
    <row r="203" spans="2:11" s="1" customFormat="1" ht="15" customHeight="1">
      <c r="B203" s="282"/>
      <c r="C203" s="259"/>
      <c r="D203" s="259"/>
      <c r="E203" s="259"/>
      <c r="F203" s="280" t="s">
        <v>45</v>
      </c>
      <c r="G203" s="259"/>
      <c r="H203" s="381" t="s">
        <v>1643</v>
      </c>
      <c r="I203" s="381"/>
      <c r="J203" s="381"/>
      <c r="K203" s="305"/>
    </row>
    <row r="204" spans="2:11" s="1" customFormat="1" ht="15" customHeight="1">
      <c r="B204" s="282"/>
      <c r="C204" s="259"/>
      <c r="D204" s="259"/>
      <c r="E204" s="259"/>
      <c r="F204" s="280" t="s">
        <v>48</v>
      </c>
      <c r="G204" s="259"/>
      <c r="H204" s="381" t="s">
        <v>1644</v>
      </c>
      <c r="I204" s="381"/>
      <c r="J204" s="381"/>
      <c r="K204" s="305"/>
    </row>
    <row r="205" spans="2:11" s="1" customFormat="1" ht="15" customHeight="1">
      <c r="B205" s="282"/>
      <c r="C205" s="259"/>
      <c r="D205" s="259"/>
      <c r="E205" s="259"/>
      <c r="F205" s="280" t="s">
        <v>46</v>
      </c>
      <c r="G205" s="259"/>
      <c r="H205" s="381" t="s">
        <v>1645</v>
      </c>
      <c r="I205" s="381"/>
      <c r="J205" s="381"/>
      <c r="K205" s="305"/>
    </row>
    <row r="206" spans="2:11" s="1" customFormat="1" ht="15" customHeight="1">
      <c r="B206" s="282"/>
      <c r="C206" s="259"/>
      <c r="D206" s="259"/>
      <c r="E206" s="259"/>
      <c r="F206" s="280" t="s">
        <v>47</v>
      </c>
      <c r="G206" s="259"/>
      <c r="H206" s="381" t="s">
        <v>1646</v>
      </c>
      <c r="I206" s="381"/>
      <c r="J206" s="381"/>
      <c r="K206" s="305"/>
    </row>
    <row r="207" spans="2:11" s="1" customFormat="1" ht="15" customHeight="1">
      <c r="B207" s="282"/>
      <c r="C207" s="259"/>
      <c r="D207" s="259"/>
      <c r="E207" s="259"/>
      <c r="F207" s="280"/>
      <c r="G207" s="259"/>
      <c r="H207" s="259"/>
      <c r="I207" s="259"/>
      <c r="J207" s="259"/>
      <c r="K207" s="305"/>
    </row>
    <row r="208" spans="2:11" s="1" customFormat="1" ht="15" customHeight="1">
      <c r="B208" s="282"/>
      <c r="C208" s="259" t="s">
        <v>1587</v>
      </c>
      <c r="D208" s="259"/>
      <c r="E208" s="259"/>
      <c r="F208" s="280" t="s">
        <v>80</v>
      </c>
      <c r="G208" s="259"/>
      <c r="H208" s="381" t="s">
        <v>1647</v>
      </c>
      <c r="I208" s="381"/>
      <c r="J208" s="381"/>
      <c r="K208" s="305"/>
    </row>
    <row r="209" spans="2:11" s="1" customFormat="1" ht="15" customHeight="1">
      <c r="B209" s="282"/>
      <c r="C209" s="259"/>
      <c r="D209" s="259"/>
      <c r="E209" s="259"/>
      <c r="F209" s="280" t="s">
        <v>99</v>
      </c>
      <c r="G209" s="259"/>
      <c r="H209" s="381" t="s">
        <v>1485</v>
      </c>
      <c r="I209" s="381"/>
      <c r="J209" s="381"/>
      <c r="K209" s="305"/>
    </row>
    <row r="210" spans="2:11" s="1" customFormat="1" ht="15" customHeight="1">
      <c r="B210" s="282"/>
      <c r="C210" s="259"/>
      <c r="D210" s="259"/>
      <c r="E210" s="259"/>
      <c r="F210" s="280" t="s">
        <v>86</v>
      </c>
      <c r="G210" s="259"/>
      <c r="H210" s="381" t="s">
        <v>1648</v>
      </c>
      <c r="I210" s="381"/>
      <c r="J210" s="381"/>
      <c r="K210" s="305"/>
    </row>
    <row r="211" spans="2:11" s="1" customFormat="1" ht="15" customHeight="1">
      <c r="B211" s="323"/>
      <c r="C211" s="259"/>
      <c r="D211" s="259"/>
      <c r="E211" s="259"/>
      <c r="F211" s="280" t="s">
        <v>107</v>
      </c>
      <c r="G211" s="318"/>
      <c r="H211" s="382" t="s">
        <v>108</v>
      </c>
      <c r="I211" s="382"/>
      <c r="J211" s="382"/>
      <c r="K211" s="324"/>
    </row>
    <row r="212" spans="2:11" s="1" customFormat="1" ht="15" customHeight="1">
      <c r="B212" s="323"/>
      <c r="C212" s="259"/>
      <c r="D212" s="259"/>
      <c r="E212" s="259"/>
      <c r="F212" s="280" t="s">
        <v>1486</v>
      </c>
      <c r="G212" s="318"/>
      <c r="H212" s="382" t="s">
        <v>1456</v>
      </c>
      <c r="I212" s="382"/>
      <c r="J212" s="382"/>
      <c r="K212" s="324"/>
    </row>
    <row r="213" spans="2:11" s="1" customFormat="1" ht="15" customHeight="1">
      <c r="B213" s="323"/>
      <c r="C213" s="259"/>
      <c r="D213" s="259"/>
      <c r="E213" s="259"/>
      <c r="F213" s="280"/>
      <c r="G213" s="318"/>
      <c r="H213" s="309"/>
      <c r="I213" s="309"/>
      <c r="J213" s="309"/>
      <c r="K213" s="324"/>
    </row>
    <row r="214" spans="2:11" s="1" customFormat="1" ht="15" customHeight="1">
      <c r="B214" s="323"/>
      <c r="C214" s="259" t="s">
        <v>1611</v>
      </c>
      <c r="D214" s="259"/>
      <c r="E214" s="259"/>
      <c r="F214" s="280">
        <v>1</v>
      </c>
      <c r="G214" s="318"/>
      <c r="H214" s="382" t="s">
        <v>1649</v>
      </c>
      <c r="I214" s="382"/>
      <c r="J214" s="382"/>
      <c r="K214" s="324"/>
    </row>
    <row r="215" spans="2:11" s="1" customFormat="1" ht="15" customHeight="1">
      <c r="B215" s="323"/>
      <c r="C215" s="259"/>
      <c r="D215" s="259"/>
      <c r="E215" s="259"/>
      <c r="F215" s="280">
        <v>2</v>
      </c>
      <c r="G215" s="318"/>
      <c r="H215" s="382" t="s">
        <v>1650</v>
      </c>
      <c r="I215" s="382"/>
      <c r="J215" s="382"/>
      <c r="K215" s="324"/>
    </row>
    <row r="216" spans="2:11" s="1" customFormat="1" ht="15" customHeight="1">
      <c r="B216" s="323"/>
      <c r="C216" s="259"/>
      <c r="D216" s="259"/>
      <c r="E216" s="259"/>
      <c r="F216" s="280">
        <v>3</v>
      </c>
      <c r="G216" s="318"/>
      <c r="H216" s="382" t="s">
        <v>1651</v>
      </c>
      <c r="I216" s="382"/>
      <c r="J216" s="382"/>
      <c r="K216" s="324"/>
    </row>
    <row r="217" spans="2:11" s="1" customFormat="1" ht="15" customHeight="1">
      <c r="B217" s="323"/>
      <c r="C217" s="259"/>
      <c r="D217" s="259"/>
      <c r="E217" s="259"/>
      <c r="F217" s="280">
        <v>4</v>
      </c>
      <c r="G217" s="318"/>
      <c r="H217" s="382" t="s">
        <v>1652</v>
      </c>
      <c r="I217" s="382"/>
      <c r="J217" s="382"/>
      <c r="K217" s="324"/>
    </row>
    <row r="218" spans="2:11" s="1" customFormat="1" ht="12.75" customHeight="1">
      <c r="B218" s="325"/>
      <c r="C218" s="326"/>
      <c r="D218" s="326"/>
      <c r="E218" s="326"/>
      <c r="F218" s="326"/>
      <c r="G218" s="326"/>
      <c r="H218" s="326"/>
      <c r="I218" s="326"/>
      <c r="J218" s="326"/>
      <c r="K218" s="327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4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67"/>
      <c r="M2" s="367"/>
      <c r="N2" s="367"/>
      <c r="O2" s="367"/>
      <c r="P2" s="367"/>
      <c r="Q2" s="367"/>
      <c r="R2" s="367"/>
      <c r="S2" s="367"/>
      <c r="T2" s="367"/>
      <c r="U2" s="367"/>
      <c r="V2" s="367"/>
      <c r="AT2" s="18" t="s">
        <v>82</v>
      </c>
    </row>
    <row r="3" spans="2:46" s="1" customFormat="1" ht="6.95" customHeight="1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21"/>
      <c r="AT3" s="18" t="s">
        <v>83</v>
      </c>
    </row>
    <row r="4" spans="2:46" s="1" customFormat="1" ht="24.95" customHeight="1">
      <c r="B4" s="21"/>
      <c r="D4" s="104" t="s">
        <v>110</v>
      </c>
      <c r="L4" s="21"/>
      <c r="M4" s="105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06" t="s">
        <v>16</v>
      </c>
      <c r="L6" s="21"/>
    </row>
    <row r="7" spans="2:12" s="1" customFormat="1" ht="16.5" customHeight="1">
      <c r="B7" s="21"/>
      <c r="E7" s="368" t="str">
        <f>'Rekapitulace stavby'!K6</f>
        <v>PPO Píšťany-sklad MPPZ (aktualizace)</v>
      </c>
      <c r="F7" s="369"/>
      <c r="G7" s="369"/>
      <c r="H7" s="369"/>
      <c r="L7" s="21"/>
    </row>
    <row r="8" spans="1:31" s="2" customFormat="1" ht="12" customHeight="1">
      <c r="A8" s="35"/>
      <c r="B8" s="40"/>
      <c r="C8" s="35"/>
      <c r="D8" s="106" t="s">
        <v>111</v>
      </c>
      <c r="E8" s="35"/>
      <c r="F8" s="35"/>
      <c r="G8" s="35"/>
      <c r="H8" s="35"/>
      <c r="I8" s="35"/>
      <c r="J8" s="35"/>
      <c r="K8" s="35"/>
      <c r="L8" s="107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70" t="s">
        <v>112</v>
      </c>
      <c r="F9" s="371"/>
      <c r="G9" s="371"/>
      <c r="H9" s="371"/>
      <c r="I9" s="35"/>
      <c r="J9" s="35"/>
      <c r="K9" s="35"/>
      <c r="L9" s="10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10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06" t="s">
        <v>18</v>
      </c>
      <c r="E11" s="35"/>
      <c r="F11" s="108" t="s">
        <v>19</v>
      </c>
      <c r="G11" s="35"/>
      <c r="H11" s="35"/>
      <c r="I11" s="106" t="s">
        <v>20</v>
      </c>
      <c r="J11" s="108" t="s">
        <v>19</v>
      </c>
      <c r="K11" s="35"/>
      <c r="L11" s="10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06" t="s">
        <v>21</v>
      </c>
      <c r="E12" s="35"/>
      <c r="F12" s="108" t="s">
        <v>22</v>
      </c>
      <c r="G12" s="35"/>
      <c r="H12" s="35"/>
      <c r="I12" s="106" t="s">
        <v>23</v>
      </c>
      <c r="J12" s="109" t="str">
        <f>'Rekapitulace stavby'!AN8</f>
        <v>31. 10. 2022</v>
      </c>
      <c r="K12" s="35"/>
      <c r="L12" s="10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10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06" t="s">
        <v>25</v>
      </c>
      <c r="E14" s="35"/>
      <c r="F14" s="35"/>
      <c r="G14" s="35"/>
      <c r="H14" s="35"/>
      <c r="I14" s="106" t="s">
        <v>26</v>
      </c>
      <c r="J14" s="108" t="s">
        <v>27</v>
      </c>
      <c r="K14" s="35"/>
      <c r="L14" s="10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08" t="s">
        <v>28</v>
      </c>
      <c r="F15" s="35"/>
      <c r="G15" s="35"/>
      <c r="H15" s="35"/>
      <c r="I15" s="106" t="s">
        <v>29</v>
      </c>
      <c r="J15" s="108" t="s">
        <v>19</v>
      </c>
      <c r="K15" s="35"/>
      <c r="L15" s="10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10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06" t="s">
        <v>30</v>
      </c>
      <c r="E17" s="35"/>
      <c r="F17" s="35"/>
      <c r="G17" s="35"/>
      <c r="H17" s="35"/>
      <c r="I17" s="106" t="s">
        <v>26</v>
      </c>
      <c r="J17" s="31" t="str">
        <f>'Rekapitulace stavby'!AN13</f>
        <v>Vyplň údaj</v>
      </c>
      <c r="K17" s="35"/>
      <c r="L17" s="10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72" t="str">
        <f>'Rekapitulace stavby'!E14</f>
        <v>Vyplň údaj</v>
      </c>
      <c r="F18" s="373"/>
      <c r="G18" s="373"/>
      <c r="H18" s="373"/>
      <c r="I18" s="106" t="s">
        <v>29</v>
      </c>
      <c r="J18" s="31" t="str">
        <f>'Rekapitulace stavby'!AN14</f>
        <v>Vyplň údaj</v>
      </c>
      <c r="K18" s="35"/>
      <c r="L18" s="10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10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06" t="s">
        <v>32</v>
      </c>
      <c r="E20" s="35"/>
      <c r="F20" s="35"/>
      <c r="G20" s="35"/>
      <c r="H20" s="35"/>
      <c r="I20" s="106" t="s">
        <v>26</v>
      </c>
      <c r="J20" s="108" t="s">
        <v>33</v>
      </c>
      <c r="K20" s="35"/>
      <c r="L20" s="10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8" t="s">
        <v>34</v>
      </c>
      <c r="F21" s="35"/>
      <c r="G21" s="35"/>
      <c r="H21" s="35"/>
      <c r="I21" s="106" t="s">
        <v>29</v>
      </c>
      <c r="J21" s="108" t="s">
        <v>19</v>
      </c>
      <c r="K21" s="35"/>
      <c r="L21" s="10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10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06" t="s">
        <v>36</v>
      </c>
      <c r="E23" s="35"/>
      <c r="F23" s="35"/>
      <c r="G23" s="35"/>
      <c r="H23" s="35"/>
      <c r="I23" s="106" t="s">
        <v>26</v>
      </c>
      <c r="J23" s="108" t="s">
        <v>33</v>
      </c>
      <c r="K23" s="35"/>
      <c r="L23" s="10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8" t="s">
        <v>34</v>
      </c>
      <c r="F24" s="35"/>
      <c r="G24" s="35"/>
      <c r="H24" s="35"/>
      <c r="I24" s="106" t="s">
        <v>29</v>
      </c>
      <c r="J24" s="108" t="s">
        <v>19</v>
      </c>
      <c r="K24" s="35"/>
      <c r="L24" s="10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10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06" t="s">
        <v>37</v>
      </c>
      <c r="E26" s="35"/>
      <c r="F26" s="35"/>
      <c r="G26" s="35"/>
      <c r="H26" s="35"/>
      <c r="I26" s="35"/>
      <c r="J26" s="35"/>
      <c r="K26" s="35"/>
      <c r="L26" s="10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0"/>
      <c r="B27" s="111"/>
      <c r="C27" s="110"/>
      <c r="D27" s="110"/>
      <c r="E27" s="374" t="s">
        <v>19</v>
      </c>
      <c r="F27" s="374"/>
      <c r="G27" s="374"/>
      <c r="H27" s="374"/>
      <c r="I27" s="110"/>
      <c r="J27" s="110"/>
      <c r="K27" s="110"/>
      <c r="L27" s="112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10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3"/>
      <c r="E29" s="113"/>
      <c r="F29" s="113"/>
      <c r="G29" s="113"/>
      <c r="H29" s="113"/>
      <c r="I29" s="113"/>
      <c r="J29" s="113"/>
      <c r="K29" s="113"/>
      <c r="L29" s="107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14" t="s">
        <v>39</v>
      </c>
      <c r="E30" s="35"/>
      <c r="F30" s="35"/>
      <c r="G30" s="35"/>
      <c r="H30" s="35"/>
      <c r="I30" s="35"/>
      <c r="J30" s="115">
        <f>ROUND(J86,2)</f>
        <v>0</v>
      </c>
      <c r="K30" s="35"/>
      <c r="L30" s="10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3"/>
      <c r="E31" s="113"/>
      <c r="F31" s="113"/>
      <c r="G31" s="113"/>
      <c r="H31" s="113"/>
      <c r="I31" s="113"/>
      <c r="J31" s="113"/>
      <c r="K31" s="113"/>
      <c r="L31" s="10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16" t="s">
        <v>41</v>
      </c>
      <c r="G32" s="35"/>
      <c r="H32" s="35"/>
      <c r="I32" s="116" t="s">
        <v>40</v>
      </c>
      <c r="J32" s="116" t="s">
        <v>42</v>
      </c>
      <c r="K32" s="35"/>
      <c r="L32" s="10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17" t="s">
        <v>43</v>
      </c>
      <c r="E33" s="106" t="s">
        <v>44</v>
      </c>
      <c r="F33" s="118">
        <f>ROUND((SUM(BE86:BE144)),2)</f>
        <v>0</v>
      </c>
      <c r="G33" s="35"/>
      <c r="H33" s="35"/>
      <c r="I33" s="119">
        <v>0.21</v>
      </c>
      <c r="J33" s="118">
        <f>ROUND(((SUM(BE86:BE144))*I33),2)</f>
        <v>0</v>
      </c>
      <c r="K33" s="35"/>
      <c r="L33" s="10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06" t="s">
        <v>45</v>
      </c>
      <c r="F34" s="118">
        <f>ROUND((SUM(BF86:BF144)),2)</f>
        <v>0</v>
      </c>
      <c r="G34" s="35"/>
      <c r="H34" s="35"/>
      <c r="I34" s="119">
        <v>0.15</v>
      </c>
      <c r="J34" s="118">
        <f>ROUND(((SUM(BF86:BF144))*I34),2)</f>
        <v>0</v>
      </c>
      <c r="K34" s="35"/>
      <c r="L34" s="10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06" t="s">
        <v>46</v>
      </c>
      <c r="F35" s="118">
        <f>ROUND((SUM(BG86:BG144)),2)</f>
        <v>0</v>
      </c>
      <c r="G35" s="35"/>
      <c r="H35" s="35"/>
      <c r="I35" s="119">
        <v>0.21</v>
      </c>
      <c r="J35" s="118">
        <f>0</f>
        <v>0</v>
      </c>
      <c r="K35" s="35"/>
      <c r="L35" s="10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06" t="s">
        <v>47</v>
      </c>
      <c r="F36" s="118">
        <f>ROUND((SUM(BH86:BH144)),2)</f>
        <v>0</v>
      </c>
      <c r="G36" s="35"/>
      <c r="H36" s="35"/>
      <c r="I36" s="119">
        <v>0.15</v>
      </c>
      <c r="J36" s="118">
        <f>0</f>
        <v>0</v>
      </c>
      <c r="K36" s="35"/>
      <c r="L36" s="10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06" t="s">
        <v>48</v>
      </c>
      <c r="F37" s="118">
        <f>ROUND((SUM(BI86:BI144)),2)</f>
        <v>0</v>
      </c>
      <c r="G37" s="35"/>
      <c r="H37" s="35"/>
      <c r="I37" s="119">
        <v>0</v>
      </c>
      <c r="J37" s="118">
        <f>0</f>
        <v>0</v>
      </c>
      <c r="K37" s="35"/>
      <c r="L37" s="10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10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0"/>
      <c r="D39" s="121" t="s">
        <v>49</v>
      </c>
      <c r="E39" s="122"/>
      <c r="F39" s="122"/>
      <c r="G39" s="123" t="s">
        <v>50</v>
      </c>
      <c r="H39" s="124" t="s">
        <v>51</v>
      </c>
      <c r="I39" s="122"/>
      <c r="J39" s="125">
        <f>SUM(J30:J37)</f>
        <v>0</v>
      </c>
      <c r="K39" s="126"/>
      <c r="L39" s="10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27"/>
      <c r="C40" s="128"/>
      <c r="D40" s="128"/>
      <c r="E40" s="128"/>
      <c r="F40" s="128"/>
      <c r="G40" s="128"/>
      <c r="H40" s="128"/>
      <c r="I40" s="128"/>
      <c r="J40" s="128"/>
      <c r="K40" s="128"/>
      <c r="L40" s="10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29"/>
      <c r="C44" s="130"/>
      <c r="D44" s="130"/>
      <c r="E44" s="130"/>
      <c r="F44" s="130"/>
      <c r="G44" s="130"/>
      <c r="H44" s="130"/>
      <c r="I44" s="130"/>
      <c r="J44" s="130"/>
      <c r="K44" s="130"/>
      <c r="L44" s="107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4" t="s">
        <v>113</v>
      </c>
      <c r="D45" s="37"/>
      <c r="E45" s="37"/>
      <c r="F45" s="37"/>
      <c r="G45" s="37"/>
      <c r="H45" s="37"/>
      <c r="I45" s="37"/>
      <c r="J45" s="37"/>
      <c r="K45" s="37"/>
      <c r="L45" s="107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10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30" t="s">
        <v>16</v>
      </c>
      <c r="D47" s="37"/>
      <c r="E47" s="37"/>
      <c r="F47" s="37"/>
      <c r="G47" s="37"/>
      <c r="H47" s="37"/>
      <c r="I47" s="37"/>
      <c r="J47" s="37"/>
      <c r="K47" s="37"/>
      <c r="L47" s="10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375" t="str">
        <f>E7</f>
        <v>PPO Píšťany-sklad MPPZ (aktualizace)</v>
      </c>
      <c r="F48" s="376"/>
      <c r="G48" s="376"/>
      <c r="H48" s="376"/>
      <c r="I48" s="37"/>
      <c r="J48" s="37"/>
      <c r="K48" s="37"/>
      <c r="L48" s="10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30" t="s">
        <v>111</v>
      </c>
      <c r="D49" s="37"/>
      <c r="E49" s="37"/>
      <c r="F49" s="37"/>
      <c r="G49" s="37"/>
      <c r="H49" s="37"/>
      <c r="I49" s="37"/>
      <c r="J49" s="37"/>
      <c r="K49" s="37"/>
      <c r="L49" s="10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328" t="str">
        <f>E9</f>
        <v>000 - Příprava staveniště</v>
      </c>
      <c r="F50" s="377"/>
      <c r="G50" s="377"/>
      <c r="H50" s="377"/>
      <c r="I50" s="37"/>
      <c r="J50" s="37"/>
      <c r="K50" s="37"/>
      <c r="L50" s="10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107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30" t="s">
        <v>21</v>
      </c>
      <c r="D52" s="37"/>
      <c r="E52" s="37"/>
      <c r="F52" s="28" t="str">
        <f>F12</f>
        <v>Píšťany</v>
      </c>
      <c r="G52" s="37"/>
      <c r="H52" s="37"/>
      <c r="I52" s="30" t="s">
        <v>23</v>
      </c>
      <c r="J52" s="60" t="str">
        <f>IF(J12="","",J12)</f>
        <v>31. 10. 2022</v>
      </c>
      <c r="K52" s="37"/>
      <c r="L52" s="10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10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25.7" customHeight="1">
      <c r="A54" s="35"/>
      <c r="B54" s="36"/>
      <c r="C54" s="30" t="s">
        <v>25</v>
      </c>
      <c r="D54" s="37"/>
      <c r="E54" s="37"/>
      <c r="F54" s="28" t="str">
        <f>E15</f>
        <v>Povodí LABE - státní podnik</v>
      </c>
      <c r="G54" s="37"/>
      <c r="H54" s="37"/>
      <c r="I54" s="30" t="s">
        <v>32</v>
      </c>
      <c r="J54" s="33" t="str">
        <f>E21</f>
        <v>Agroprojekt Jihlava spol, s.r.o.</v>
      </c>
      <c r="K54" s="37"/>
      <c r="L54" s="10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25.7" customHeight="1">
      <c r="A55" s="35"/>
      <c r="B55" s="36"/>
      <c r="C55" s="30" t="s">
        <v>30</v>
      </c>
      <c r="D55" s="37"/>
      <c r="E55" s="37"/>
      <c r="F55" s="28" t="str">
        <f>IF(E18="","",E18)</f>
        <v>Vyplň údaj</v>
      </c>
      <c r="G55" s="37"/>
      <c r="H55" s="37"/>
      <c r="I55" s="30" t="s">
        <v>36</v>
      </c>
      <c r="J55" s="33" t="str">
        <f>E24</f>
        <v>Agroprojekt Jihlava spol, s.r.o.</v>
      </c>
      <c r="K55" s="37"/>
      <c r="L55" s="10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10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31" t="s">
        <v>114</v>
      </c>
      <c r="D57" s="132"/>
      <c r="E57" s="132"/>
      <c r="F57" s="132"/>
      <c r="G57" s="132"/>
      <c r="H57" s="132"/>
      <c r="I57" s="132"/>
      <c r="J57" s="133" t="s">
        <v>115</v>
      </c>
      <c r="K57" s="132"/>
      <c r="L57" s="10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10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34" t="s">
        <v>71</v>
      </c>
      <c r="D59" s="37"/>
      <c r="E59" s="37"/>
      <c r="F59" s="37"/>
      <c r="G59" s="37"/>
      <c r="H59" s="37"/>
      <c r="I59" s="37"/>
      <c r="J59" s="78">
        <f>J86</f>
        <v>0</v>
      </c>
      <c r="K59" s="37"/>
      <c r="L59" s="10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8" t="s">
        <v>116</v>
      </c>
    </row>
    <row r="60" spans="2:12" s="9" customFormat="1" ht="24.95" customHeight="1">
      <c r="B60" s="135"/>
      <c r="C60" s="136"/>
      <c r="D60" s="137" t="s">
        <v>117</v>
      </c>
      <c r="E60" s="138"/>
      <c r="F60" s="138"/>
      <c r="G60" s="138"/>
      <c r="H60" s="138"/>
      <c r="I60" s="138"/>
      <c r="J60" s="139">
        <f>J87</f>
        <v>0</v>
      </c>
      <c r="K60" s="136"/>
      <c r="L60" s="140"/>
    </row>
    <row r="61" spans="2:12" s="10" customFormat="1" ht="19.9" customHeight="1">
      <c r="B61" s="141"/>
      <c r="C61" s="142"/>
      <c r="D61" s="143" t="s">
        <v>118</v>
      </c>
      <c r="E61" s="144"/>
      <c r="F61" s="144"/>
      <c r="G61" s="144"/>
      <c r="H61" s="144"/>
      <c r="I61" s="144"/>
      <c r="J61" s="145">
        <f>J88</f>
        <v>0</v>
      </c>
      <c r="K61" s="142"/>
      <c r="L61" s="146"/>
    </row>
    <row r="62" spans="2:12" s="10" customFormat="1" ht="19.9" customHeight="1">
      <c r="B62" s="141"/>
      <c r="C62" s="142"/>
      <c r="D62" s="143" t="s">
        <v>119</v>
      </c>
      <c r="E62" s="144"/>
      <c r="F62" s="144"/>
      <c r="G62" s="144"/>
      <c r="H62" s="144"/>
      <c r="I62" s="144"/>
      <c r="J62" s="145">
        <f>J106</f>
        <v>0</v>
      </c>
      <c r="K62" s="142"/>
      <c r="L62" s="146"/>
    </row>
    <row r="63" spans="2:12" s="10" customFormat="1" ht="19.9" customHeight="1">
      <c r="B63" s="141"/>
      <c r="C63" s="142"/>
      <c r="D63" s="143" t="s">
        <v>120</v>
      </c>
      <c r="E63" s="144"/>
      <c r="F63" s="144"/>
      <c r="G63" s="144"/>
      <c r="H63" s="144"/>
      <c r="I63" s="144"/>
      <c r="J63" s="145">
        <f>J125</f>
        <v>0</v>
      </c>
      <c r="K63" s="142"/>
      <c r="L63" s="146"/>
    </row>
    <row r="64" spans="2:12" s="9" customFormat="1" ht="24.95" customHeight="1">
      <c r="B64" s="135"/>
      <c r="C64" s="136"/>
      <c r="D64" s="137" t="s">
        <v>121</v>
      </c>
      <c r="E64" s="138"/>
      <c r="F64" s="138"/>
      <c r="G64" s="138"/>
      <c r="H64" s="138"/>
      <c r="I64" s="138"/>
      <c r="J64" s="139">
        <f>J138</f>
        <v>0</v>
      </c>
      <c r="K64" s="136"/>
      <c r="L64" s="140"/>
    </row>
    <row r="65" spans="2:12" s="10" customFormat="1" ht="19.9" customHeight="1">
      <c r="B65" s="141"/>
      <c r="C65" s="142"/>
      <c r="D65" s="143" t="s">
        <v>122</v>
      </c>
      <c r="E65" s="144"/>
      <c r="F65" s="144"/>
      <c r="G65" s="144"/>
      <c r="H65" s="144"/>
      <c r="I65" s="144"/>
      <c r="J65" s="145">
        <f>J139</f>
        <v>0</v>
      </c>
      <c r="K65" s="142"/>
      <c r="L65" s="146"/>
    </row>
    <row r="66" spans="2:12" s="10" customFormat="1" ht="19.9" customHeight="1">
      <c r="B66" s="141"/>
      <c r="C66" s="142"/>
      <c r="D66" s="143" t="s">
        <v>123</v>
      </c>
      <c r="E66" s="144"/>
      <c r="F66" s="144"/>
      <c r="G66" s="144"/>
      <c r="H66" s="144"/>
      <c r="I66" s="144"/>
      <c r="J66" s="145">
        <f>J142</f>
        <v>0</v>
      </c>
      <c r="K66" s="142"/>
      <c r="L66" s="146"/>
    </row>
    <row r="67" spans="1:31" s="2" customFormat="1" ht="21.75" customHeight="1">
      <c r="A67" s="35"/>
      <c r="B67" s="36"/>
      <c r="C67" s="37"/>
      <c r="D67" s="37"/>
      <c r="E67" s="37"/>
      <c r="F67" s="37"/>
      <c r="G67" s="37"/>
      <c r="H67" s="37"/>
      <c r="I67" s="37"/>
      <c r="J67" s="37"/>
      <c r="K67" s="37"/>
      <c r="L67" s="107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</row>
    <row r="68" spans="1:31" s="2" customFormat="1" ht="6.95" customHeight="1">
      <c r="A68" s="35"/>
      <c r="B68" s="48"/>
      <c r="C68" s="49"/>
      <c r="D68" s="49"/>
      <c r="E68" s="49"/>
      <c r="F68" s="49"/>
      <c r="G68" s="49"/>
      <c r="H68" s="49"/>
      <c r="I68" s="49"/>
      <c r="J68" s="49"/>
      <c r="K68" s="49"/>
      <c r="L68" s="107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</row>
    <row r="72" spans="1:31" s="2" customFormat="1" ht="6.95" customHeight="1">
      <c r="A72" s="35"/>
      <c r="B72" s="50"/>
      <c r="C72" s="51"/>
      <c r="D72" s="51"/>
      <c r="E72" s="51"/>
      <c r="F72" s="51"/>
      <c r="G72" s="51"/>
      <c r="H72" s="51"/>
      <c r="I72" s="51"/>
      <c r="J72" s="51"/>
      <c r="K72" s="51"/>
      <c r="L72" s="107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2" customFormat="1" ht="24.95" customHeight="1">
      <c r="A73" s="35"/>
      <c r="B73" s="36"/>
      <c r="C73" s="24" t="s">
        <v>124</v>
      </c>
      <c r="D73" s="37"/>
      <c r="E73" s="37"/>
      <c r="F73" s="37"/>
      <c r="G73" s="37"/>
      <c r="H73" s="37"/>
      <c r="I73" s="37"/>
      <c r="J73" s="37"/>
      <c r="K73" s="37"/>
      <c r="L73" s="107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6.95" customHeight="1">
      <c r="A74" s="35"/>
      <c r="B74" s="36"/>
      <c r="C74" s="37"/>
      <c r="D74" s="37"/>
      <c r="E74" s="37"/>
      <c r="F74" s="37"/>
      <c r="G74" s="37"/>
      <c r="H74" s="37"/>
      <c r="I74" s="37"/>
      <c r="J74" s="37"/>
      <c r="K74" s="37"/>
      <c r="L74" s="107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12" customHeight="1">
      <c r="A75" s="35"/>
      <c r="B75" s="36"/>
      <c r="C75" s="30" t="s">
        <v>16</v>
      </c>
      <c r="D75" s="37"/>
      <c r="E75" s="37"/>
      <c r="F75" s="37"/>
      <c r="G75" s="37"/>
      <c r="H75" s="37"/>
      <c r="I75" s="37"/>
      <c r="J75" s="37"/>
      <c r="K75" s="37"/>
      <c r="L75" s="107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16.5" customHeight="1">
      <c r="A76" s="35"/>
      <c r="B76" s="36"/>
      <c r="C76" s="37"/>
      <c r="D76" s="37"/>
      <c r="E76" s="375" t="str">
        <f>E7</f>
        <v>PPO Píšťany-sklad MPPZ (aktualizace)</v>
      </c>
      <c r="F76" s="376"/>
      <c r="G76" s="376"/>
      <c r="H76" s="376"/>
      <c r="I76" s="37"/>
      <c r="J76" s="37"/>
      <c r="K76" s="37"/>
      <c r="L76" s="107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2" customHeight="1">
      <c r="A77" s="35"/>
      <c r="B77" s="36"/>
      <c r="C77" s="30" t="s">
        <v>111</v>
      </c>
      <c r="D77" s="37"/>
      <c r="E77" s="37"/>
      <c r="F77" s="37"/>
      <c r="G77" s="37"/>
      <c r="H77" s="37"/>
      <c r="I77" s="37"/>
      <c r="J77" s="37"/>
      <c r="K77" s="37"/>
      <c r="L77" s="107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16.5" customHeight="1">
      <c r="A78" s="35"/>
      <c r="B78" s="36"/>
      <c r="C78" s="37"/>
      <c r="D78" s="37"/>
      <c r="E78" s="328" t="str">
        <f>E9</f>
        <v>000 - Příprava staveniště</v>
      </c>
      <c r="F78" s="377"/>
      <c r="G78" s="377"/>
      <c r="H78" s="377"/>
      <c r="I78" s="37"/>
      <c r="J78" s="37"/>
      <c r="K78" s="37"/>
      <c r="L78" s="107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6.95" customHeight="1">
      <c r="A79" s="35"/>
      <c r="B79" s="36"/>
      <c r="C79" s="37"/>
      <c r="D79" s="37"/>
      <c r="E79" s="37"/>
      <c r="F79" s="37"/>
      <c r="G79" s="37"/>
      <c r="H79" s="37"/>
      <c r="I79" s="37"/>
      <c r="J79" s="37"/>
      <c r="K79" s="37"/>
      <c r="L79" s="107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12" customHeight="1">
      <c r="A80" s="35"/>
      <c r="B80" s="36"/>
      <c r="C80" s="30" t="s">
        <v>21</v>
      </c>
      <c r="D80" s="37"/>
      <c r="E80" s="37"/>
      <c r="F80" s="28" t="str">
        <f>F12</f>
        <v>Píšťany</v>
      </c>
      <c r="G80" s="37"/>
      <c r="H80" s="37"/>
      <c r="I80" s="30" t="s">
        <v>23</v>
      </c>
      <c r="J80" s="60" t="str">
        <f>IF(J12="","",J12)</f>
        <v>31. 10. 2022</v>
      </c>
      <c r="K80" s="37"/>
      <c r="L80" s="107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2" customFormat="1" ht="6.95" customHeight="1">
      <c r="A81" s="35"/>
      <c r="B81" s="36"/>
      <c r="C81" s="37"/>
      <c r="D81" s="37"/>
      <c r="E81" s="37"/>
      <c r="F81" s="37"/>
      <c r="G81" s="37"/>
      <c r="H81" s="37"/>
      <c r="I81" s="37"/>
      <c r="J81" s="37"/>
      <c r="K81" s="37"/>
      <c r="L81" s="107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5.7" customHeight="1">
      <c r="A82" s="35"/>
      <c r="B82" s="36"/>
      <c r="C82" s="30" t="s">
        <v>25</v>
      </c>
      <c r="D82" s="37"/>
      <c r="E82" s="37"/>
      <c r="F82" s="28" t="str">
        <f>E15</f>
        <v>Povodí LABE - státní podnik</v>
      </c>
      <c r="G82" s="37"/>
      <c r="H82" s="37"/>
      <c r="I82" s="30" t="s">
        <v>32</v>
      </c>
      <c r="J82" s="33" t="str">
        <f>E21</f>
        <v>Agroprojekt Jihlava spol, s.r.o.</v>
      </c>
      <c r="K82" s="37"/>
      <c r="L82" s="107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25.7" customHeight="1">
      <c r="A83" s="35"/>
      <c r="B83" s="36"/>
      <c r="C83" s="30" t="s">
        <v>30</v>
      </c>
      <c r="D83" s="37"/>
      <c r="E83" s="37"/>
      <c r="F83" s="28" t="str">
        <f>IF(E18="","",E18)</f>
        <v>Vyplň údaj</v>
      </c>
      <c r="G83" s="37"/>
      <c r="H83" s="37"/>
      <c r="I83" s="30" t="s">
        <v>36</v>
      </c>
      <c r="J83" s="33" t="str">
        <f>E24</f>
        <v>Agroprojekt Jihlava spol, s.r.o.</v>
      </c>
      <c r="K83" s="37"/>
      <c r="L83" s="107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0.35" customHeight="1">
      <c r="A84" s="35"/>
      <c r="B84" s="36"/>
      <c r="C84" s="37"/>
      <c r="D84" s="37"/>
      <c r="E84" s="37"/>
      <c r="F84" s="37"/>
      <c r="G84" s="37"/>
      <c r="H84" s="37"/>
      <c r="I84" s="37"/>
      <c r="J84" s="37"/>
      <c r="K84" s="37"/>
      <c r="L84" s="107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11" customFormat="1" ht="29.25" customHeight="1">
      <c r="A85" s="147"/>
      <c r="B85" s="148"/>
      <c r="C85" s="149" t="s">
        <v>125</v>
      </c>
      <c r="D85" s="150" t="s">
        <v>58</v>
      </c>
      <c r="E85" s="150" t="s">
        <v>54</v>
      </c>
      <c r="F85" s="150" t="s">
        <v>55</v>
      </c>
      <c r="G85" s="150" t="s">
        <v>126</v>
      </c>
      <c r="H85" s="150" t="s">
        <v>127</v>
      </c>
      <c r="I85" s="150" t="s">
        <v>128</v>
      </c>
      <c r="J85" s="151" t="s">
        <v>115</v>
      </c>
      <c r="K85" s="152" t="s">
        <v>129</v>
      </c>
      <c r="L85" s="153"/>
      <c r="M85" s="69" t="s">
        <v>19</v>
      </c>
      <c r="N85" s="70" t="s">
        <v>43</v>
      </c>
      <c r="O85" s="70" t="s">
        <v>130</v>
      </c>
      <c r="P85" s="70" t="s">
        <v>131</v>
      </c>
      <c r="Q85" s="70" t="s">
        <v>132</v>
      </c>
      <c r="R85" s="70" t="s">
        <v>133</v>
      </c>
      <c r="S85" s="70" t="s">
        <v>134</v>
      </c>
      <c r="T85" s="71" t="s">
        <v>135</v>
      </c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</row>
    <row r="86" spans="1:63" s="2" customFormat="1" ht="22.9" customHeight="1">
      <c r="A86" s="35"/>
      <c r="B86" s="36"/>
      <c r="C86" s="76" t="s">
        <v>136</v>
      </c>
      <c r="D86" s="37"/>
      <c r="E86" s="37"/>
      <c r="F86" s="37"/>
      <c r="G86" s="37"/>
      <c r="H86" s="37"/>
      <c r="I86" s="37"/>
      <c r="J86" s="154">
        <f>BK86</f>
        <v>0</v>
      </c>
      <c r="K86" s="37"/>
      <c r="L86" s="40"/>
      <c r="M86" s="72"/>
      <c r="N86" s="155"/>
      <c r="O86" s="73"/>
      <c r="P86" s="156">
        <f>P87+P138</f>
        <v>0</v>
      </c>
      <c r="Q86" s="73"/>
      <c r="R86" s="156">
        <f>R87+R138</f>
        <v>0.01281</v>
      </c>
      <c r="S86" s="73"/>
      <c r="T86" s="157">
        <f>T87+T138</f>
        <v>14.790710050000001</v>
      </c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T86" s="18" t="s">
        <v>72</v>
      </c>
      <c r="AU86" s="18" t="s">
        <v>116</v>
      </c>
      <c r="BK86" s="158">
        <f>BK87+BK138</f>
        <v>0</v>
      </c>
    </row>
    <row r="87" spans="2:63" s="12" customFormat="1" ht="25.9" customHeight="1">
      <c r="B87" s="159"/>
      <c r="C87" s="160"/>
      <c r="D87" s="161" t="s">
        <v>72</v>
      </c>
      <c r="E87" s="162" t="s">
        <v>137</v>
      </c>
      <c r="F87" s="162" t="s">
        <v>138</v>
      </c>
      <c r="G87" s="160"/>
      <c r="H87" s="160"/>
      <c r="I87" s="163"/>
      <c r="J87" s="164">
        <f>BK87</f>
        <v>0</v>
      </c>
      <c r="K87" s="160"/>
      <c r="L87" s="165"/>
      <c r="M87" s="166"/>
      <c r="N87" s="167"/>
      <c r="O87" s="167"/>
      <c r="P87" s="168">
        <f>P88+P106+P125</f>
        <v>0</v>
      </c>
      <c r="Q87" s="167"/>
      <c r="R87" s="168">
        <f>R88+R106+R125</f>
        <v>0.01281</v>
      </c>
      <c r="S87" s="167"/>
      <c r="T87" s="169">
        <f>T88+T106+T125</f>
        <v>12.740735</v>
      </c>
      <c r="AR87" s="170" t="s">
        <v>81</v>
      </c>
      <c r="AT87" s="171" t="s">
        <v>72</v>
      </c>
      <c r="AU87" s="171" t="s">
        <v>73</v>
      </c>
      <c r="AY87" s="170" t="s">
        <v>139</v>
      </c>
      <c r="BK87" s="172">
        <f>BK88+BK106+BK125</f>
        <v>0</v>
      </c>
    </row>
    <row r="88" spans="2:63" s="12" customFormat="1" ht="22.9" customHeight="1">
      <c r="B88" s="159"/>
      <c r="C88" s="160"/>
      <c r="D88" s="161" t="s">
        <v>72</v>
      </c>
      <c r="E88" s="173" t="s">
        <v>81</v>
      </c>
      <c r="F88" s="173" t="s">
        <v>140</v>
      </c>
      <c r="G88" s="160"/>
      <c r="H88" s="160"/>
      <c r="I88" s="163"/>
      <c r="J88" s="174">
        <f>BK88</f>
        <v>0</v>
      </c>
      <c r="K88" s="160"/>
      <c r="L88" s="165"/>
      <c r="M88" s="166"/>
      <c r="N88" s="167"/>
      <c r="O88" s="167"/>
      <c r="P88" s="168">
        <f>SUM(P89:P105)</f>
        <v>0</v>
      </c>
      <c r="Q88" s="167"/>
      <c r="R88" s="168">
        <f>SUM(R89:R105)</f>
        <v>0.01281</v>
      </c>
      <c r="S88" s="167"/>
      <c r="T88" s="169">
        <f>SUM(T89:T105)</f>
        <v>0</v>
      </c>
      <c r="AR88" s="170" t="s">
        <v>81</v>
      </c>
      <c r="AT88" s="171" t="s">
        <v>72</v>
      </c>
      <c r="AU88" s="171" t="s">
        <v>81</v>
      </c>
      <c r="AY88" s="170" t="s">
        <v>139</v>
      </c>
      <c r="BK88" s="172">
        <f>SUM(BK89:BK105)</f>
        <v>0</v>
      </c>
    </row>
    <row r="89" spans="1:65" s="2" customFormat="1" ht="44.25" customHeight="1">
      <c r="A89" s="35"/>
      <c r="B89" s="36"/>
      <c r="C89" s="175" t="s">
        <v>81</v>
      </c>
      <c r="D89" s="175" t="s">
        <v>141</v>
      </c>
      <c r="E89" s="176" t="s">
        <v>142</v>
      </c>
      <c r="F89" s="177" t="s">
        <v>143</v>
      </c>
      <c r="G89" s="178" t="s">
        <v>144</v>
      </c>
      <c r="H89" s="179">
        <v>1</v>
      </c>
      <c r="I89" s="180"/>
      <c r="J89" s="181">
        <f>ROUND(I89*H89,2)</f>
        <v>0</v>
      </c>
      <c r="K89" s="182"/>
      <c r="L89" s="40"/>
      <c r="M89" s="183" t="s">
        <v>19</v>
      </c>
      <c r="N89" s="184" t="s">
        <v>44</v>
      </c>
      <c r="O89" s="65"/>
      <c r="P89" s="185">
        <f>O89*H89</f>
        <v>0</v>
      </c>
      <c r="Q89" s="185">
        <v>0.01281</v>
      </c>
      <c r="R89" s="185">
        <f>Q89*H89</f>
        <v>0.01281</v>
      </c>
      <c r="S89" s="185">
        <v>0</v>
      </c>
      <c r="T89" s="186">
        <f>S89*H89</f>
        <v>0</v>
      </c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R89" s="187" t="s">
        <v>145</v>
      </c>
      <c r="AT89" s="187" t="s">
        <v>141</v>
      </c>
      <c r="AU89" s="187" t="s">
        <v>83</v>
      </c>
      <c r="AY89" s="18" t="s">
        <v>139</v>
      </c>
      <c r="BE89" s="188">
        <f>IF(N89="základní",J89,0)</f>
        <v>0</v>
      </c>
      <c r="BF89" s="188">
        <f>IF(N89="snížená",J89,0)</f>
        <v>0</v>
      </c>
      <c r="BG89" s="188">
        <f>IF(N89="zákl. přenesená",J89,0)</f>
        <v>0</v>
      </c>
      <c r="BH89" s="188">
        <f>IF(N89="sníž. přenesená",J89,0)</f>
        <v>0</v>
      </c>
      <c r="BI89" s="188">
        <f>IF(N89="nulová",J89,0)</f>
        <v>0</v>
      </c>
      <c r="BJ89" s="18" t="s">
        <v>81</v>
      </c>
      <c r="BK89" s="188">
        <f>ROUND(I89*H89,2)</f>
        <v>0</v>
      </c>
      <c r="BL89" s="18" t="s">
        <v>145</v>
      </c>
      <c r="BM89" s="187" t="s">
        <v>146</v>
      </c>
    </row>
    <row r="90" spans="1:65" s="2" customFormat="1" ht="24.2" customHeight="1">
      <c r="A90" s="35"/>
      <c r="B90" s="36"/>
      <c r="C90" s="175" t="s">
        <v>83</v>
      </c>
      <c r="D90" s="175" t="s">
        <v>141</v>
      </c>
      <c r="E90" s="176" t="s">
        <v>147</v>
      </c>
      <c r="F90" s="177" t="s">
        <v>148</v>
      </c>
      <c r="G90" s="178" t="s">
        <v>149</v>
      </c>
      <c r="H90" s="179">
        <v>170</v>
      </c>
      <c r="I90" s="180"/>
      <c r="J90" s="181">
        <f>ROUND(I90*H90,2)</f>
        <v>0</v>
      </c>
      <c r="K90" s="182"/>
      <c r="L90" s="40"/>
      <c r="M90" s="183" t="s">
        <v>19</v>
      </c>
      <c r="N90" s="184" t="s">
        <v>44</v>
      </c>
      <c r="O90" s="65"/>
      <c r="P90" s="185">
        <f>O90*H90</f>
        <v>0</v>
      </c>
      <c r="Q90" s="185">
        <v>0</v>
      </c>
      <c r="R90" s="185">
        <f>Q90*H90</f>
        <v>0</v>
      </c>
      <c r="S90" s="185">
        <v>0</v>
      </c>
      <c r="T90" s="186">
        <f>S90*H90</f>
        <v>0</v>
      </c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R90" s="187" t="s">
        <v>145</v>
      </c>
      <c r="AT90" s="187" t="s">
        <v>141</v>
      </c>
      <c r="AU90" s="187" t="s">
        <v>83</v>
      </c>
      <c r="AY90" s="18" t="s">
        <v>139</v>
      </c>
      <c r="BE90" s="188">
        <f>IF(N90="základní",J90,0)</f>
        <v>0</v>
      </c>
      <c r="BF90" s="188">
        <f>IF(N90="snížená",J90,0)</f>
        <v>0</v>
      </c>
      <c r="BG90" s="188">
        <f>IF(N90="zákl. přenesená",J90,0)</f>
        <v>0</v>
      </c>
      <c r="BH90" s="188">
        <f>IF(N90="sníž. přenesená",J90,0)</f>
        <v>0</v>
      </c>
      <c r="BI90" s="188">
        <f>IF(N90="nulová",J90,0)</f>
        <v>0</v>
      </c>
      <c r="BJ90" s="18" t="s">
        <v>81</v>
      </c>
      <c r="BK90" s="188">
        <f>ROUND(I90*H90,2)</f>
        <v>0</v>
      </c>
      <c r="BL90" s="18" t="s">
        <v>145</v>
      </c>
      <c r="BM90" s="187" t="s">
        <v>150</v>
      </c>
    </row>
    <row r="91" spans="1:47" s="2" customFormat="1" ht="11.25">
      <c r="A91" s="35"/>
      <c r="B91" s="36"/>
      <c r="C91" s="37"/>
      <c r="D91" s="189" t="s">
        <v>151</v>
      </c>
      <c r="E91" s="37"/>
      <c r="F91" s="190" t="s">
        <v>152</v>
      </c>
      <c r="G91" s="37"/>
      <c r="H91" s="37"/>
      <c r="I91" s="191"/>
      <c r="J91" s="37"/>
      <c r="K91" s="37"/>
      <c r="L91" s="40"/>
      <c r="M91" s="192"/>
      <c r="N91" s="193"/>
      <c r="O91" s="65"/>
      <c r="P91" s="65"/>
      <c r="Q91" s="65"/>
      <c r="R91" s="65"/>
      <c r="S91" s="65"/>
      <c r="T91" s="66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T91" s="18" t="s">
        <v>151</v>
      </c>
      <c r="AU91" s="18" t="s">
        <v>83</v>
      </c>
    </row>
    <row r="92" spans="1:65" s="2" customFormat="1" ht="44.25" customHeight="1">
      <c r="A92" s="35"/>
      <c r="B92" s="36"/>
      <c r="C92" s="175" t="s">
        <v>153</v>
      </c>
      <c r="D92" s="175" t="s">
        <v>141</v>
      </c>
      <c r="E92" s="176" t="s">
        <v>154</v>
      </c>
      <c r="F92" s="177" t="s">
        <v>155</v>
      </c>
      <c r="G92" s="178" t="s">
        <v>149</v>
      </c>
      <c r="H92" s="179">
        <v>170</v>
      </c>
      <c r="I92" s="180"/>
      <c r="J92" s="181">
        <f>ROUND(I92*H92,2)</f>
        <v>0</v>
      </c>
      <c r="K92" s="182"/>
      <c r="L92" s="40"/>
      <c r="M92" s="183" t="s">
        <v>19</v>
      </c>
      <c r="N92" s="184" t="s">
        <v>44</v>
      </c>
      <c r="O92" s="65"/>
      <c r="P92" s="185">
        <f>O92*H92</f>
        <v>0</v>
      </c>
      <c r="Q92" s="185">
        <v>0</v>
      </c>
      <c r="R92" s="185">
        <f>Q92*H92</f>
        <v>0</v>
      </c>
      <c r="S92" s="185">
        <v>0</v>
      </c>
      <c r="T92" s="186">
        <f>S92*H92</f>
        <v>0</v>
      </c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R92" s="187" t="s">
        <v>145</v>
      </c>
      <c r="AT92" s="187" t="s">
        <v>141</v>
      </c>
      <c r="AU92" s="187" t="s">
        <v>83</v>
      </c>
      <c r="AY92" s="18" t="s">
        <v>139</v>
      </c>
      <c r="BE92" s="188">
        <f>IF(N92="základní",J92,0)</f>
        <v>0</v>
      </c>
      <c r="BF92" s="188">
        <f>IF(N92="snížená",J92,0)</f>
        <v>0</v>
      </c>
      <c r="BG92" s="188">
        <f>IF(N92="zákl. přenesená",J92,0)</f>
        <v>0</v>
      </c>
      <c r="BH92" s="188">
        <f>IF(N92="sníž. přenesená",J92,0)</f>
        <v>0</v>
      </c>
      <c r="BI92" s="188">
        <f>IF(N92="nulová",J92,0)</f>
        <v>0</v>
      </c>
      <c r="BJ92" s="18" t="s">
        <v>81</v>
      </c>
      <c r="BK92" s="188">
        <f>ROUND(I92*H92,2)</f>
        <v>0</v>
      </c>
      <c r="BL92" s="18" t="s">
        <v>145</v>
      </c>
      <c r="BM92" s="187" t="s">
        <v>156</v>
      </c>
    </row>
    <row r="93" spans="1:47" s="2" customFormat="1" ht="11.25">
      <c r="A93" s="35"/>
      <c r="B93" s="36"/>
      <c r="C93" s="37"/>
      <c r="D93" s="189" t="s">
        <v>151</v>
      </c>
      <c r="E93" s="37"/>
      <c r="F93" s="190" t="s">
        <v>157</v>
      </c>
      <c r="G93" s="37"/>
      <c r="H93" s="37"/>
      <c r="I93" s="191"/>
      <c r="J93" s="37"/>
      <c r="K93" s="37"/>
      <c r="L93" s="40"/>
      <c r="M93" s="192"/>
      <c r="N93" s="193"/>
      <c r="O93" s="65"/>
      <c r="P93" s="65"/>
      <c r="Q93" s="65"/>
      <c r="R93" s="65"/>
      <c r="S93" s="65"/>
      <c r="T93" s="66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T93" s="18" t="s">
        <v>151</v>
      </c>
      <c r="AU93" s="18" t="s">
        <v>83</v>
      </c>
    </row>
    <row r="94" spans="1:65" s="2" customFormat="1" ht="33" customHeight="1">
      <c r="A94" s="35"/>
      <c r="B94" s="36"/>
      <c r="C94" s="175" t="s">
        <v>145</v>
      </c>
      <c r="D94" s="175" t="s">
        <v>141</v>
      </c>
      <c r="E94" s="176" t="s">
        <v>158</v>
      </c>
      <c r="F94" s="177" t="s">
        <v>159</v>
      </c>
      <c r="G94" s="178" t="s">
        <v>144</v>
      </c>
      <c r="H94" s="179">
        <v>2</v>
      </c>
      <c r="I94" s="180"/>
      <c r="J94" s="181">
        <f>ROUND(I94*H94,2)</f>
        <v>0</v>
      </c>
      <c r="K94" s="182"/>
      <c r="L94" s="40"/>
      <c r="M94" s="183" t="s">
        <v>19</v>
      </c>
      <c r="N94" s="184" t="s">
        <v>44</v>
      </c>
      <c r="O94" s="65"/>
      <c r="P94" s="185">
        <f>O94*H94</f>
        <v>0</v>
      </c>
      <c r="Q94" s="185">
        <v>0</v>
      </c>
      <c r="R94" s="185">
        <f>Q94*H94</f>
        <v>0</v>
      </c>
      <c r="S94" s="185">
        <v>0</v>
      </c>
      <c r="T94" s="186">
        <f>S94*H94</f>
        <v>0</v>
      </c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R94" s="187" t="s">
        <v>145</v>
      </c>
      <c r="AT94" s="187" t="s">
        <v>141</v>
      </c>
      <c r="AU94" s="187" t="s">
        <v>83</v>
      </c>
      <c r="AY94" s="18" t="s">
        <v>139</v>
      </c>
      <c r="BE94" s="188">
        <f>IF(N94="základní",J94,0)</f>
        <v>0</v>
      </c>
      <c r="BF94" s="188">
        <f>IF(N94="snížená",J94,0)</f>
        <v>0</v>
      </c>
      <c r="BG94" s="188">
        <f>IF(N94="zákl. přenesená",J94,0)</f>
        <v>0</v>
      </c>
      <c r="BH94" s="188">
        <f>IF(N94="sníž. přenesená",J94,0)</f>
        <v>0</v>
      </c>
      <c r="BI94" s="188">
        <f>IF(N94="nulová",J94,0)</f>
        <v>0</v>
      </c>
      <c r="BJ94" s="18" t="s">
        <v>81</v>
      </c>
      <c r="BK94" s="188">
        <f>ROUND(I94*H94,2)</f>
        <v>0</v>
      </c>
      <c r="BL94" s="18" t="s">
        <v>145</v>
      </c>
      <c r="BM94" s="187" t="s">
        <v>160</v>
      </c>
    </row>
    <row r="95" spans="1:65" s="2" customFormat="1" ht="37.9" customHeight="1">
      <c r="A95" s="35"/>
      <c r="B95" s="36"/>
      <c r="C95" s="175" t="s">
        <v>161</v>
      </c>
      <c r="D95" s="175" t="s">
        <v>141</v>
      </c>
      <c r="E95" s="176" t="s">
        <v>162</v>
      </c>
      <c r="F95" s="177" t="s">
        <v>163</v>
      </c>
      <c r="G95" s="178" t="s">
        <v>144</v>
      </c>
      <c r="H95" s="179">
        <v>1</v>
      </c>
      <c r="I95" s="180"/>
      <c r="J95" s="181">
        <f>ROUND(I95*H95,2)</f>
        <v>0</v>
      </c>
      <c r="K95" s="182"/>
      <c r="L95" s="40"/>
      <c r="M95" s="183" t="s">
        <v>19</v>
      </c>
      <c r="N95" s="184" t="s">
        <v>44</v>
      </c>
      <c r="O95" s="65"/>
      <c r="P95" s="185">
        <f>O95*H95</f>
        <v>0</v>
      </c>
      <c r="Q95" s="185">
        <v>0</v>
      </c>
      <c r="R95" s="185">
        <f>Q95*H95</f>
        <v>0</v>
      </c>
      <c r="S95" s="185">
        <v>0</v>
      </c>
      <c r="T95" s="186">
        <f>S95*H95</f>
        <v>0</v>
      </c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R95" s="187" t="s">
        <v>145</v>
      </c>
      <c r="AT95" s="187" t="s">
        <v>141</v>
      </c>
      <c r="AU95" s="187" t="s">
        <v>83</v>
      </c>
      <c r="AY95" s="18" t="s">
        <v>139</v>
      </c>
      <c r="BE95" s="188">
        <f>IF(N95="základní",J95,0)</f>
        <v>0</v>
      </c>
      <c r="BF95" s="188">
        <f>IF(N95="snížená",J95,0)</f>
        <v>0</v>
      </c>
      <c r="BG95" s="188">
        <f>IF(N95="zákl. přenesená",J95,0)</f>
        <v>0</v>
      </c>
      <c r="BH95" s="188">
        <f>IF(N95="sníž. přenesená",J95,0)</f>
        <v>0</v>
      </c>
      <c r="BI95" s="188">
        <f>IF(N95="nulová",J95,0)</f>
        <v>0</v>
      </c>
      <c r="BJ95" s="18" t="s">
        <v>81</v>
      </c>
      <c r="BK95" s="188">
        <f>ROUND(I95*H95,2)</f>
        <v>0</v>
      </c>
      <c r="BL95" s="18" t="s">
        <v>145</v>
      </c>
      <c r="BM95" s="187" t="s">
        <v>164</v>
      </c>
    </row>
    <row r="96" spans="1:65" s="2" customFormat="1" ht="37.9" customHeight="1">
      <c r="A96" s="35"/>
      <c r="B96" s="36"/>
      <c r="C96" s="175" t="s">
        <v>165</v>
      </c>
      <c r="D96" s="175" t="s">
        <v>141</v>
      </c>
      <c r="E96" s="176" t="s">
        <v>166</v>
      </c>
      <c r="F96" s="177" t="s">
        <v>167</v>
      </c>
      <c r="G96" s="178" t="s">
        <v>144</v>
      </c>
      <c r="H96" s="179">
        <v>2</v>
      </c>
      <c r="I96" s="180"/>
      <c r="J96" s="181">
        <f>ROUND(I96*H96,2)</f>
        <v>0</v>
      </c>
      <c r="K96" s="182"/>
      <c r="L96" s="40"/>
      <c r="M96" s="183" t="s">
        <v>19</v>
      </c>
      <c r="N96" s="184" t="s">
        <v>44</v>
      </c>
      <c r="O96" s="65"/>
      <c r="P96" s="185">
        <f>O96*H96</f>
        <v>0</v>
      </c>
      <c r="Q96" s="185">
        <v>0</v>
      </c>
      <c r="R96" s="185">
        <f>Q96*H96</f>
        <v>0</v>
      </c>
      <c r="S96" s="185">
        <v>0</v>
      </c>
      <c r="T96" s="186">
        <f>S96*H96</f>
        <v>0</v>
      </c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R96" s="187" t="s">
        <v>145</v>
      </c>
      <c r="AT96" s="187" t="s">
        <v>141</v>
      </c>
      <c r="AU96" s="187" t="s">
        <v>83</v>
      </c>
      <c r="AY96" s="18" t="s">
        <v>139</v>
      </c>
      <c r="BE96" s="188">
        <f>IF(N96="základní",J96,0)</f>
        <v>0</v>
      </c>
      <c r="BF96" s="188">
        <f>IF(N96="snížená",J96,0)</f>
        <v>0</v>
      </c>
      <c r="BG96" s="188">
        <f>IF(N96="zákl. přenesená",J96,0)</f>
        <v>0</v>
      </c>
      <c r="BH96" s="188">
        <f>IF(N96="sníž. přenesená",J96,0)</f>
        <v>0</v>
      </c>
      <c r="BI96" s="188">
        <f>IF(N96="nulová",J96,0)</f>
        <v>0</v>
      </c>
      <c r="BJ96" s="18" t="s">
        <v>81</v>
      </c>
      <c r="BK96" s="188">
        <f>ROUND(I96*H96,2)</f>
        <v>0</v>
      </c>
      <c r="BL96" s="18" t="s">
        <v>145</v>
      </c>
      <c r="BM96" s="187" t="s">
        <v>168</v>
      </c>
    </row>
    <row r="97" spans="1:47" s="2" customFormat="1" ht="11.25">
      <c r="A97" s="35"/>
      <c r="B97" s="36"/>
      <c r="C97" s="37"/>
      <c r="D97" s="189" t="s">
        <v>151</v>
      </c>
      <c r="E97" s="37"/>
      <c r="F97" s="190" t="s">
        <v>169</v>
      </c>
      <c r="G97" s="37"/>
      <c r="H97" s="37"/>
      <c r="I97" s="191"/>
      <c r="J97" s="37"/>
      <c r="K97" s="37"/>
      <c r="L97" s="40"/>
      <c r="M97" s="192"/>
      <c r="N97" s="193"/>
      <c r="O97" s="65"/>
      <c r="P97" s="65"/>
      <c r="Q97" s="65"/>
      <c r="R97" s="65"/>
      <c r="S97" s="65"/>
      <c r="T97" s="66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T97" s="18" t="s">
        <v>151</v>
      </c>
      <c r="AU97" s="18" t="s">
        <v>83</v>
      </c>
    </row>
    <row r="98" spans="1:65" s="2" customFormat="1" ht="37.9" customHeight="1">
      <c r="A98" s="35"/>
      <c r="B98" s="36"/>
      <c r="C98" s="175" t="s">
        <v>170</v>
      </c>
      <c r="D98" s="175" t="s">
        <v>141</v>
      </c>
      <c r="E98" s="176" t="s">
        <v>171</v>
      </c>
      <c r="F98" s="177" t="s">
        <v>172</v>
      </c>
      <c r="G98" s="178" t="s">
        <v>144</v>
      </c>
      <c r="H98" s="179">
        <v>1</v>
      </c>
      <c r="I98" s="180"/>
      <c r="J98" s="181">
        <f>ROUND(I98*H98,2)</f>
        <v>0</v>
      </c>
      <c r="K98" s="182"/>
      <c r="L98" s="40"/>
      <c r="M98" s="183" t="s">
        <v>19</v>
      </c>
      <c r="N98" s="184" t="s">
        <v>44</v>
      </c>
      <c r="O98" s="65"/>
      <c r="P98" s="185">
        <f>O98*H98</f>
        <v>0</v>
      </c>
      <c r="Q98" s="185">
        <v>0</v>
      </c>
      <c r="R98" s="185">
        <f>Q98*H98</f>
        <v>0</v>
      </c>
      <c r="S98" s="185">
        <v>0</v>
      </c>
      <c r="T98" s="186">
        <f>S98*H98</f>
        <v>0</v>
      </c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R98" s="187" t="s">
        <v>145</v>
      </c>
      <c r="AT98" s="187" t="s">
        <v>141</v>
      </c>
      <c r="AU98" s="187" t="s">
        <v>83</v>
      </c>
      <c r="AY98" s="18" t="s">
        <v>139</v>
      </c>
      <c r="BE98" s="188">
        <f>IF(N98="základní",J98,0)</f>
        <v>0</v>
      </c>
      <c r="BF98" s="188">
        <f>IF(N98="snížená",J98,0)</f>
        <v>0</v>
      </c>
      <c r="BG98" s="188">
        <f>IF(N98="zákl. přenesená",J98,0)</f>
        <v>0</v>
      </c>
      <c r="BH98" s="188">
        <f>IF(N98="sníž. přenesená",J98,0)</f>
        <v>0</v>
      </c>
      <c r="BI98" s="188">
        <f>IF(N98="nulová",J98,0)</f>
        <v>0</v>
      </c>
      <c r="BJ98" s="18" t="s">
        <v>81</v>
      </c>
      <c r="BK98" s="188">
        <f>ROUND(I98*H98,2)</f>
        <v>0</v>
      </c>
      <c r="BL98" s="18" t="s">
        <v>145</v>
      </c>
      <c r="BM98" s="187" t="s">
        <v>173</v>
      </c>
    </row>
    <row r="99" spans="1:47" s="2" customFormat="1" ht="11.25">
      <c r="A99" s="35"/>
      <c r="B99" s="36"/>
      <c r="C99" s="37"/>
      <c r="D99" s="189" t="s">
        <v>151</v>
      </c>
      <c r="E99" s="37"/>
      <c r="F99" s="190" t="s">
        <v>174</v>
      </c>
      <c r="G99" s="37"/>
      <c r="H99" s="37"/>
      <c r="I99" s="191"/>
      <c r="J99" s="37"/>
      <c r="K99" s="37"/>
      <c r="L99" s="40"/>
      <c r="M99" s="192"/>
      <c r="N99" s="193"/>
      <c r="O99" s="65"/>
      <c r="P99" s="65"/>
      <c r="Q99" s="65"/>
      <c r="R99" s="65"/>
      <c r="S99" s="65"/>
      <c r="T99" s="66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T99" s="18" t="s">
        <v>151</v>
      </c>
      <c r="AU99" s="18" t="s">
        <v>83</v>
      </c>
    </row>
    <row r="100" spans="1:65" s="2" customFormat="1" ht="37.9" customHeight="1">
      <c r="A100" s="35"/>
      <c r="B100" s="36"/>
      <c r="C100" s="175" t="s">
        <v>175</v>
      </c>
      <c r="D100" s="175" t="s">
        <v>141</v>
      </c>
      <c r="E100" s="176" t="s">
        <v>176</v>
      </c>
      <c r="F100" s="177" t="s">
        <v>177</v>
      </c>
      <c r="G100" s="178" t="s">
        <v>178</v>
      </c>
      <c r="H100" s="179">
        <v>10.35</v>
      </c>
      <c r="I100" s="180"/>
      <c r="J100" s="181">
        <f>ROUND(I100*H100,2)</f>
        <v>0</v>
      </c>
      <c r="K100" s="182"/>
      <c r="L100" s="40"/>
      <c r="M100" s="183" t="s">
        <v>19</v>
      </c>
      <c r="N100" s="184" t="s">
        <v>44</v>
      </c>
      <c r="O100" s="65"/>
      <c r="P100" s="185">
        <f>O100*H100</f>
        <v>0</v>
      </c>
      <c r="Q100" s="185">
        <v>0</v>
      </c>
      <c r="R100" s="185">
        <f>Q100*H100</f>
        <v>0</v>
      </c>
      <c r="S100" s="185">
        <v>0</v>
      </c>
      <c r="T100" s="186">
        <f>S100*H100</f>
        <v>0</v>
      </c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R100" s="187" t="s">
        <v>145</v>
      </c>
      <c r="AT100" s="187" t="s">
        <v>141</v>
      </c>
      <c r="AU100" s="187" t="s">
        <v>83</v>
      </c>
      <c r="AY100" s="18" t="s">
        <v>139</v>
      </c>
      <c r="BE100" s="188">
        <f>IF(N100="základní",J100,0)</f>
        <v>0</v>
      </c>
      <c r="BF100" s="188">
        <f>IF(N100="snížená",J100,0)</f>
        <v>0</v>
      </c>
      <c r="BG100" s="188">
        <f>IF(N100="zákl. přenesená",J100,0)</f>
        <v>0</v>
      </c>
      <c r="BH100" s="188">
        <f>IF(N100="sníž. přenesená",J100,0)</f>
        <v>0</v>
      </c>
      <c r="BI100" s="188">
        <f>IF(N100="nulová",J100,0)</f>
        <v>0</v>
      </c>
      <c r="BJ100" s="18" t="s">
        <v>81</v>
      </c>
      <c r="BK100" s="188">
        <f>ROUND(I100*H100,2)</f>
        <v>0</v>
      </c>
      <c r="BL100" s="18" t="s">
        <v>145</v>
      </c>
      <c r="BM100" s="187" t="s">
        <v>179</v>
      </c>
    </row>
    <row r="101" spans="2:51" s="13" customFormat="1" ht="11.25">
      <c r="B101" s="194"/>
      <c r="C101" s="195"/>
      <c r="D101" s="196" t="s">
        <v>180</v>
      </c>
      <c r="E101" s="197" t="s">
        <v>19</v>
      </c>
      <c r="F101" s="198" t="s">
        <v>181</v>
      </c>
      <c r="G101" s="195"/>
      <c r="H101" s="199">
        <v>10.35</v>
      </c>
      <c r="I101" s="200"/>
      <c r="J101" s="195"/>
      <c r="K101" s="195"/>
      <c r="L101" s="201"/>
      <c r="M101" s="202"/>
      <c r="N101" s="203"/>
      <c r="O101" s="203"/>
      <c r="P101" s="203"/>
      <c r="Q101" s="203"/>
      <c r="R101" s="203"/>
      <c r="S101" s="203"/>
      <c r="T101" s="204"/>
      <c r="AT101" s="205" t="s">
        <v>180</v>
      </c>
      <c r="AU101" s="205" t="s">
        <v>83</v>
      </c>
      <c r="AV101" s="13" t="s">
        <v>83</v>
      </c>
      <c r="AW101" s="13" t="s">
        <v>35</v>
      </c>
      <c r="AX101" s="13" t="s">
        <v>81</v>
      </c>
      <c r="AY101" s="205" t="s">
        <v>139</v>
      </c>
    </row>
    <row r="102" spans="1:65" s="2" customFormat="1" ht="16.5" customHeight="1">
      <c r="A102" s="35"/>
      <c r="B102" s="36"/>
      <c r="C102" s="206" t="s">
        <v>182</v>
      </c>
      <c r="D102" s="206" t="s">
        <v>183</v>
      </c>
      <c r="E102" s="207" t="s">
        <v>184</v>
      </c>
      <c r="F102" s="208" t="s">
        <v>185</v>
      </c>
      <c r="G102" s="209" t="s">
        <v>186</v>
      </c>
      <c r="H102" s="210">
        <v>17.5</v>
      </c>
      <c r="I102" s="211"/>
      <c r="J102" s="212">
        <f>ROUND(I102*H102,2)</f>
        <v>0</v>
      </c>
      <c r="K102" s="213"/>
      <c r="L102" s="214"/>
      <c r="M102" s="215" t="s">
        <v>19</v>
      </c>
      <c r="N102" s="216" t="s">
        <v>44</v>
      </c>
      <c r="O102" s="65"/>
      <c r="P102" s="185">
        <f>O102*H102</f>
        <v>0</v>
      </c>
      <c r="Q102" s="185">
        <v>0</v>
      </c>
      <c r="R102" s="185">
        <f>Q102*H102</f>
        <v>0</v>
      </c>
      <c r="S102" s="185">
        <v>0</v>
      </c>
      <c r="T102" s="186">
        <f>S102*H102</f>
        <v>0</v>
      </c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R102" s="187" t="s">
        <v>175</v>
      </c>
      <c r="AT102" s="187" t="s">
        <v>183</v>
      </c>
      <c r="AU102" s="187" t="s">
        <v>83</v>
      </c>
      <c r="AY102" s="18" t="s">
        <v>139</v>
      </c>
      <c r="BE102" s="188">
        <f>IF(N102="základní",J102,0)</f>
        <v>0</v>
      </c>
      <c r="BF102" s="188">
        <f>IF(N102="snížená",J102,0)</f>
        <v>0</v>
      </c>
      <c r="BG102" s="188">
        <f>IF(N102="zákl. přenesená",J102,0)</f>
        <v>0</v>
      </c>
      <c r="BH102" s="188">
        <f>IF(N102="sníž. přenesená",J102,0)</f>
        <v>0</v>
      </c>
      <c r="BI102" s="188">
        <f>IF(N102="nulová",J102,0)</f>
        <v>0</v>
      </c>
      <c r="BJ102" s="18" t="s">
        <v>81</v>
      </c>
      <c r="BK102" s="188">
        <f>ROUND(I102*H102,2)</f>
        <v>0</v>
      </c>
      <c r="BL102" s="18" t="s">
        <v>145</v>
      </c>
      <c r="BM102" s="187" t="s">
        <v>187</v>
      </c>
    </row>
    <row r="103" spans="2:51" s="14" customFormat="1" ht="22.5">
      <c r="B103" s="217"/>
      <c r="C103" s="218"/>
      <c r="D103" s="196" t="s">
        <v>180</v>
      </c>
      <c r="E103" s="219" t="s">
        <v>19</v>
      </c>
      <c r="F103" s="220" t="s">
        <v>188</v>
      </c>
      <c r="G103" s="218"/>
      <c r="H103" s="219" t="s">
        <v>19</v>
      </c>
      <c r="I103" s="221"/>
      <c r="J103" s="218"/>
      <c r="K103" s="218"/>
      <c r="L103" s="222"/>
      <c r="M103" s="223"/>
      <c r="N103" s="224"/>
      <c r="O103" s="224"/>
      <c r="P103" s="224"/>
      <c r="Q103" s="224"/>
      <c r="R103" s="224"/>
      <c r="S103" s="224"/>
      <c r="T103" s="225"/>
      <c r="AT103" s="226" t="s">
        <v>180</v>
      </c>
      <c r="AU103" s="226" t="s">
        <v>83</v>
      </c>
      <c r="AV103" s="14" t="s">
        <v>81</v>
      </c>
      <c r="AW103" s="14" t="s">
        <v>35</v>
      </c>
      <c r="AX103" s="14" t="s">
        <v>73</v>
      </c>
      <c r="AY103" s="226" t="s">
        <v>139</v>
      </c>
    </row>
    <row r="104" spans="2:51" s="13" customFormat="1" ht="11.25">
      <c r="B104" s="194"/>
      <c r="C104" s="195"/>
      <c r="D104" s="196" t="s">
        <v>180</v>
      </c>
      <c r="E104" s="197" t="s">
        <v>19</v>
      </c>
      <c r="F104" s="198" t="s">
        <v>189</v>
      </c>
      <c r="G104" s="195"/>
      <c r="H104" s="199">
        <v>17.347</v>
      </c>
      <c r="I104" s="200"/>
      <c r="J104" s="195"/>
      <c r="K104" s="195"/>
      <c r="L104" s="201"/>
      <c r="M104" s="202"/>
      <c r="N104" s="203"/>
      <c r="O104" s="203"/>
      <c r="P104" s="203"/>
      <c r="Q104" s="203"/>
      <c r="R104" s="203"/>
      <c r="S104" s="203"/>
      <c r="T104" s="204"/>
      <c r="AT104" s="205" t="s">
        <v>180</v>
      </c>
      <c r="AU104" s="205" t="s">
        <v>83</v>
      </c>
      <c r="AV104" s="13" t="s">
        <v>83</v>
      </c>
      <c r="AW104" s="13" t="s">
        <v>35</v>
      </c>
      <c r="AX104" s="13" t="s">
        <v>73</v>
      </c>
      <c r="AY104" s="205" t="s">
        <v>139</v>
      </c>
    </row>
    <row r="105" spans="2:51" s="13" customFormat="1" ht="11.25">
      <c r="B105" s="194"/>
      <c r="C105" s="195"/>
      <c r="D105" s="196" t="s">
        <v>180</v>
      </c>
      <c r="E105" s="197" t="s">
        <v>19</v>
      </c>
      <c r="F105" s="198" t="s">
        <v>190</v>
      </c>
      <c r="G105" s="195"/>
      <c r="H105" s="199">
        <v>17.5</v>
      </c>
      <c r="I105" s="200"/>
      <c r="J105" s="195"/>
      <c r="K105" s="195"/>
      <c r="L105" s="201"/>
      <c r="M105" s="202"/>
      <c r="N105" s="203"/>
      <c r="O105" s="203"/>
      <c r="P105" s="203"/>
      <c r="Q105" s="203"/>
      <c r="R105" s="203"/>
      <c r="S105" s="203"/>
      <c r="T105" s="204"/>
      <c r="AT105" s="205" t="s">
        <v>180</v>
      </c>
      <c r="AU105" s="205" t="s">
        <v>83</v>
      </c>
      <c r="AV105" s="13" t="s">
        <v>83</v>
      </c>
      <c r="AW105" s="13" t="s">
        <v>35</v>
      </c>
      <c r="AX105" s="13" t="s">
        <v>81</v>
      </c>
      <c r="AY105" s="205" t="s">
        <v>139</v>
      </c>
    </row>
    <row r="106" spans="2:63" s="12" customFormat="1" ht="22.9" customHeight="1">
      <c r="B106" s="159"/>
      <c r="C106" s="160"/>
      <c r="D106" s="161" t="s">
        <v>72</v>
      </c>
      <c r="E106" s="173" t="s">
        <v>182</v>
      </c>
      <c r="F106" s="173" t="s">
        <v>191</v>
      </c>
      <c r="G106" s="160"/>
      <c r="H106" s="160"/>
      <c r="I106" s="163"/>
      <c r="J106" s="174">
        <f>BK106</f>
        <v>0</v>
      </c>
      <c r="K106" s="160"/>
      <c r="L106" s="165"/>
      <c r="M106" s="166"/>
      <c r="N106" s="167"/>
      <c r="O106" s="167"/>
      <c r="P106" s="168">
        <f>SUM(P107:P124)</f>
        <v>0</v>
      </c>
      <c r="Q106" s="167"/>
      <c r="R106" s="168">
        <f>SUM(R107:R124)</f>
        <v>0</v>
      </c>
      <c r="S106" s="167"/>
      <c r="T106" s="169">
        <f>SUM(T107:T124)</f>
        <v>12.740735</v>
      </c>
      <c r="AR106" s="170" t="s">
        <v>81</v>
      </c>
      <c r="AT106" s="171" t="s">
        <v>72</v>
      </c>
      <c r="AU106" s="171" t="s">
        <v>81</v>
      </c>
      <c r="AY106" s="170" t="s">
        <v>139</v>
      </c>
      <c r="BK106" s="172">
        <f>SUM(BK107:BK124)</f>
        <v>0</v>
      </c>
    </row>
    <row r="107" spans="1:65" s="2" customFormat="1" ht="37.9" customHeight="1">
      <c r="A107" s="35"/>
      <c r="B107" s="36"/>
      <c r="C107" s="175" t="s">
        <v>192</v>
      </c>
      <c r="D107" s="175" t="s">
        <v>141</v>
      </c>
      <c r="E107" s="176" t="s">
        <v>193</v>
      </c>
      <c r="F107" s="177" t="s">
        <v>194</v>
      </c>
      <c r="G107" s="178" t="s">
        <v>149</v>
      </c>
      <c r="H107" s="179">
        <v>1.76</v>
      </c>
      <c r="I107" s="180"/>
      <c r="J107" s="181">
        <f>ROUND(I107*H107,2)</f>
        <v>0</v>
      </c>
      <c r="K107" s="182"/>
      <c r="L107" s="40"/>
      <c r="M107" s="183" t="s">
        <v>19</v>
      </c>
      <c r="N107" s="184" t="s">
        <v>44</v>
      </c>
      <c r="O107" s="65"/>
      <c r="P107" s="185">
        <f>O107*H107</f>
        <v>0</v>
      </c>
      <c r="Q107" s="185">
        <v>0</v>
      </c>
      <c r="R107" s="185">
        <f>Q107*H107</f>
        <v>0</v>
      </c>
      <c r="S107" s="185">
        <v>0.076</v>
      </c>
      <c r="T107" s="186">
        <f>S107*H107</f>
        <v>0.13376</v>
      </c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R107" s="187" t="s">
        <v>145</v>
      </c>
      <c r="AT107" s="187" t="s">
        <v>141</v>
      </c>
      <c r="AU107" s="187" t="s">
        <v>83</v>
      </c>
      <c r="AY107" s="18" t="s">
        <v>139</v>
      </c>
      <c r="BE107" s="188">
        <f>IF(N107="základní",J107,0)</f>
        <v>0</v>
      </c>
      <c r="BF107" s="188">
        <f>IF(N107="snížená",J107,0)</f>
        <v>0</v>
      </c>
      <c r="BG107" s="188">
        <f>IF(N107="zákl. přenesená",J107,0)</f>
        <v>0</v>
      </c>
      <c r="BH107" s="188">
        <f>IF(N107="sníž. přenesená",J107,0)</f>
        <v>0</v>
      </c>
      <c r="BI107" s="188">
        <f>IF(N107="nulová",J107,0)</f>
        <v>0</v>
      </c>
      <c r="BJ107" s="18" t="s">
        <v>81</v>
      </c>
      <c r="BK107" s="188">
        <f>ROUND(I107*H107,2)</f>
        <v>0</v>
      </c>
      <c r="BL107" s="18" t="s">
        <v>145</v>
      </c>
      <c r="BM107" s="187" t="s">
        <v>195</v>
      </c>
    </row>
    <row r="108" spans="1:47" s="2" customFormat="1" ht="29.25">
      <c r="A108" s="35"/>
      <c r="B108" s="36"/>
      <c r="C108" s="37"/>
      <c r="D108" s="196" t="s">
        <v>196</v>
      </c>
      <c r="E108" s="37"/>
      <c r="F108" s="227" t="s">
        <v>197</v>
      </c>
      <c r="G108" s="37"/>
      <c r="H108" s="37"/>
      <c r="I108" s="191"/>
      <c r="J108" s="37"/>
      <c r="K108" s="37"/>
      <c r="L108" s="40"/>
      <c r="M108" s="192"/>
      <c r="N108" s="193"/>
      <c r="O108" s="65"/>
      <c r="P108" s="65"/>
      <c r="Q108" s="65"/>
      <c r="R108" s="65"/>
      <c r="S108" s="65"/>
      <c r="T108" s="66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T108" s="18" t="s">
        <v>196</v>
      </c>
      <c r="AU108" s="18" t="s">
        <v>83</v>
      </c>
    </row>
    <row r="109" spans="2:51" s="13" customFormat="1" ht="11.25">
      <c r="B109" s="194"/>
      <c r="C109" s="195"/>
      <c r="D109" s="196" t="s">
        <v>180</v>
      </c>
      <c r="E109" s="197" t="s">
        <v>19</v>
      </c>
      <c r="F109" s="198" t="s">
        <v>198</v>
      </c>
      <c r="G109" s="195"/>
      <c r="H109" s="199">
        <v>1.76</v>
      </c>
      <c r="I109" s="200"/>
      <c r="J109" s="195"/>
      <c r="K109" s="195"/>
      <c r="L109" s="201"/>
      <c r="M109" s="202"/>
      <c r="N109" s="203"/>
      <c r="O109" s="203"/>
      <c r="P109" s="203"/>
      <c r="Q109" s="203"/>
      <c r="R109" s="203"/>
      <c r="S109" s="203"/>
      <c r="T109" s="204"/>
      <c r="AT109" s="205" t="s">
        <v>180</v>
      </c>
      <c r="AU109" s="205" t="s">
        <v>83</v>
      </c>
      <c r="AV109" s="13" t="s">
        <v>83</v>
      </c>
      <c r="AW109" s="13" t="s">
        <v>35</v>
      </c>
      <c r="AX109" s="13" t="s">
        <v>81</v>
      </c>
      <c r="AY109" s="205" t="s">
        <v>139</v>
      </c>
    </row>
    <row r="110" spans="1:65" s="2" customFormat="1" ht="49.15" customHeight="1">
      <c r="A110" s="35"/>
      <c r="B110" s="36"/>
      <c r="C110" s="175" t="s">
        <v>199</v>
      </c>
      <c r="D110" s="175" t="s">
        <v>141</v>
      </c>
      <c r="E110" s="176" t="s">
        <v>200</v>
      </c>
      <c r="F110" s="177" t="s">
        <v>201</v>
      </c>
      <c r="G110" s="178" t="s">
        <v>178</v>
      </c>
      <c r="H110" s="179">
        <v>1.485</v>
      </c>
      <c r="I110" s="180"/>
      <c r="J110" s="181">
        <f>ROUND(I110*H110,2)</f>
        <v>0</v>
      </c>
      <c r="K110" s="182"/>
      <c r="L110" s="40"/>
      <c r="M110" s="183" t="s">
        <v>19</v>
      </c>
      <c r="N110" s="184" t="s">
        <v>44</v>
      </c>
      <c r="O110" s="65"/>
      <c r="P110" s="185">
        <f>O110*H110</f>
        <v>0</v>
      </c>
      <c r="Q110" s="185">
        <v>0</v>
      </c>
      <c r="R110" s="185">
        <f>Q110*H110</f>
        <v>0</v>
      </c>
      <c r="S110" s="185">
        <v>1.8</v>
      </c>
      <c r="T110" s="186">
        <f>S110*H110</f>
        <v>2.673</v>
      </c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R110" s="187" t="s">
        <v>145</v>
      </c>
      <c r="AT110" s="187" t="s">
        <v>141</v>
      </c>
      <c r="AU110" s="187" t="s">
        <v>83</v>
      </c>
      <c r="AY110" s="18" t="s">
        <v>139</v>
      </c>
      <c r="BE110" s="188">
        <f>IF(N110="základní",J110,0)</f>
        <v>0</v>
      </c>
      <c r="BF110" s="188">
        <f>IF(N110="snížená",J110,0)</f>
        <v>0</v>
      </c>
      <c r="BG110" s="188">
        <f>IF(N110="zákl. přenesená",J110,0)</f>
        <v>0</v>
      </c>
      <c r="BH110" s="188">
        <f>IF(N110="sníž. přenesená",J110,0)</f>
        <v>0</v>
      </c>
      <c r="BI110" s="188">
        <f>IF(N110="nulová",J110,0)</f>
        <v>0</v>
      </c>
      <c r="BJ110" s="18" t="s">
        <v>81</v>
      </c>
      <c r="BK110" s="188">
        <f>ROUND(I110*H110,2)</f>
        <v>0</v>
      </c>
      <c r="BL110" s="18" t="s">
        <v>145</v>
      </c>
      <c r="BM110" s="187" t="s">
        <v>202</v>
      </c>
    </row>
    <row r="111" spans="1:47" s="2" customFormat="1" ht="19.5">
      <c r="A111" s="35"/>
      <c r="B111" s="36"/>
      <c r="C111" s="37"/>
      <c r="D111" s="196" t="s">
        <v>196</v>
      </c>
      <c r="E111" s="37"/>
      <c r="F111" s="227" t="s">
        <v>203</v>
      </c>
      <c r="G111" s="37"/>
      <c r="H111" s="37"/>
      <c r="I111" s="191"/>
      <c r="J111" s="37"/>
      <c r="K111" s="37"/>
      <c r="L111" s="40"/>
      <c r="M111" s="192"/>
      <c r="N111" s="193"/>
      <c r="O111" s="65"/>
      <c r="P111" s="65"/>
      <c r="Q111" s="65"/>
      <c r="R111" s="65"/>
      <c r="S111" s="65"/>
      <c r="T111" s="66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T111" s="18" t="s">
        <v>196</v>
      </c>
      <c r="AU111" s="18" t="s">
        <v>83</v>
      </c>
    </row>
    <row r="112" spans="2:51" s="13" customFormat="1" ht="11.25">
      <c r="B112" s="194"/>
      <c r="C112" s="195"/>
      <c r="D112" s="196" t="s">
        <v>180</v>
      </c>
      <c r="E112" s="197" t="s">
        <v>19</v>
      </c>
      <c r="F112" s="198" t="s">
        <v>204</v>
      </c>
      <c r="G112" s="195"/>
      <c r="H112" s="199">
        <v>1.485</v>
      </c>
      <c r="I112" s="200"/>
      <c r="J112" s="195"/>
      <c r="K112" s="195"/>
      <c r="L112" s="201"/>
      <c r="M112" s="202"/>
      <c r="N112" s="203"/>
      <c r="O112" s="203"/>
      <c r="P112" s="203"/>
      <c r="Q112" s="203"/>
      <c r="R112" s="203"/>
      <c r="S112" s="203"/>
      <c r="T112" s="204"/>
      <c r="AT112" s="205" t="s">
        <v>180</v>
      </c>
      <c r="AU112" s="205" t="s">
        <v>83</v>
      </c>
      <c r="AV112" s="13" t="s">
        <v>83</v>
      </c>
      <c r="AW112" s="13" t="s">
        <v>35</v>
      </c>
      <c r="AX112" s="13" t="s">
        <v>81</v>
      </c>
      <c r="AY112" s="205" t="s">
        <v>139</v>
      </c>
    </row>
    <row r="113" spans="1:65" s="2" customFormat="1" ht="37.9" customHeight="1">
      <c r="A113" s="35"/>
      <c r="B113" s="36"/>
      <c r="C113" s="175" t="s">
        <v>205</v>
      </c>
      <c r="D113" s="175" t="s">
        <v>141</v>
      </c>
      <c r="E113" s="176" t="s">
        <v>206</v>
      </c>
      <c r="F113" s="177" t="s">
        <v>207</v>
      </c>
      <c r="G113" s="178" t="s">
        <v>178</v>
      </c>
      <c r="H113" s="179">
        <v>1.408</v>
      </c>
      <c r="I113" s="180"/>
      <c r="J113" s="181">
        <f>ROUND(I113*H113,2)</f>
        <v>0</v>
      </c>
      <c r="K113" s="182"/>
      <c r="L113" s="40"/>
      <c r="M113" s="183" t="s">
        <v>19</v>
      </c>
      <c r="N113" s="184" t="s">
        <v>44</v>
      </c>
      <c r="O113" s="65"/>
      <c r="P113" s="185">
        <f>O113*H113</f>
        <v>0</v>
      </c>
      <c r="Q113" s="185">
        <v>0</v>
      </c>
      <c r="R113" s="185">
        <f>Q113*H113</f>
        <v>0</v>
      </c>
      <c r="S113" s="185">
        <v>1.6</v>
      </c>
      <c r="T113" s="186">
        <f>S113*H113</f>
        <v>2.2528</v>
      </c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R113" s="187" t="s">
        <v>145</v>
      </c>
      <c r="AT113" s="187" t="s">
        <v>141</v>
      </c>
      <c r="AU113" s="187" t="s">
        <v>83</v>
      </c>
      <c r="AY113" s="18" t="s">
        <v>139</v>
      </c>
      <c r="BE113" s="188">
        <f>IF(N113="základní",J113,0)</f>
        <v>0</v>
      </c>
      <c r="BF113" s="188">
        <f>IF(N113="snížená",J113,0)</f>
        <v>0</v>
      </c>
      <c r="BG113" s="188">
        <f>IF(N113="zákl. přenesená",J113,0)</f>
        <v>0</v>
      </c>
      <c r="BH113" s="188">
        <f>IF(N113="sníž. přenesená",J113,0)</f>
        <v>0</v>
      </c>
      <c r="BI113" s="188">
        <f>IF(N113="nulová",J113,0)</f>
        <v>0</v>
      </c>
      <c r="BJ113" s="18" t="s">
        <v>81</v>
      </c>
      <c r="BK113" s="188">
        <f>ROUND(I113*H113,2)</f>
        <v>0</v>
      </c>
      <c r="BL113" s="18" t="s">
        <v>145</v>
      </c>
      <c r="BM113" s="187" t="s">
        <v>208</v>
      </c>
    </row>
    <row r="114" spans="2:51" s="13" customFormat="1" ht="11.25">
      <c r="B114" s="194"/>
      <c r="C114" s="195"/>
      <c r="D114" s="196" t="s">
        <v>180</v>
      </c>
      <c r="E114" s="197" t="s">
        <v>19</v>
      </c>
      <c r="F114" s="198" t="s">
        <v>209</v>
      </c>
      <c r="G114" s="195"/>
      <c r="H114" s="199">
        <v>1.408</v>
      </c>
      <c r="I114" s="200"/>
      <c r="J114" s="195"/>
      <c r="K114" s="195"/>
      <c r="L114" s="201"/>
      <c r="M114" s="202"/>
      <c r="N114" s="203"/>
      <c r="O114" s="203"/>
      <c r="P114" s="203"/>
      <c r="Q114" s="203"/>
      <c r="R114" s="203"/>
      <c r="S114" s="203"/>
      <c r="T114" s="204"/>
      <c r="AT114" s="205" t="s">
        <v>180</v>
      </c>
      <c r="AU114" s="205" t="s">
        <v>83</v>
      </c>
      <c r="AV114" s="13" t="s">
        <v>83</v>
      </c>
      <c r="AW114" s="13" t="s">
        <v>35</v>
      </c>
      <c r="AX114" s="13" t="s">
        <v>81</v>
      </c>
      <c r="AY114" s="205" t="s">
        <v>139</v>
      </c>
    </row>
    <row r="115" spans="1:65" s="2" customFormat="1" ht="24.2" customHeight="1">
      <c r="A115" s="35"/>
      <c r="B115" s="36"/>
      <c r="C115" s="175" t="s">
        <v>210</v>
      </c>
      <c r="D115" s="175" t="s">
        <v>141</v>
      </c>
      <c r="E115" s="176" t="s">
        <v>211</v>
      </c>
      <c r="F115" s="177" t="s">
        <v>212</v>
      </c>
      <c r="G115" s="178" t="s">
        <v>213</v>
      </c>
      <c r="H115" s="179">
        <v>79.5</v>
      </c>
      <c r="I115" s="180"/>
      <c r="J115" s="181">
        <f>ROUND(I115*H115,2)</f>
        <v>0</v>
      </c>
      <c r="K115" s="182"/>
      <c r="L115" s="40"/>
      <c r="M115" s="183" t="s">
        <v>19</v>
      </c>
      <c r="N115" s="184" t="s">
        <v>44</v>
      </c>
      <c r="O115" s="65"/>
      <c r="P115" s="185">
        <f>O115*H115</f>
        <v>0</v>
      </c>
      <c r="Q115" s="185">
        <v>0</v>
      </c>
      <c r="R115" s="185">
        <f>Q115*H115</f>
        <v>0</v>
      </c>
      <c r="S115" s="185">
        <v>0.00925</v>
      </c>
      <c r="T115" s="186">
        <f>S115*H115</f>
        <v>0.735375</v>
      </c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R115" s="187" t="s">
        <v>145</v>
      </c>
      <c r="AT115" s="187" t="s">
        <v>141</v>
      </c>
      <c r="AU115" s="187" t="s">
        <v>83</v>
      </c>
      <c r="AY115" s="18" t="s">
        <v>139</v>
      </c>
      <c r="BE115" s="188">
        <f>IF(N115="základní",J115,0)</f>
        <v>0</v>
      </c>
      <c r="BF115" s="188">
        <f>IF(N115="snížená",J115,0)</f>
        <v>0</v>
      </c>
      <c r="BG115" s="188">
        <f>IF(N115="zákl. přenesená",J115,0)</f>
        <v>0</v>
      </c>
      <c r="BH115" s="188">
        <f>IF(N115="sníž. přenesená",J115,0)</f>
        <v>0</v>
      </c>
      <c r="BI115" s="188">
        <f>IF(N115="nulová",J115,0)</f>
        <v>0</v>
      </c>
      <c r="BJ115" s="18" t="s">
        <v>81</v>
      </c>
      <c r="BK115" s="188">
        <f>ROUND(I115*H115,2)</f>
        <v>0</v>
      </c>
      <c r="BL115" s="18" t="s">
        <v>145</v>
      </c>
      <c r="BM115" s="187" t="s">
        <v>214</v>
      </c>
    </row>
    <row r="116" spans="1:47" s="2" customFormat="1" ht="29.25">
      <c r="A116" s="35"/>
      <c r="B116" s="36"/>
      <c r="C116" s="37"/>
      <c r="D116" s="196" t="s">
        <v>196</v>
      </c>
      <c r="E116" s="37"/>
      <c r="F116" s="227" t="s">
        <v>215</v>
      </c>
      <c r="G116" s="37"/>
      <c r="H116" s="37"/>
      <c r="I116" s="191"/>
      <c r="J116" s="37"/>
      <c r="K116" s="37"/>
      <c r="L116" s="40"/>
      <c r="M116" s="192"/>
      <c r="N116" s="193"/>
      <c r="O116" s="65"/>
      <c r="P116" s="65"/>
      <c r="Q116" s="65"/>
      <c r="R116" s="65"/>
      <c r="S116" s="65"/>
      <c r="T116" s="66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T116" s="18" t="s">
        <v>196</v>
      </c>
      <c r="AU116" s="18" t="s">
        <v>83</v>
      </c>
    </row>
    <row r="117" spans="1:65" s="2" customFormat="1" ht="33" customHeight="1">
      <c r="A117" s="35"/>
      <c r="B117" s="36"/>
      <c r="C117" s="175" t="s">
        <v>216</v>
      </c>
      <c r="D117" s="175" t="s">
        <v>141</v>
      </c>
      <c r="E117" s="176" t="s">
        <v>217</v>
      </c>
      <c r="F117" s="177" t="s">
        <v>218</v>
      </c>
      <c r="G117" s="178" t="s">
        <v>144</v>
      </c>
      <c r="H117" s="179">
        <v>32</v>
      </c>
      <c r="I117" s="180"/>
      <c r="J117" s="181">
        <f>ROUND(I117*H117,2)</f>
        <v>0</v>
      </c>
      <c r="K117" s="182"/>
      <c r="L117" s="40"/>
      <c r="M117" s="183" t="s">
        <v>19</v>
      </c>
      <c r="N117" s="184" t="s">
        <v>44</v>
      </c>
      <c r="O117" s="65"/>
      <c r="P117" s="185">
        <f>O117*H117</f>
        <v>0</v>
      </c>
      <c r="Q117" s="185">
        <v>0</v>
      </c>
      <c r="R117" s="185">
        <f>Q117*H117</f>
        <v>0</v>
      </c>
      <c r="S117" s="185">
        <v>0.0657</v>
      </c>
      <c r="T117" s="186">
        <f>S117*H117</f>
        <v>2.1024</v>
      </c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R117" s="187" t="s">
        <v>145</v>
      </c>
      <c r="AT117" s="187" t="s">
        <v>141</v>
      </c>
      <c r="AU117" s="187" t="s">
        <v>83</v>
      </c>
      <c r="AY117" s="18" t="s">
        <v>139</v>
      </c>
      <c r="BE117" s="188">
        <f>IF(N117="základní",J117,0)</f>
        <v>0</v>
      </c>
      <c r="BF117" s="188">
        <f>IF(N117="snížená",J117,0)</f>
        <v>0</v>
      </c>
      <c r="BG117" s="188">
        <f>IF(N117="zákl. přenesená",J117,0)</f>
        <v>0</v>
      </c>
      <c r="BH117" s="188">
        <f>IF(N117="sníž. přenesená",J117,0)</f>
        <v>0</v>
      </c>
      <c r="BI117" s="188">
        <f>IF(N117="nulová",J117,0)</f>
        <v>0</v>
      </c>
      <c r="BJ117" s="18" t="s">
        <v>81</v>
      </c>
      <c r="BK117" s="188">
        <f>ROUND(I117*H117,2)</f>
        <v>0</v>
      </c>
      <c r="BL117" s="18" t="s">
        <v>145</v>
      </c>
      <c r="BM117" s="187" t="s">
        <v>219</v>
      </c>
    </row>
    <row r="118" spans="1:47" s="2" customFormat="1" ht="39">
      <c r="A118" s="35"/>
      <c r="B118" s="36"/>
      <c r="C118" s="37"/>
      <c r="D118" s="196" t="s">
        <v>196</v>
      </c>
      <c r="E118" s="37"/>
      <c r="F118" s="227" t="s">
        <v>220</v>
      </c>
      <c r="G118" s="37"/>
      <c r="H118" s="37"/>
      <c r="I118" s="191"/>
      <c r="J118" s="37"/>
      <c r="K118" s="37"/>
      <c r="L118" s="40"/>
      <c r="M118" s="192"/>
      <c r="N118" s="193"/>
      <c r="O118" s="65"/>
      <c r="P118" s="65"/>
      <c r="Q118" s="65"/>
      <c r="R118" s="65"/>
      <c r="S118" s="65"/>
      <c r="T118" s="66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T118" s="18" t="s">
        <v>196</v>
      </c>
      <c r="AU118" s="18" t="s">
        <v>83</v>
      </c>
    </row>
    <row r="119" spans="1:65" s="2" customFormat="1" ht="24.2" customHeight="1">
      <c r="A119" s="35"/>
      <c r="B119" s="36"/>
      <c r="C119" s="175" t="s">
        <v>8</v>
      </c>
      <c r="D119" s="175" t="s">
        <v>141</v>
      </c>
      <c r="E119" s="176" t="s">
        <v>221</v>
      </c>
      <c r="F119" s="177" t="s">
        <v>222</v>
      </c>
      <c r="G119" s="178" t="s">
        <v>144</v>
      </c>
      <c r="H119" s="179">
        <v>2</v>
      </c>
      <c r="I119" s="180"/>
      <c r="J119" s="181">
        <f>ROUND(I119*H119,2)</f>
        <v>0</v>
      </c>
      <c r="K119" s="182"/>
      <c r="L119" s="40"/>
      <c r="M119" s="183" t="s">
        <v>19</v>
      </c>
      <c r="N119" s="184" t="s">
        <v>44</v>
      </c>
      <c r="O119" s="65"/>
      <c r="P119" s="185">
        <f>O119*H119</f>
        <v>0</v>
      </c>
      <c r="Q119" s="185">
        <v>0</v>
      </c>
      <c r="R119" s="185">
        <f>Q119*H119</f>
        <v>0</v>
      </c>
      <c r="S119" s="185">
        <v>0.192</v>
      </c>
      <c r="T119" s="186">
        <f>S119*H119</f>
        <v>0.384</v>
      </c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R119" s="187" t="s">
        <v>145</v>
      </c>
      <c r="AT119" s="187" t="s">
        <v>141</v>
      </c>
      <c r="AU119" s="187" t="s">
        <v>83</v>
      </c>
      <c r="AY119" s="18" t="s">
        <v>139</v>
      </c>
      <c r="BE119" s="188">
        <f>IF(N119="základní",J119,0)</f>
        <v>0</v>
      </c>
      <c r="BF119" s="188">
        <f>IF(N119="snížená",J119,0)</f>
        <v>0</v>
      </c>
      <c r="BG119" s="188">
        <f>IF(N119="zákl. přenesená",J119,0)</f>
        <v>0</v>
      </c>
      <c r="BH119" s="188">
        <f>IF(N119="sníž. přenesená",J119,0)</f>
        <v>0</v>
      </c>
      <c r="BI119" s="188">
        <f>IF(N119="nulová",J119,0)</f>
        <v>0</v>
      </c>
      <c r="BJ119" s="18" t="s">
        <v>81</v>
      </c>
      <c r="BK119" s="188">
        <f>ROUND(I119*H119,2)</f>
        <v>0</v>
      </c>
      <c r="BL119" s="18" t="s">
        <v>145</v>
      </c>
      <c r="BM119" s="187" t="s">
        <v>223</v>
      </c>
    </row>
    <row r="120" spans="1:47" s="2" customFormat="1" ht="29.25">
      <c r="A120" s="35"/>
      <c r="B120" s="36"/>
      <c r="C120" s="37"/>
      <c r="D120" s="196" t="s">
        <v>196</v>
      </c>
      <c r="E120" s="37"/>
      <c r="F120" s="227" t="s">
        <v>215</v>
      </c>
      <c r="G120" s="37"/>
      <c r="H120" s="37"/>
      <c r="I120" s="191"/>
      <c r="J120" s="37"/>
      <c r="K120" s="37"/>
      <c r="L120" s="40"/>
      <c r="M120" s="192"/>
      <c r="N120" s="193"/>
      <c r="O120" s="65"/>
      <c r="P120" s="65"/>
      <c r="Q120" s="65"/>
      <c r="R120" s="65"/>
      <c r="S120" s="65"/>
      <c r="T120" s="66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T120" s="18" t="s">
        <v>196</v>
      </c>
      <c r="AU120" s="18" t="s">
        <v>83</v>
      </c>
    </row>
    <row r="121" spans="1:65" s="2" customFormat="1" ht="24.2" customHeight="1">
      <c r="A121" s="35"/>
      <c r="B121" s="36"/>
      <c r="C121" s="175" t="s">
        <v>224</v>
      </c>
      <c r="D121" s="175" t="s">
        <v>141</v>
      </c>
      <c r="E121" s="176" t="s">
        <v>225</v>
      </c>
      <c r="F121" s="177" t="s">
        <v>226</v>
      </c>
      <c r="G121" s="178" t="s">
        <v>178</v>
      </c>
      <c r="H121" s="179">
        <v>2.027</v>
      </c>
      <c r="I121" s="180"/>
      <c r="J121" s="181">
        <f>ROUND(I121*H121,2)</f>
        <v>0</v>
      </c>
      <c r="K121" s="182"/>
      <c r="L121" s="40"/>
      <c r="M121" s="183" t="s">
        <v>19</v>
      </c>
      <c r="N121" s="184" t="s">
        <v>44</v>
      </c>
      <c r="O121" s="65"/>
      <c r="P121" s="185">
        <f>O121*H121</f>
        <v>0</v>
      </c>
      <c r="Q121" s="185">
        <v>0</v>
      </c>
      <c r="R121" s="185">
        <f>Q121*H121</f>
        <v>0</v>
      </c>
      <c r="S121" s="185">
        <v>2.2</v>
      </c>
      <c r="T121" s="186">
        <f>S121*H121</f>
        <v>4.4594000000000005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187" t="s">
        <v>145</v>
      </c>
      <c r="AT121" s="187" t="s">
        <v>141</v>
      </c>
      <c r="AU121" s="187" t="s">
        <v>83</v>
      </c>
      <c r="AY121" s="18" t="s">
        <v>139</v>
      </c>
      <c r="BE121" s="188">
        <f>IF(N121="základní",J121,0)</f>
        <v>0</v>
      </c>
      <c r="BF121" s="188">
        <f>IF(N121="snížená",J121,0)</f>
        <v>0</v>
      </c>
      <c r="BG121" s="188">
        <f>IF(N121="zákl. přenesená",J121,0)</f>
        <v>0</v>
      </c>
      <c r="BH121" s="188">
        <f>IF(N121="sníž. přenesená",J121,0)</f>
        <v>0</v>
      </c>
      <c r="BI121" s="188">
        <f>IF(N121="nulová",J121,0)</f>
        <v>0</v>
      </c>
      <c r="BJ121" s="18" t="s">
        <v>81</v>
      </c>
      <c r="BK121" s="188">
        <f>ROUND(I121*H121,2)</f>
        <v>0</v>
      </c>
      <c r="BL121" s="18" t="s">
        <v>145</v>
      </c>
      <c r="BM121" s="187" t="s">
        <v>227</v>
      </c>
    </row>
    <row r="122" spans="1:47" s="2" customFormat="1" ht="11.25">
      <c r="A122" s="35"/>
      <c r="B122" s="36"/>
      <c r="C122" s="37"/>
      <c r="D122" s="189" t="s">
        <v>151</v>
      </c>
      <c r="E122" s="37"/>
      <c r="F122" s="190" t="s">
        <v>228</v>
      </c>
      <c r="G122" s="37"/>
      <c r="H122" s="37"/>
      <c r="I122" s="191"/>
      <c r="J122" s="37"/>
      <c r="K122" s="37"/>
      <c r="L122" s="40"/>
      <c r="M122" s="192"/>
      <c r="N122" s="193"/>
      <c r="O122" s="65"/>
      <c r="P122" s="65"/>
      <c r="Q122" s="65"/>
      <c r="R122" s="65"/>
      <c r="S122" s="65"/>
      <c r="T122" s="66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T122" s="18" t="s">
        <v>151</v>
      </c>
      <c r="AU122" s="18" t="s">
        <v>83</v>
      </c>
    </row>
    <row r="123" spans="2:51" s="14" customFormat="1" ht="11.25">
      <c r="B123" s="217"/>
      <c r="C123" s="218"/>
      <c r="D123" s="196" t="s">
        <v>180</v>
      </c>
      <c r="E123" s="219" t="s">
        <v>19</v>
      </c>
      <c r="F123" s="220" t="s">
        <v>229</v>
      </c>
      <c r="G123" s="218"/>
      <c r="H123" s="219" t="s">
        <v>19</v>
      </c>
      <c r="I123" s="221"/>
      <c r="J123" s="218"/>
      <c r="K123" s="218"/>
      <c r="L123" s="222"/>
      <c r="M123" s="223"/>
      <c r="N123" s="224"/>
      <c r="O123" s="224"/>
      <c r="P123" s="224"/>
      <c r="Q123" s="224"/>
      <c r="R123" s="224"/>
      <c r="S123" s="224"/>
      <c r="T123" s="225"/>
      <c r="AT123" s="226" t="s">
        <v>180</v>
      </c>
      <c r="AU123" s="226" t="s">
        <v>83</v>
      </c>
      <c r="AV123" s="14" t="s">
        <v>81</v>
      </c>
      <c r="AW123" s="14" t="s">
        <v>35</v>
      </c>
      <c r="AX123" s="14" t="s">
        <v>73</v>
      </c>
      <c r="AY123" s="226" t="s">
        <v>139</v>
      </c>
    </row>
    <row r="124" spans="2:51" s="13" customFormat="1" ht="11.25">
      <c r="B124" s="194"/>
      <c r="C124" s="195"/>
      <c r="D124" s="196" t="s">
        <v>180</v>
      </c>
      <c r="E124" s="197" t="s">
        <v>19</v>
      </c>
      <c r="F124" s="198" t="s">
        <v>230</v>
      </c>
      <c r="G124" s="195"/>
      <c r="H124" s="199">
        <v>2.027</v>
      </c>
      <c r="I124" s="200"/>
      <c r="J124" s="195"/>
      <c r="K124" s="195"/>
      <c r="L124" s="201"/>
      <c r="M124" s="202"/>
      <c r="N124" s="203"/>
      <c r="O124" s="203"/>
      <c r="P124" s="203"/>
      <c r="Q124" s="203"/>
      <c r="R124" s="203"/>
      <c r="S124" s="203"/>
      <c r="T124" s="204"/>
      <c r="AT124" s="205" t="s">
        <v>180</v>
      </c>
      <c r="AU124" s="205" t="s">
        <v>83</v>
      </c>
      <c r="AV124" s="13" t="s">
        <v>83</v>
      </c>
      <c r="AW124" s="13" t="s">
        <v>35</v>
      </c>
      <c r="AX124" s="13" t="s">
        <v>81</v>
      </c>
      <c r="AY124" s="205" t="s">
        <v>139</v>
      </c>
    </row>
    <row r="125" spans="2:63" s="12" customFormat="1" ht="22.9" customHeight="1">
      <c r="B125" s="159"/>
      <c r="C125" s="160"/>
      <c r="D125" s="161" t="s">
        <v>72</v>
      </c>
      <c r="E125" s="173" t="s">
        <v>231</v>
      </c>
      <c r="F125" s="173" t="s">
        <v>232</v>
      </c>
      <c r="G125" s="160"/>
      <c r="H125" s="160"/>
      <c r="I125" s="163"/>
      <c r="J125" s="174">
        <f>BK125</f>
        <v>0</v>
      </c>
      <c r="K125" s="160"/>
      <c r="L125" s="165"/>
      <c r="M125" s="166"/>
      <c r="N125" s="167"/>
      <c r="O125" s="167"/>
      <c r="P125" s="168">
        <f>SUM(P126:P137)</f>
        <v>0</v>
      </c>
      <c r="Q125" s="167"/>
      <c r="R125" s="168">
        <f>SUM(R126:R137)</f>
        <v>0</v>
      </c>
      <c r="S125" s="167"/>
      <c r="T125" s="169">
        <f>SUM(T126:T137)</f>
        <v>0</v>
      </c>
      <c r="AR125" s="170" t="s">
        <v>81</v>
      </c>
      <c r="AT125" s="171" t="s">
        <v>72</v>
      </c>
      <c r="AU125" s="171" t="s">
        <v>81</v>
      </c>
      <c r="AY125" s="170" t="s">
        <v>139</v>
      </c>
      <c r="BK125" s="172">
        <f>SUM(BK126:BK137)</f>
        <v>0</v>
      </c>
    </row>
    <row r="126" spans="1:65" s="2" customFormat="1" ht="24.2" customHeight="1">
      <c r="A126" s="35"/>
      <c r="B126" s="36"/>
      <c r="C126" s="175" t="s">
        <v>233</v>
      </c>
      <c r="D126" s="175" t="s">
        <v>141</v>
      </c>
      <c r="E126" s="176" t="s">
        <v>234</v>
      </c>
      <c r="F126" s="177" t="s">
        <v>235</v>
      </c>
      <c r="G126" s="178" t="s">
        <v>186</v>
      </c>
      <c r="H126" s="179">
        <v>14.791</v>
      </c>
      <c r="I126" s="180"/>
      <c r="J126" s="181">
        <f>ROUND(I126*H126,2)</f>
        <v>0</v>
      </c>
      <c r="K126" s="182"/>
      <c r="L126" s="40"/>
      <c r="M126" s="183" t="s">
        <v>19</v>
      </c>
      <c r="N126" s="184" t="s">
        <v>44</v>
      </c>
      <c r="O126" s="65"/>
      <c r="P126" s="185">
        <f>O126*H126</f>
        <v>0</v>
      </c>
      <c r="Q126" s="185">
        <v>0</v>
      </c>
      <c r="R126" s="185">
        <f>Q126*H126</f>
        <v>0</v>
      </c>
      <c r="S126" s="185">
        <v>0</v>
      </c>
      <c r="T126" s="186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187" t="s">
        <v>145</v>
      </c>
      <c r="AT126" s="187" t="s">
        <v>141</v>
      </c>
      <c r="AU126" s="187" t="s">
        <v>83</v>
      </c>
      <c r="AY126" s="18" t="s">
        <v>139</v>
      </c>
      <c r="BE126" s="188">
        <f>IF(N126="základní",J126,0)</f>
        <v>0</v>
      </c>
      <c r="BF126" s="188">
        <f>IF(N126="snížená",J126,0)</f>
        <v>0</v>
      </c>
      <c r="BG126" s="188">
        <f>IF(N126="zákl. přenesená",J126,0)</f>
        <v>0</v>
      </c>
      <c r="BH126" s="188">
        <f>IF(N126="sníž. přenesená",J126,0)</f>
        <v>0</v>
      </c>
      <c r="BI126" s="188">
        <f>IF(N126="nulová",J126,0)</f>
        <v>0</v>
      </c>
      <c r="BJ126" s="18" t="s">
        <v>81</v>
      </c>
      <c r="BK126" s="188">
        <f>ROUND(I126*H126,2)</f>
        <v>0</v>
      </c>
      <c r="BL126" s="18" t="s">
        <v>145</v>
      </c>
      <c r="BM126" s="187" t="s">
        <v>236</v>
      </c>
    </row>
    <row r="127" spans="1:65" s="2" customFormat="1" ht="33" customHeight="1">
      <c r="A127" s="35"/>
      <c r="B127" s="36"/>
      <c r="C127" s="175" t="s">
        <v>237</v>
      </c>
      <c r="D127" s="175" t="s">
        <v>141</v>
      </c>
      <c r="E127" s="176" t="s">
        <v>238</v>
      </c>
      <c r="F127" s="177" t="s">
        <v>239</v>
      </c>
      <c r="G127" s="178" t="s">
        <v>186</v>
      </c>
      <c r="H127" s="179">
        <v>14.791</v>
      </c>
      <c r="I127" s="180"/>
      <c r="J127" s="181">
        <f>ROUND(I127*H127,2)</f>
        <v>0</v>
      </c>
      <c r="K127" s="182"/>
      <c r="L127" s="40"/>
      <c r="M127" s="183" t="s">
        <v>19</v>
      </c>
      <c r="N127" s="184" t="s">
        <v>44</v>
      </c>
      <c r="O127" s="65"/>
      <c r="P127" s="185">
        <f>O127*H127</f>
        <v>0</v>
      </c>
      <c r="Q127" s="185">
        <v>0</v>
      </c>
      <c r="R127" s="185">
        <f>Q127*H127</f>
        <v>0</v>
      </c>
      <c r="S127" s="185">
        <v>0</v>
      </c>
      <c r="T127" s="186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187" t="s">
        <v>145</v>
      </c>
      <c r="AT127" s="187" t="s">
        <v>141</v>
      </c>
      <c r="AU127" s="187" t="s">
        <v>83</v>
      </c>
      <c r="AY127" s="18" t="s">
        <v>139</v>
      </c>
      <c r="BE127" s="188">
        <f>IF(N127="základní",J127,0)</f>
        <v>0</v>
      </c>
      <c r="BF127" s="188">
        <f>IF(N127="snížená",J127,0)</f>
        <v>0</v>
      </c>
      <c r="BG127" s="188">
        <f>IF(N127="zákl. přenesená",J127,0)</f>
        <v>0</v>
      </c>
      <c r="BH127" s="188">
        <f>IF(N127="sníž. přenesená",J127,0)</f>
        <v>0</v>
      </c>
      <c r="BI127" s="188">
        <f>IF(N127="nulová",J127,0)</f>
        <v>0</v>
      </c>
      <c r="BJ127" s="18" t="s">
        <v>81</v>
      </c>
      <c r="BK127" s="188">
        <f>ROUND(I127*H127,2)</f>
        <v>0</v>
      </c>
      <c r="BL127" s="18" t="s">
        <v>145</v>
      </c>
      <c r="BM127" s="187" t="s">
        <v>240</v>
      </c>
    </row>
    <row r="128" spans="1:65" s="2" customFormat="1" ht="44.25" customHeight="1">
      <c r="A128" s="35"/>
      <c r="B128" s="36"/>
      <c r="C128" s="175" t="s">
        <v>241</v>
      </c>
      <c r="D128" s="175" t="s">
        <v>141</v>
      </c>
      <c r="E128" s="176" t="s">
        <v>242</v>
      </c>
      <c r="F128" s="177" t="s">
        <v>243</v>
      </c>
      <c r="G128" s="178" t="s">
        <v>186</v>
      </c>
      <c r="H128" s="179">
        <v>259.32</v>
      </c>
      <c r="I128" s="180"/>
      <c r="J128" s="181">
        <f>ROUND(I128*H128,2)</f>
        <v>0</v>
      </c>
      <c r="K128" s="182"/>
      <c r="L128" s="40"/>
      <c r="M128" s="183" t="s">
        <v>19</v>
      </c>
      <c r="N128" s="184" t="s">
        <v>44</v>
      </c>
      <c r="O128" s="65"/>
      <c r="P128" s="185">
        <f>O128*H128</f>
        <v>0</v>
      </c>
      <c r="Q128" s="185">
        <v>0</v>
      </c>
      <c r="R128" s="185">
        <f>Q128*H128</f>
        <v>0</v>
      </c>
      <c r="S128" s="185">
        <v>0</v>
      </c>
      <c r="T128" s="186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187" t="s">
        <v>145</v>
      </c>
      <c r="AT128" s="187" t="s">
        <v>141</v>
      </c>
      <c r="AU128" s="187" t="s">
        <v>83</v>
      </c>
      <c r="AY128" s="18" t="s">
        <v>139</v>
      </c>
      <c r="BE128" s="188">
        <f>IF(N128="základní",J128,0)</f>
        <v>0</v>
      </c>
      <c r="BF128" s="188">
        <f>IF(N128="snížená",J128,0)</f>
        <v>0</v>
      </c>
      <c r="BG128" s="188">
        <f>IF(N128="zákl. přenesená",J128,0)</f>
        <v>0</v>
      </c>
      <c r="BH128" s="188">
        <f>IF(N128="sníž. přenesená",J128,0)</f>
        <v>0</v>
      </c>
      <c r="BI128" s="188">
        <f>IF(N128="nulová",J128,0)</f>
        <v>0</v>
      </c>
      <c r="BJ128" s="18" t="s">
        <v>81</v>
      </c>
      <c r="BK128" s="188">
        <f>ROUND(I128*H128,2)</f>
        <v>0</v>
      </c>
      <c r="BL128" s="18" t="s">
        <v>145</v>
      </c>
      <c r="BM128" s="187" t="s">
        <v>244</v>
      </c>
    </row>
    <row r="129" spans="2:51" s="13" customFormat="1" ht="11.25">
      <c r="B129" s="194"/>
      <c r="C129" s="195"/>
      <c r="D129" s="196" t="s">
        <v>180</v>
      </c>
      <c r="E129" s="197" t="s">
        <v>19</v>
      </c>
      <c r="F129" s="198" t="s">
        <v>245</v>
      </c>
      <c r="G129" s="195"/>
      <c r="H129" s="199">
        <v>259.32</v>
      </c>
      <c r="I129" s="200"/>
      <c r="J129" s="195"/>
      <c r="K129" s="195"/>
      <c r="L129" s="201"/>
      <c r="M129" s="202"/>
      <c r="N129" s="203"/>
      <c r="O129" s="203"/>
      <c r="P129" s="203"/>
      <c r="Q129" s="203"/>
      <c r="R129" s="203"/>
      <c r="S129" s="203"/>
      <c r="T129" s="204"/>
      <c r="AT129" s="205" t="s">
        <v>180</v>
      </c>
      <c r="AU129" s="205" t="s">
        <v>83</v>
      </c>
      <c r="AV129" s="13" t="s">
        <v>83</v>
      </c>
      <c r="AW129" s="13" t="s">
        <v>35</v>
      </c>
      <c r="AX129" s="13" t="s">
        <v>81</v>
      </c>
      <c r="AY129" s="205" t="s">
        <v>139</v>
      </c>
    </row>
    <row r="130" spans="1:65" s="2" customFormat="1" ht="44.25" customHeight="1">
      <c r="A130" s="35"/>
      <c r="B130" s="36"/>
      <c r="C130" s="175" t="s">
        <v>246</v>
      </c>
      <c r="D130" s="175" t="s">
        <v>141</v>
      </c>
      <c r="E130" s="176" t="s">
        <v>247</v>
      </c>
      <c r="F130" s="177" t="s">
        <v>248</v>
      </c>
      <c r="G130" s="178" t="s">
        <v>186</v>
      </c>
      <c r="H130" s="179">
        <v>2.635</v>
      </c>
      <c r="I130" s="180"/>
      <c r="J130" s="181">
        <f>ROUND(I130*H130,2)</f>
        <v>0</v>
      </c>
      <c r="K130" s="182"/>
      <c r="L130" s="40"/>
      <c r="M130" s="183" t="s">
        <v>19</v>
      </c>
      <c r="N130" s="184" t="s">
        <v>44</v>
      </c>
      <c r="O130" s="65"/>
      <c r="P130" s="185">
        <f>O130*H130</f>
        <v>0</v>
      </c>
      <c r="Q130" s="185">
        <v>0</v>
      </c>
      <c r="R130" s="185">
        <f>Q130*H130</f>
        <v>0</v>
      </c>
      <c r="S130" s="185">
        <v>0</v>
      </c>
      <c r="T130" s="186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187" t="s">
        <v>145</v>
      </c>
      <c r="AT130" s="187" t="s">
        <v>141</v>
      </c>
      <c r="AU130" s="187" t="s">
        <v>83</v>
      </c>
      <c r="AY130" s="18" t="s">
        <v>139</v>
      </c>
      <c r="BE130" s="188">
        <f>IF(N130="základní",J130,0)</f>
        <v>0</v>
      </c>
      <c r="BF130" s="188">
        <f>IF(N130="snížená",J130,0)</f>
        <v>0</v>
      </c>
      <c r="BG130" s="188">
        <f>IF(N130="zákl. přenesená",J130,0)</f>
        <v>0</v>
      </c>
      <c r="BH130" s="188">
        <f>IF(N130="sníž. přenesená",J130,0)</f>
        <v>0</v>
      </c>
      <c r="BI130" s="188">
        <f>IF(N130="nulová",J130,0)</f>
        <v>0</v>
      </c>
      <c r="BJ130" s="18" t="s">
        <v>81</v>
      </c>
      <c r="BK130" s="188">
        <f>ROUND(I130*H130,2)</f>
        <v>0</v>
      </c>
      <c r="BL130" s="18" t="s">
        <v>145</v>
      </c>
      <c r="BM130" s="187" t="s">
        <v>249</v>
      </c>
    </row>
    <row r="131" spans="1:47" s="2" customFormat="1" ht="11.25">
      <c r="A131" s="35"/>
      <c r="B131" s="36"/>
      <c r="C131" s="37"/>
      <c r="D131" s="189" t="s">
        <v>151</v>
      </c>
      <c r="E131" s="37"/>
      <c r="F131" s="190" t="s">
        <v>250</v>
      </c>
      <c r="G131" s="37"/>
      <c r="H131" s="37"/>
      <c r="I131" s="191"/>
      <c r="J131" s="37"/>
      <c r="K131" s="37"/>
      <c r="L131" s="40"/>
      <c r="M131" s="192"/>
      <c r="N131" s="193"/>
      <c r="O131" s="65"/>
      <c r="P131" s="65"/>
      <c r="Q131" s="65"/>
      <c r="R131" s="65"/>
      <c r="S131" s="65"/>
      <c r="T131" s="66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T131" s="18" t="s">
        <v>151</v>
      </c>
      <c r="AU131" s="18" t="s">
        <v>83</v>
      </c>
    </row>
    <row r="132" spans="1:65" s="2" customFormat="1" ht="44.25" customHeight="1">
      <c r="A132" s="35"/>
      <c r="B132" s="36"/>
      <c r="C132" s="175" t="s">
        <v>7</v>
      </c>
      <c r="D132" s="175" t="s">
        <v>141</v>
      </c>
      <c r="E132" s="176" t="s">
        <v>251</v>
      </c>
      <c r="F132" s="177" t="s">
        <v>252</v>
      </c>
      <c r="G132" s="178" t="s">
        <v>186</v>
      </c>
      <c r="H132" s="179">
        <v>4.355</v>
      </c>
      <c r="I132" s="180"/>
      <c r="J132" s="181">
        <f>ROUND(I132*H132,2)</f>
        <v>0</v>
      </c>
      <c r="K132" s="182"/>
      <c r="L132" s="40"/>
      <c r="M132" s="183" t="s">
        <v>19</v>
      </c>
      <c r="N132" s="184" t="s">
        <v>44</v>
      </c>
      <c r="O132" s="65"/>
      <c r="P132" s="185">
        <f>O132*H132</f>
        <v>0</v>
      </c>
      <c r="Q132" s="185">
        <v>0</v>
      </c>
      <c r="R132" s="185">
        <f>Q132*H132</f>
        <v>0</v>
      </c>
      <c r="S132" s="185">
        <v>0</v>
      </c>
      <c r="T132" s="186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187" t="s">
        <v>145</v>
      </c>
      <c r="AT132" s="187" t="s">
        <v>141</v>
      </c>
      <c r="AU132" s="187" t="s">
        <v>83</v>
      </c>
      <c r="AY132" s="18" t="s">
        <v>139</v>
      </c>
      <c r="BE132" s="188">
        <f>IF(N132="základní",J132,0)</f>
        <v>0</v>
      </c>
      <c r="BF132" s="188">
        <f>IF(N132="snížená",J132,0)</f>
        <v>0</v>
      </c>
      <c r="BG132" s="188">
        <f>IF(N132="zákl. přenesená",J132,0)</f>
        <v>0</v>
      </c>
      <c r="BH132" s="188">
        <f>IF(N132="sníž. přenesená",J132,0)</f>
        <v>0</v>
      </c>
      <c r="BI132" s="188">
        <f>IF(N132="nulová",J132,0)</f>
        <v>0</v>
      </c>
      <c r="BJ132" s="18" t="s">
        <v>81</v>
      </c>
      <c r="BK132" s="188">
        <f>ROUND(I132*H132,2)</f>
        <v>0</v>
      </c>
      <c r="BL132" s="18" t="s">
        <v>145</v>
      </c>
      <c r="BM132" s="187" t="s">
        <v>253</v>
      </c>
    </row>
    <row r="133" spans="1:47" s="2" customFormat="1" ht="11.25">
      <c r="A133" s="35"/>
      <c r="B133" s="36"/>
      <c r="C133" s="37"/>
      <c r="D133" s="189" t="s">
        <v>151</v>
      </c>
      <c r="E133" s="37"/>
      <c r="F133" s="190" t="s">
        <v>254</v>
      </c>
      <c r="G133" s="37"/>
      <c r="H133" s="37"/>
      <c r="I133" s="191"/>
      <c r="J133" s="37"/>
      <c r="K133" s="37"/>
      <c r="L133" s="40"/>
      <c r="M133" s="192"/>
      <c r="N133" s="193"/>
      <c r="O133" s="65"/>
      <c r="P133" s="65"/>
      <c r="Q133" s="65"/>
      <c r="R133" s="65"/>
      <c r="S133" s="65"/>
      <c r="T133" s="66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T133" s="18" t="s">
        <v>151</v>
      </c>
      <c r="AU133" s="18" t="s">
        <v>83</v>
      </c>
    </row>
    <row r="134" spans="1:65" s="2" customFormat="1" ht="37.9" customHeight="1">
      <c r="A134" s="35"/>
      <c r="B134" s="36"/>
      <c r="C134" s="175" t="s">
        <v>255</v>
      </c>
      <c r="D134" s="175" t="s">
        <v>141</v>
      </c>
      <c r="E134" s="176" t="s">
        <v>256</v>
      </c>
      <c r="F134" s="177" t="s">
        <v>257</v>
      </c>
      <c r="G134" s="178" t="s">
        <v>186</v>
      </c>
      <c r="H134" s="179">
        <v>2.673</v>
      </c>
      <c r="I134" s="180"/>
      <c r="J134" s="181">
        <f>ROUND(I134*H134,2)</f>
        <v>0</v>
      </c>
      <c r="K134" s="182"/>
      <c r="L134" s="40"/>
      <c r="M134" s="183" t="s">
        <v>19</v>
      </c>
      <c r="N134" s="184" t="s">
        <v>44</v>
      </c>
      <c r="O134" s="65"/>
      <c r="P134" s="185">
        <f>O134*H134</f>
        <v>0</v>
      </c>
      <c r="Q134" s="185">
        <v>0</v>
      </c>
      <c r="R134" s="185">
        <f>Q134*H134</f>
        <v>0</v>
      </c>
      <c r="S134" s="185">
        <v>0</v>
      </c>
      <c r="T134" s="186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187" t="s">
        <v>145</v>
      </c>
      <c r="AT134" s="187" t="s">
        <v>141</v>
      </c>
      <c r="AU134" s="187" t="s">
        <v>83</v>
      </c>
      <c r="AY134" s="18" t="s">
        <v>139</v>
      </c>
      <c r="BE134" s="188">
        <f>IF(N134="základní",J134,0)</f>
        <v>0</v>
      </c>
      <c r="BF134" s="188">
        <f>IF(N134="snížená",J134,0)</f>
        <v>0</v>
      </c>
      <c r="BG134" s="188">
        <f>IF(N134="zákl. přenesená",J134,0)</f>
        <v>0</v>
      </c>
      <c r="BH134" s="188">
        <f>IF(N134="sníž. přenesená",J134,0)</f>
        <v>0</v>
      </c>
      <c r="BI134" s="188">
        <f>IF(N134="nulová",J134,0)</f>
        <v>0</v>
      </c>
      <c r="BJ134" s="18" t="s">
        <v>81</v>
      </c>
      <c r="BK134" s="188">
        <f>ROUND(I134*H134,2)</f>
        <v>0</v>
      </c>
      <c r="BL134" s="18" t="s">
        <v>145</v>
      </c>
      <c r="BM134" s="187" t="s">
        <v>258</v>
      </c>
    </row>
    <row r="135" spans="1:47" s="2" customFormat="1" ht="11.25">
      <c r="A135" s="35"/>
      <c r="B135" s="36"/>
      <c r="C135" s="37"/>
      <c r="D135" s="189" t="s">
        <v>151</v>
      </c>
      <c r="E135" s="37"/>
      <c r="F135" s="190" t="s">
        <v>259</v>
      </c>
      <c r="G135" s="37"/>
      <c r="H135" s="37"/>
      <c r="I135" s="191"/>
      <c r="J135" s="37"/>
      <c r="K135" s="37"/>
      <c r="L135" s="40"/>
      <c r="M135" s="192"/>
      <c r="N135" s="193"/>
      <c r="O135" s="65"/>
      <c r="P135" s="65"/>
      <c r="Q135" s="65"/>
      <c r="R135" s="65"/>
      <c r="S135" s="65"/>
      <c r="T135" s="66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T135" s="18" t="s">
        <v>151</v>
      </c>
      <c r="AU135" s="18" t="s">
        <v>83</v>
      </c>
    </row>
    <row r="136" spans="1:65" s="2" customFormat="1" ht="37.9" customHeight="1">
      <c r="A136" s="35"/>
      <c r="B136" s="36"/>
      <c r="C136" s="175" t="s">
        <v>260</v>
      </c>
      <c r="D136" s="175" t="s">
        <v>141</v>
      </c>
      <c r="E136" s="176" t="s">
        <v>261</v>
      </c>
      <c r="F136" s="177" t="s">
        <v>262</v>
      </c>
      <c r="G136" s="178" t="s">
        <v>186</v>
      </c>
      <c r="H136" s="179">
        <v>1.46</v>
      </c>
      <c r="I136" s="180"/>
      <c r="J136" s="181">
        <f>ROUND(I136*H136,2)</f>
        <v>0</v>
      </c>
      <c r="K136" s="182"/>
      <c r="L136" s="40"/>
      <c r="M136" s="183" t="s">
        <v>19</v>
      </c>
      <c r="N136" s="184" t="s">
        <v>44</v>
      </c>
      <c r="O136" s="65"/>
      <c r="P136" s="185">
        <f>O136*H136</f>
        <v>0</v>
      </c>
      <c r="Q136" s="185">
        <v>0</v>
      </c>
      <c r="R136" s="185">
        <f>Q136*H136</f>
        <v>0</v>
      </c>
      <c r="S136" s="185">
        <v>0</v>
      </c>
      <c r="T136" s="186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187" t="s">
        <v>145</v>
      </c>
      <c r="AT136" s="187" t="s">
        <v>141</v>
      </c>
      <c r="AU136" s="187" t="s">
        <v>83</v>
      </c>
      <c r="AY136" s="18" t="s">
        <v>139</v>
      </c>
      <c r="BE136" s="188">
        <f>IF(N136="základní",J136,0)</f>
        <v>0</v>
      </c>
      <c r="BF136" s="188">
        <f>IF(N136="snížená",J136,0)</f>
        <v>0</v>
      </c>
      <c r="BG136" s="188">
        <f>IF(N136="zákl. přenesená",J136,0)</f>
        <v>0</v>
      </c>
      <c r="BH136" s="188">
        <f>IF(N136="sníž. přenesená",J136,0)</f>
        <v>0</v>
      </c>
      <c r="BI136" s="188">
        <f>IF(N136="nulová",J136,0)</f>
        <v>0</v>
      </c>
      <c r="BJ136" s="18" t="s">
        <v>81</v>
      </c>
      <c r="BK136" s="188">
        <f>ROUND(I136*H136,2)</f>
        <v>0</v>
      </c>
      <c r="BL136" s="18" t="s">
        <v>145</v>
      </c>
      <c r="BM136" s="187" t="s">
        <v>263</v>
      </c>
    </row>
    <row r="137" spans="1:65" s="2" customFormat="1" ht="44.25" customHeight="1">
      <c r="A137" s="35"/>
      <c r="B137" s="36"/>
      <c r="C137" s="175" t="s">
        <v>264</v>
      </c>
      <c r="D137" s="175" t="s">
        <v>141</v>
      </c>
      <c r="E137" s="176" t="s">
        <v>265</v>
      </c>
      <c r="F137" s="177" t="s">
        <v>266</v>
      </c>
      <c r="G137" s="178" t="s">
        <v>186</v>
      </c>
      <c r="H137" s="179">
        <v>0.09</v>
      </c>
      <c r="I137" s="180"/>
      <c r="J137" s="181">
        <f>ROUND(I137*H137,2)</f>
        <v>0</v>
      </c>
      <c r="K137" s="182"/>
      <c r="L137" s="40"/>
      <c r="M137" s="183" t="s">
        <v>19</v>
      </c>
      <c r="N137" s="184" t="s">
        <v>44</v>
      </c>
      <c r="O137" s="65"/>
      <c r="P137" s="185">
        <f>O137*H137</f>
        <v>0</v>
      </c>
      <c r="Q137" s="185">
        <v>0</v>
      </c>
      <c r="R137" s="185">
        <f>Q137*H137</f>
        <v>0</v>
      </c>
      <c r="S137" s="185">
        <v>0</v>
      </c>
      <c r="T137" s="186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187" t="s">
        <v>145</v>
      </c>
      <c r="AT137" s="187" t="s">
        <v>141</v>
      </c>
      <c r="AU137" s="187" t="s">
        <v>83</v>
      </c>
      <c r="AY137" s="18" t="s">
        <v>139</v>
      </c>
      <c r="BE137" s="188">
        <f>IF(N137="základní",J137,0)</f>
        <v>0</v>
      </c>
      <c r="BF137" s="188">
        <f>IF(N137="snížená",J137,0)</f>
        <v>0</v>
      </c>
      <c r="BG137" s="188">
        <f>IF(N137="zákl. přenesená",J137,0)</f>
        <v>0</v>
      </c>
      <c r="BH137" s="188">
        <f>IF(N137="sníž. přenesená",J137,0)</f>
        <v>0</v>
      </c>
      <c r="BI137" s="188">
        <f>IF(N137="nulová",J137,0)</f>
        <v>0</v>
      </c>
      <c r="BJ137" s="18" t="s">
        <v>81</v>
      </c>
      <c r="BK137" s="188">
        <f>ROUND(I137*H137,2)</f>
        <v>0</v>
      </c>
      <c r="BL137" s="18" t="s">
        <v>145</v>
      </c>
      <c r="BM137" s="187" t="s">
        <v>267</v>
      </c>
    </row>
    <row r="138" spans="2:63" s="12" customFormat="1" ht="25.9" customHeight="1">
      <c r="B138" s="159"/>
      <c r="C138" s="160"/>
      <c r="D138" s="161" t="s">
        <v>72</v>
      </c>
      <c r="E138" s="162" t="s">
        <v>268</v>
      </c>
      <c r="F138" s="162" t="s">
        <v>269</v>
      </c>
      <c r="G138" s="160"/>
      <c r="H138" s="160"/>
      <c r="I138" s="163"/>
      <c r="J138" s="164">
        <f>BK138</f>
        <v>0</v>
      </c>
      <c r="K138" s="160"/>
      <c r="L138" s="165"/>
      <c r="M138" s="166"/>
      <c r="N138" s="167"/>
      <c r="O138" s="167"/>
      <c r="P138" s="168">
        <f>P139+P142</f>
        <v>0</v>
      </c>
      <c r="Q138" s="167"/>
      <c r="R138" s="168">
        <f>R139+R142</f>
        <v>0</v>
      </c>
      <c r="S138" s="167"/>
      <c r="T138" s="169">
        <f>T139+T142</f>
        <v>2.04997505</v>
      </c>
      <c r="AR138" s="170" t="s">
        <v>83</v>
      </c>
      <c r="AT138" s="171" t="s">
        <v>72</v>
      </c>
      <c r="AU138" s="171" t="s">
        <v>73</v>
      </c>
      <c r="AY138" s="170" t="s">
        <v>139</v>
      </c>
      <c r="BK138" s="172">
        <f>BK139+BK142</f>
        <v>0</v>
      </c>
    </row>
    <row r="139" spans="2:63" s="12" customFormat="1" ht="22.9" customHeight="1">
      <c r="B139" s="159"/>
      <c r="C139" s="160"/>
      <c r="D139" s="161" t="s">
        <v>72</v>
      </c>
      <c r="E139" s="173" t="s">
        <v>270</v>
      </c>
      <c r="F139" s="173" t="s">
        <v>271</v>
      </c>
      <c r="G139" s="160"/>
      <c r="H139" s="160"/>
      <c r="I139" s="163"/>
      <c r="J139" s="174">
        <f>BK139</f>
        <v>0</v>
      </c>
      <c r="K139" s="160"/>
      <c r="L139" s="165"/>
      <c r="M139" s="166"/>
      <c r="N139" s="167"/>
      <c r="O139" s="167"/>
      <c r="P139" s="168">
        <f>SUM(P140:P141)</f>
        <v>0</v>
      </c>
      <c r="Q139" s="167"/>
      <c r="R139" s="168">
        <f>SUM(R140:R141)</f>
        <v>0</v>
      </c>
      <c r="S139" s="167"/>
      <c r="T139" s="169">
        <f>SUM(T140:T141)</f>
        <v>0.58997505</v>
      </c>
      <c r="AR139" s="170" t="s">
        <v>83</v>
      </c>
      <c r="AT139" s="171" t="s">
        <v>72</v>
      </c>
      <c r="AU139" s="171" t="s">
        <v>81</v>
      </c>
      <c r="AY139" s="170" t="s">
        <v>139</v>
      </c>
      <c r="BK139" s="172">
        <f>SUM(BK140:BK141)</f>
        <v>0</v>
      </c>
    </row>
    <row r="140" spans="1:65" s="2" customFormat="1" ht="24.2" customHeight="1">
      <c r="A140" s="35"/>
      <c r="B140" s="36"/>
      <c r="C140" s="175" t="s">
        <v>272</v>
      </c>
      <c r="D140" s="175" t="s">
        <v>141</v>
      </c>
      <c r="E140" s="176" t="s">
        <v>273</v>
      </c>
      <c r="F140" s="177" t="s">
        <v>274</v>
      </c>
      <c r="G140" s="178" t="s">
        <v>149</v>
      </c>
      <c r="H140" s="179">
        <v>38.485</v>
      </c>
      <c r="I140" s="180"/>
      <c r="J140" s="181">
        <f>ROUND(I140*H140,2)</f>
        <v>0</v>
      </c>
      <c r="K140" s="182"/>
      <c r="L140" s="40"/>
      <c r="M140" s="183" t="s">
        <v>19</v>
      </c>
      <c r="N140" s="184" t="s">
        <v>44</v>
      </c>
      <c r="O140" s="65"/>
      <c r="P140" s="185">
        <f>O140*H140</f>
        <v>0</v>
      </c>
      <c r="Q140" s="185">
        <v>0</v>
      </c>
      <c r="R140" s="185">
        <f>Q140*H140</f>
        <v>0</v>
      </c>
      <c r="S140" s="185">
        <v>0.01533</v>
      </c>
      <c r="T140" s="186">
        <f>S140*H140</f>
        <v>0.58997505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187" t="s">
        <v>224</v>
      </c>
      <c r="AT140" s="187" t="s">
        <v>141</v>
      </c>
      <c r="AU140" s="187" t="s">
        <v>83</v>
      </c>
      <c r="AY140" s="18" t="s">
        <v>139</v>
      </c>
      <c r="BE140" s="188">
        <f>IF(N140="základní",J140,0)</f>
        <v>0</v>
      </c>
      <c r="BF140" s="188">
        <f>IF(N140="snížená",J140,0)</f>
        <v>0</v>
      </c>
      <c r="BG140" s="188">
        <f>IF(N140="zákl. přenesená",J140,0)</f>
        <v>0</v>
      </c>
      <c r="BH140" s="188">
        <f>IF(N140="sníž. přenesená",J140,0)</f>
        <v>0</v>
      </c>
      <c r="BI140" s="188">
        <f>IF(N140="nulová",J140,0)</f>
        <v>0</v>
      </c>
      <c r="BJ140" s="18" t="s">
        <v>81</v>
      </c>
      <c r="BK140" s="188">
        <f>ROUND(I140*H140,2)</f>
        <v>0</v>
      </c>
      <c r="BL140" s="18" t="s">
        <v>224</v>
      </c>
      <c r="BM140" s="187" t="s">
        <v>275</v>
      </c>
    </row>
    <row r="141" spans="2:51" s="13" customFormat="1" ht="11.25">
      <c r="B141" s="194"/>
      <c r="C141" s="195"/>
      <c r="D141" s="196" t="s">
        <v>180</v>
      </c>
      <c r="E141" s="197" t="s">
        <v>19</v>
      </c>
      <c r="F141" s="198" t="s">
        <v>276</v>
      </c>
      <c r="G141" s="195"/>
      <c r="H141" s="199">
        <v>38.485</v>
      </c>
      <c r="I141" s="200"/>
      <c r="J141" s="195"/>
      <c r="K141" s="195"/>
      <c r="L141" s="201"/>
      <c r="M141" s="202"/>
      <c r="N141" s="203"/>
      <c r="O141" s="203"/>
      <c r="P141" s="203"/>
      <c r="Q141" s="203"/>
      <c r="R141" s="203"/>
      <c r="S141" s="203"/>
      <c r="T141" s="204"/>
      <c r="AT141" s="205" t="s">
        <v>180</v>
      </c>
      <c r="AU141" s="205" t="s">
        <v>83</v>
      </c>
      <c r="AV141" s="13" t="s">
        <v>83</v>
      </c>
      <c r="AW141" s="13" t="s">
        <v>35</v>
      </c>
      <c r="AX141" s="13" t="s">
        <v>81</v>
      </c>
      <c r="AY141" s="205" t="s">
        <v>139</v>
      </c>
    </row>
    <row r="142" spans="2:63" s="12" customFormat="1" ht="22.9" customHeight="1">
      <c r="B142" s="159"/>
      <c r="C142" s="160"/>
      <c r="D142" s="161" t="s">
        <v>72</v>
      </c>
      <c r="E142" s="173" t="s">
        <v>277</v>
      </c>
      <c r="F142" s="173" t="s">
        <v>278</v>
      </c>
      <c r="G142" s="160"/>
      <c r="H142" s="160"/>
      <c r="I142" s="163"/>
      <c r="J142" s="174">
        <f>BK142</f>
        <v>0</v>
      </c>
      <c r="K142" s="160"/>
      <c r="L142" s="165"/>
      <c r="M142" s="166"/>
      <c r="N142" s="167"/>
      <c r="O142" s="167"/>
      <c r="P142" s="168">
        <f>SUM(P143:P144)</f>
        <v>0</v>
      </c>
      <c r="Q142" s="167"/>
      <c r="R142" s="168">
        <f>SUM(R143:R144)</f>
        <v>0</v>
      </c>
      <c r="S142" s="167"/>
      <c r="T142" s="169">
        <f>SUM(T143:T144)</f>
        <v>1.46</v>
      </c>
      <c r="AR142" s="170" t="s">
        <v>83</v>
      </c>
      <c r="AT142" s="171" t="s">
        <v>72</v>
      </c>
      <c r="AU142" s="171" t="s">
        <v>81</v>
      </c>
      <c r="AY142" s="170" t="s">
        <v>139</v>
      </c>
      <c r="BK142" s="172">
        <f>SUM(BK143:BK144)</f>
        <v>0</v>
      </c>
    </row>
    <row r="143" spans="1:65" s="2" customFormat="1" ht="24.2" customHeight="1">
      <c r="A143" s="35"/>
      <c r="B143" s="36"/>
      <c r="C143" s="175" t="s">
        <v>279</v>
      </c>
      <c r="D143" s="175" t="s">
        <v>141</v>
      </c>
      <c r="E143" s="176" t="s">
        <v>280</v>
      </c>
      <c r="F143" s="177" t="s">
        <v>281</v>
      </c>
      <c r="G143" s="178" t="s">
        <v>149</v>
      </c>
      <c r="H143" s="179">
        <v>73</v>
      </c>
      <c r="I143" s="180"/>
      <c r="J143" s="181">
        <f>ROUND(I143*H143,2)</f>
        <v>0</v>
      </c>
      <c r="K143" s="182"/>
      <c r="L143" s="40"/>
      <c r="M143" s="183" t="s">
        <v>19</v>
      </c>
      <c r="N143" s="184" t="s">
        <v>44</v>
      </c>
      <c r="O143" s="65"/>
      <c r="P143" s="185">
        <f>O143*H143</f>
        <v>0</v>
      </c>
      <c r="Q143" s="185">
        <v>0</v>
      </c>
      <c r="R143" s="185">
        <f>Q143*H143</f>
        <v>0</v>
      </c>
      <c r="S143" s="185">
        <v>0.02</v>
      </c>
      <c r="T143" s="186">
        <f>S143*H143</f>
        <v>1.46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187" t="s">
        <v>224</v>
      </c>
      <c r="AT143" s="187" t="s">
        <v>141</v>
      </c>
      <c r="AU143" s="187" t="s">
        <v>83</v>
      </c>
      <c r="AY143" s="18" t="s">
        <v>139</v>
      </c>
      <c r="BE143" s="188">
        <f>IF(N143="základní",J143,0)</f>
        <v>0</v>
      </c>
      <c r="BF143" s="188">
        <f>IF(N143="snížená",J143,0)</f>
        <v>0</v>
      </c>
      <c r="BG143" s="188">
        <f>IF(N143="zákl. přenesená",J143,0)</f>
        <v>0</v>
      </c>
      <c r="BH143" s="188">
        <f>IF(N143="sníž. přenesená",J143,0)</f>
        <v>0</v>
      </c>
      <c r="BI143" s="188">
        <f>IF(N143="nulová",J143,0)</f>
        <v>0</v>
      </c>
      <c r="BJ143" s="18" t="s">
        <v>81</v>
      </c>
      <c r="BK143" s="188">
        <f>ROUND(I143*H143,2)</f>
        <v>0</v>
      </c>
      <c r="BL143" s="18" t="s">
        <v>224</v>
      </c>
      <c r="BM143" s="187" t="s">
        <v>282</v>
      </c>
    </row>
    <row r="144" spans="1:47" s="2" customFormat="1" ht="19.5">
      <c r="A144" s="35"/>
      <c r="B144" s="36"/>
      <c r="C144" s="37"/>
      <c r="D144" s="196" t="s">
        <v>196</v>
      </c>
      <c r="E144" s="37"/>
      <c r="F144" s="227" t="s">
        <v>283</v>
      </c>
      <c r="G144" s="37"/>
      <c r="H144" s="37"/>
      <c r="I144" s="191"/>
      <c r="J144" s="37"/>
      <c r="K144" s="37"/>
      <c r="L144" s="40"/>
      <c r="M144" s="228"/>
      <c r="N144" s="229"/>
      <c r="O144" s="230"/>
      <c r="P144" s="230"/>
      <c r="Q144" s="230"/>
      <c r="R144" s="230"/>
      <c r="S144" s="230"/>
      <c r="T144" s="231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T144" s="18" t="s">
        <v>196</v>
      </c>
      <c r="AU144" s="18" t="s">
        <v>83</v>
      </c>
    </row>
    <row r="145" spans="1:31" s="2" customFormat="1" ht="6.95" customHeight="1">
      <c r="A145" s="35"/>
      <c r="B145" s="48"/>
      <c r="C145" s="49"/>
      <c r="D145" s="49"/>
      <c r="E145" s="49"/>
      <c r="F145" s="49"/>
      <c r="G145" s="49"/>
      <c r="H145" s="49"/>
      <c r="I145" s="49"/>
      <c r="J145" s="49"/>
      <c r="K145" s="49"/>
      <c r="L145" s="40"/>
      <c r="M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</row>
  </sheetData>
  <sheetProtection algorithmName="SHA-512" hashValue="DOjfobbcTOy0A44gxmm5tKns2bUy5p80QQ/2bh81Dk+Xbap38djhyDkQcb0BEcViA28SuooWGdQP+pIdAeRCMQ==" saltValue="xPeDUqkW07uMcpiWZ5EDlzkW9pD/5y7jrSY9/CCiYJGn4QxI4dW851bZaqKU1ninhkMF377vJj2gx3YCekhQpQ==" spinCount="100000" sheet="1" objects="1" scenarios="1" formatColumns="0" formatRows="0" autoFilter="0"/>
  <autoFilter ref="C85:K144"/>
  <mergeCells count="9">
    <mergeCell ref="E50:H50"/>
    <mergeCell ref="E76:H76"/>
    <mergeCell ref="E78:H78"/>
    <mergeCell ref="L2:V2"/>
    <mergeCell ref="E7:H7"/>
    <mergeCell ref="E9:H9"/>
    <mergeCell ref="E18:H18"/>
    <mergeCell ref="E27:H27"/>
    <mergeCell ref="E48:H48"/>
  </mergeCells>
  <hyperlinks>
    <hyperlink ref="F91" r:id="rId1" display="https://podminky.urs.cz/item/CS_URS_2022_01/111151102"/>
    <hyperlink ref="F93" r:id="rId2" display="https://podminky.urs.cz/item/CS_URS_2022_01/111211101"/>
    <hyperlink ref="F97" r:id="rId3" display="https://podminky.urs.cz/item/CS_URS_2022_01/112251101"/>
    <hyperlink ref="F99" r:id="rId4" display="https://podminky.urs.cz/item/CS_URS_2022_01/112251102"/>
    <hyperlink ref="F122" r:id="rId5" display="https://podminky.urs.cz/item/CS_URS_2022_01/981511116"/>
    <hyperlink ref="F131" r:id="rId6" display="https://podminky.urs.cz/item/CS_URS_2022_01/997013601"/>
    <hyperlink ref="F133" r:id="rId7" display="https://podminky.urs.cz/item/CS_URS_2022_01/997013602"/>
    <hyperlink ref="F135" r:id="rId8" display="https://podminky.urs.cz/item/CS_URS_2022_01/997013603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8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67"/>
      <c r="M2" s="367"/>
      <c r="N2" s="367"/>
      <c r="O2" s="367"/>
      <c r="P2" s="367"/>
      <c r="Q2" s="367"/>
      <c r="R2" s="367"/>
      <c r="S2" s="367"/>
      <c r="T2" s="367"/>
      <c r="U2" s="367"/>
      <c r="V2" s="367"/>
      <c r="AT2" s="18" t="s">
        <v>87</v>
      </c>
    </row>
    <row r="3" spans="2:46" s="1" customFormat="1" ht="6.95" customHeight="1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21"/>
      <c r="AT3" s="18" t="s">
        <v>83</v>
      </c>
    </row>
    <row r="4" spans="2:46" s="1" customFormat="1" ht="24.95" customHeight="1">
      <c r="B4" s="21"/>
      <c r="D4" s="104" t="s">
        <v>110</v>
      </c>
      <c r="L4" s="21"/>
      <c r="M4" s="105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06" t="s">
        <v>16</v>
      </c>
      <c r="L6" s="21"/>
    </row>
    <row r="7" spans="2:12" s="1" customFormat="1" ht="16.5" customHeight="1">
      <c r="B7" s="21"/>
      <c r="E7" s="368" t="str">
        <f>'Rekapitulace stavby'!K6</f>
        <v>PPO Píšťany-sklad MPPZ (aktualizace)</v>
      </c>
      <c r="F7" s="369"/>
      <c r="G7" s="369"/>
      <c r="H7" s="369"/>
      <c r="L7" s="21"/>
    </row>
    <row r="8" spans="1:31" s="2" customFormat="1" ht="12" customHeight="1">
      <c r="A8" s="35"/>
      <c r="B8" s="40"/>
      <c r="C8" s="35"/>
      <c r="D8" s="106" t="s">
        <v>111</v>
      </c>
      <c r="E8" s="35"/>
      <c r="F8" s="35"/>
      <c r="G8" s="35"/>
      <c r="H8" s="35"/>
      <c r="I8" s="35"/>
      <c r="J8" s="35"/>
      <c r="K8" s="35"/>
      <c r="L8" s="107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30" customHeight="1">
      <c r="A9" s="35"/>
      <c r="B9" s="40"/>
      <c r="C9" s="35"/>
      <c r="D9" s="35"/>
      <c r="E9" s="370" t="s">
        <v>284</v>
      </c>
      <c r="F9" s="371"/>
      <c r="G9" s="371"/>
      <c r="H9" s="371"/>
      <c r="I9" s="35"/>
      <c r="J9" s="35"/>
      <c r="K9" s="35"/>
      <c r="L9" s="10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10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06" t="s">
        <v>18</v>
      </c>
      <c r="E11" s="35"/>
      <c r="F11" s="108" t="s">
        <v>19</v>
      </c>
      <c r="G11" s="35"/>
      <c r="H11" s="35"/>
      <c r="I11" s="106" t="s">
        <v>20</v>
      </c>
      <c r="J11" s="108" t="s">
        <v>19</v>
      </c>
      <c r="K11" s="35"/>
      <c r="L11" s="10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06" t="s">
        <v>21</v>
      </c>
      <c r="E12" s="35"/>
      <c r="F12" s="108" t="s">
        <v>22</v>
      </c>
      <c r="G12" s="35"/>
      <c r="H12" s="35"/>
      <c r="I12" s="106" t="s">
        <v>23</v>
      </c>
      <c r="J12" s="109" t="str">
        <f>'Rekapitulace stavby'!AN8</f>
        <v>31. 10. 2022</v>
      </c>
      <c r="K12" s="35"/>
      <c r="L12" s="10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10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06" t="s">
        <v>25</v>
      </c>
      <c r="E14" s="35"/>
      <c r="F14" s="35"/>
      <c r="G14" s="35"/>
      <c r="H14" s="35"/>
      <c r="I14" s="106" t="s">
        <v>26</v>
      </c>
      <c r="J14" s="108" t="s">
        <v>27</v>
      </c>
      <c r="K14" s="35"/>
      <c r="L14" s="10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08" t="s">
        <v>28</v>
      </c>
      <c r="F15" s="35"/>
      <c r="G15" s="35"/>
      <c r="H15" s="35"/>
      <c r="I15" s="106" t="s">
        <v>29</v>
      </c>
      <c r="J15" s="108" t="s">
        <v>19</v>
      </c>
      <c r="K15" s="35"/>
      <c r="L15" s="10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10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06" t="s">
        <v>30</v>
      </c>
      <c r="E17" s="35"/>
      <c r="F17" s="35"/>
      <c r="G17" s="35"/>
      <c r="H17" s="35"/>
      <c r="I17" s="106" t="s">
        <v>26</v>
      </c>
      <c r="J17" s="31" t="str">
        <f>'Rekapitulace stavby'!AN13</f>
        <v>Vyplň údaj</v>
      </c>
      <c r="K17" s="35"/>
      <c r="L17" s="10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72" t="str">
        <f>'Rekapitulace stavby'!E14</f>
        <v>Vyplň údaj</v>
      </c>
      <c r="F18" s="373"/>
      <c r="G18" s="373"/>
      <c r="H18" s="373"/>
      <c r="I18" s="106" t="s">
        <v>29</v>
      </c>
      <c r="J18" s="31" t="str">
        <f>'Rekapitulace stavby'!AN14</f>
        <v>Vyplň údaj</v>
      </c>
      <c r="K18" s="35"/>
      <c r="L18" s="10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10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06" t="s">
        <v>32</v>
      </c>
      <c r="E20" s="35"/>
      <c r="F20" s="35"/>
      <c r="G20" s="35"/>
      <c r="H20" s="35"/>
      <c r="I20" s="106" t="s">
        <v>26</v>
      </c>
      <c r="J20" s="108" t="s">
        <v>33</v>
      </c>
      <c r="K20" s="35"/>
      <c r="L20" s="10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8" t="s">
        <v>34</v>
      </c>
      <c r="F21" s="35"/>
      <c r="G21" s="35"/>
      <c r="H21" s="35"/>
      <c r="I21" s="106" t="s">
        <v>29</v>
      </c>
      <c r="J21" s="108" t="s">
        <v>19</v>
      </c>
      <c r="K21" s="35"/>
      <c r="L21" s="10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10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06" t="s">
        <v>36</v>
      </c>
      <c r="E23" s="35"/>
      <c r="F23" s="35"/>
      <c r="G23" s="35"/>
      <c r="H23" s="35"/>
      <c r="I23" s="106" t="s">
        <v>26</v>
      </c>
      <c r="J23" s="108" t="s">
        <v>33</v>
      </c>
      <c r="K23" s="35"/>
      <c r="L23" s="10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8" t="s">
        <v>34</v>
      </c>
      <c r="F24" s="35"/>
      <c r="G24" s="35"/>
      <c r="H24" s="35"/>
      <c r="I24" s="106" t="s">
        <v>29</v>
      </c>
      <c r="J24" s="108" t="s">
        <v>19</v>
      </c>
      <c r="K24" s="35"/>
      <c r="L24" s="10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10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06" t="s">
        <v>37</v>
      </c>
      <c r="E26" s="35"/>
      <c r="F26" s="35"/>
      <c r="G26" s="35"/>
      <c r="H26" s="35"/>
      <c r="I26" s="35"/>
      <c r="J26" s="35"/>
      <c r="K26" s="35"/>
      <c r="L26" s="10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0"/>
      <c r="B27" s="111"/>
      <c r="C27" s="110"/>
      <c r="D27" s="110"/>
      <c r="E27" s="374" t="s">
        <v>19</v>
      </c>
      <c r="F27" s="374"/>
      <c r="G27" s="374"/>
      <c r="H27" s="374"/>
      <c r="I27" s="110"/>
      <c r="J27" s="110"/>
      <c r="K27" s="110"/>
      <c r="L27" s="112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10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3"/>
      <c r="E29" s="113"/>
      <c r="F29" s="113"/>
      <c r="G29" s="113"/>
      <c r="H29" s="113"/>
      <c r="I29" s="113"/>
      <c r="J29" s="113"/>
      <c r="K29" s="113"/>
      <c r="L29" s="107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14" t="s">
        <v>39</v>
      </c>
      <c r="E30" s="35"/>
      <c r="F30" s="35"/>
      <c r="G30" s="35"/>
      <c r="H30" s="35"/>
      <c r="I30" s="35"/>
      <c r="J30" s="115">
        <f>ROUND(J86,2)</f>
        <v>0</v>
      </c>
      <c r="K30" s="35"/>
      <c r="L30" s="10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3"/>
      <c r="E31" s="113"/>
      <c r="F31" s="113"/>
      <c r="G31" s="113"/>
      <c r="H31" s="113"/>
      <c r="I31" s="113"/>
      <c r="J31" s="113"/>
      <c r="K31" s="113"/>
      <c r="L31" s="10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16" t="s">
        <v>41</v>
      </c>
      <c r="G32" s="35"/>
      <c r="H32" s="35"/>
      <c r="I32" s="116" t="s">
        <v>40</v>
      </c>
      <c r="J32" s="116" t="s">
        <v>42</v>
      </c>
      <c r="K32" s="35"/>
      <c r="L32" s="10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17" t="s">
        <v>43</v>
      </c>
      <c r="E33" s="106" t="s">
        <v>44</v>
      </c>
      <c r="F33" s="118">
        <f>ROUND((SUM(BE86:BE181)),2)</f>
        <v>0</v>
      </c>
      <c r="G33" s="35"/>
      <c r="H33" s="35"/>
      <c r="I33" s="119">
        <v>0.21</v>
      </c>
      <c r="J33" s="118">
        <f>ROUND(((SUM(BE86:BE181))*I33),2)</f>
        <v>0</v>
      </c>
      <c r="K33" s="35"/>
      <c r="L33" s="10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06" t="s">
        <v>45</v>
      </c>
      <c r="F34" s="118">
        <f>ROUND((SUM(BF86:BF181)),2)</f>
        <v>0</v>
      </c>
      <c r="G34" s="35"/>
      <c r="H34" s="35"/>
      <c r="I34" s="119">
        <v>0.15</v>
      </c>
      <c r="J34" s="118">
        <f>ROUND(((SUM(BF86:BF181))*I34),2)</f>
        <v>0</v>
      </c>
      <c r="K34" s="35"/>
      <c r="L34" s="10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06" t="s">
        <v>46</v>
      </c>
      <c r="F35" s="118">
        <f>ROUND((SUM(BG86:BG181)),2)</f>
        <v>0</v>
      </c>
      <c r="G35" s="35"/>
      <c r="H35" s="35"/>
      <c r="I35" s="119">
        <v>0.21</v>
      </c>
      <c r="J35" s="118">
        <f>0</f>
        <v>0</v>
      </c>
      <c r="K35" s="35"/>
      <c r="L35" s="10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06" t="s">
        <v>47</v>
      </c>
      <c r="F36" s="118">
        <f>ROUND((SUM(BH86:BH181)),2)</f>
        <v>0</v>
      </c>
      <c r="G36" s="35"/>
      <c r="H36" s="35"/>
      <c r="I36" s="119">
        <v>0.15</v>
      </c>
      <c r="J36" s="118">
        <f>0</f>
        <v>0</v>
      </c>
      <c r="K36" s="35"/>
      <c r="L36" s="10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06" t="s">
        <v>48</v>
      </c>
      <c r="F37" s="118">
        <f>ROUND((SUM(BI86:BI181)),2)</f>
        <v>0</v>
      </c>
      <c r="G37" s="35"/>
      <c r="H37" s="35"/>
      <c r="I37" s="119">
        <v>0</v>
      </c>
      <c r="J37" s="118">
        <f>0</f>
        <v>0</v>
      </c>
      <c r="K37" s="35"/>
      <c r="L37" s="10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10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0"/>
      <c r="D39" s="121" t="s">
        <v>49</v>
      </c>
      <c r="E39" s="122"/>
      <c r="F39" s="122"/>
      <c r="G39" s="123" t="s">
        <v>50</v>
      </c>
      <c r="H39" s="124" t="s">
        <v>51</v>
      </c>
      <c r="I39" s="122"/>
      <c r="J39" s="125">
        <f>SUM(J30:J37)</f>
        <v>0</v>
      </c>
      <c r="K39" s="126"/>
      <c r="L39" s="10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27"/>
      <c r="C40" s="128"/>
      <c r="D40" s="128"/>
      <c r="E40" s="128"/>
      <c r="F40" s="128"/>
      <c r="G40" s="128"/>
      <c r="H40" s="128"/>
      <c r="I40" s="128"/>
      <c r="J40" s="128"/>
      <c r="K40" s="128"/>
      <c r="L40" s="10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29"/>
      <c r="C44" s="130"/>
      <c r="D44" s="130"/>
      <c r="E44" s="130"/>
      <c r="F44" s="130"/>
      <c r="G44" s="130"/>
      <c r="H44" s="130"/>
      <c r="I44" s="130"/>
      <c r="J44" s="130"/>
      <c r="K44" s="130"/>
      <c r="L44" s="107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4" t="s">
        <v>113</v>
      </c>
      <c r="D45" s="37"/>
      <c r="E45" s="37"/>
      <c r="F45" s="37"/>
      <c r="G45" s="37"/>
      <c r="H45" s="37"/>
      <c r="I45" s="37"/>
      <c r="J45" s="37"/>
      <c r="K45" s="37"/>
      <c r="L45" s="107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10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30" t="s">
        <v>16</v>
      </c>
      <c r="D47" s="37"/>
      <c r="E47" s="37"/>
      <c r="F47" s="37"/>
      <c r="G47" s="37"/>
      <c r="H47" s="37"/>
      <c r="I47" s="37"/>
      <c r="J47" s="37"/>
      <c r="K47" s="37"/>
      <c r="L47" s="10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375" t="str">
        <f>E7</f>
        <v>PPO Píšťany-sklad MPPZ (aktualizace)</v>
      </c>
      <c r="F48" s="376"/>
      <c r="G48" s="376"/>
      <c r="H48" s="376"/>
      <c r="I48" s="37"/>
      <c r="J48" s="37"/>
      <c r="K48" s="37"/>
      <c r="L48" s="10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30" t="s">
        <v>111</v>
      </c>
      <c r="D49" s="37"/>
      <c r="E49" s="37"/>
      <c r="F49" s="37"/>
      <c r="G49" s="37"/>
      <c r="H49" s="37"/>
      <c r="I49" s="37"/>
      <c r="J49" s="37"/>
      <c r="K49" s="37"/>
      <c r="L49" s="10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30" customHeight="1">
      <c r="A50" s="35"/>
      <c r="B50" s="36"/>
      <c r="C50" s="37"/>
      <c r="D50" s="37"/>
      <c r="E50" s="328" t="str">
        <f>E9</f>
        <v>IO 01 - Zpevněné plochy pro manipulaci, nakládku a otáčení vozidel vč. oplocení</v>
      </c>
      <c r="F50" s="377"/>
      <c r="G50" s="377"/>
      <c r="H50" s="377"/>
      <c r="I50" s="37"/>
      <c r="J50" s="37"/>
      <c r="K50" s="37"/>
      <c r="L50" s="10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107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30" t="s">
        <v>21</v>
      </c>
      <c r="D52" s="37"/>
      <c r="E52" s="37"/>
      <c r="F52" s="28" t="str">
        <f>F12</f>
        <v>Píšťany</v>
      </c>
      <c r="G52" s="37"/>
      <c r="H52" s="37"/>
      <c r="I52" s="30" t="s">
        <v>23</v>
      </c>
      <c r="J52" s="60" t="str">
        <f>IF(J12="","",J12)</f>
        <v>31. 10. 2022</v>
      </c>
      <c r="K52" s="37"/>
      <c r="L52" s="10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10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25.7" customHeight="1">
      <c r="A54" s="35"/>
      <c r="B54" s="36"/>
      <c r="C54" s="30" t="s">
        <v>25</v>
      </c>
      <c r="D54" s="37"/>
      <c r="E54" s="37"/>
      <c r="F54" s="28" t="str">
        <f>E15</f>
        <v>Povodí LABE - státní podnik</v>
      </c>
      <c r="G54" s="37"/>
      <c r="H54" s="37"/>
      <c r="I54" s="30" t="s">
        <v>32</v>
      </c>
      <c r="J54" s="33" t="str">
        <f>E21</f>
        <v>Agroprojekt Jihlava spol, s.r.o.</v>
      </c>
      <c r="K54" s="37"/>
      <c r="L54" s="10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25.7" customHeight="1">
      <c r="A55" s="35"/>
      <c r="B55" s="36"/>
      <c r="C55" s="30" t="s">
        <v>30</v>
      </c>
      <c r="D55" s="37"/>
      <c r="E55" s="37"/>
      <c r="F55" s="28" t="str">
        <f>IF(E18="","",E18)</f>
        <v>Vyplň údaj</v>
      </c>
      <c r="G55" s="37"/>
      <c r="H55" s="37"/>
      <c r="I55" s="30" t="s">
        <v>36</v>
      </c>
      <c r="J55" s="33" t="str">
        <f>E24</f>
        <v>Agroprojekt Jihlava spol, s.r.o.</v>
      </c>
      <c r="K55" s="37"/>
      <c r="L55" s="10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10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31" t="s">
        <v>114</v>
      </c>
      <c r="D57" s="132"/>
      <c r="E57" s="132"/>
      <c r="F57" s="132"/>
      <c r="G57" s="132"/>
      <c r="H57" s="132"/>
      <c r="I57" s="132"/>
      <c r="J57" s="133" t="s">
        <v>115</v>
      </c>
      <c r="K57" s="132"/>
      <c r="L57" s="10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10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34" t="s">
        <v>71</v>
      </c>
      <c r="D59" s="37"/>
      <c r="E59" s="37"/>
      <c r="F59" s="37"/>
      <c r="G59" s="37"/>
      <c r="H59" s="37"/>
      <c r="I59" s="37"/>
      <c r="J59" s="78">
        <f>J86</f>
        <v>0</v>
      </c>
      <c r="K59" s="37"/>
      <c r="L59" s="10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8" t="s">
        <v>116</v>
      </c>
    </row>
    <row r="60" spans="2:12" s="9" customFormat="1" ht="24.95" customHeight="1">
      <c r="B60" s="135"/>
      <c r="C60" s="136"/>
      <c r="D60" s="137" t="s">
        <v>117</v>
      </c>
      <c r="E60" s="138"/>
      <c r="F60" s="138"/>
      <c r="G60" s="138"/>
      <c r="H60" s="138"/>
      <c r="I60" s="138"/>
      <c r="J60" s="139">
        <f>J87</f>
        <v>0</v>
      </c>
      <c r="K60" s="136"/>
      <c r="L60" s="140"/>
    </row>
    <row r="61" spans="2:12" s="10" customFormat="1" ht="19.9" customHeight="1">
      <c r="B61" s="141"/>
      <c r="C61" s="142"/>
      <c r="D61" s="143" t="s">
        <v>118</v>
      </c>
      <c r="E61" s="144"/>
      <c r="F61" s="144"/>
      <c r="G61" s="144"/>
      <c r="H61" s="144"/>
      <c r="I61" s="144"/>
      <c r="J61" s="145">
        <f>J88</f>
        <v>0</v>
      </c>
      <c r="K61" s="142"/>
      <c r="L61" s="146"/>
    </row>
    <row r="62" spans="2:12" s="10" customFormat="1" ht="19.9" customHeight="1">
      <c r="B62" s="141"/>
      <c r="C62" s="142"/>
      <c r="D62" s="143" t="s">
        <v>285</v>
      </c>
      <c r="E62" s="144"/>
      <c r="F62" s="144"/>
      <c r="G62" s="144"/>
      <c r="H62" s="144"/>
      <c r="I62" s="144"/>
      <c r="J62" s="145">
        <f>J119</f>
        <v>0</v>
      </c>
      <c r="K62" s="142"/>
      <c r="L62" s="146"/>
    </row>
    <row r="63" spans="2:12" s="10" customFormat="1" ht="19.9" customHeight="1">
      <c r="B63" s="141"/>
      <c r="C63" s="142"/>
      <c r="D63" s="143" t="s">
        <v>286</v>
      </c>
      <c r="E63" s="144"/>
      <c r="F63" s="144"/>
      <c r="G63" s="144"/>
      <c r="H63" s="144"/>
      <c r="I63" s="144"/>
      <c r="J63" s="145">
        <f>J123</f>
        <v>0</v>
      </c>
      <c r="K63" s="142"/>
      <c r="L63" s="146"/>
    </row>
    <row r="64" spans="2:12" s="10" customFormat="1" ht="19.9" customHeight="1">
      <c r="B64" s="141"/>
      <c r="C64" s="142"/>
      <c r="D64" s="143" t="s">
        <v>287</v>
      </c>
      <c r="E64" s="144"/>
      <c r="F64" s="144"/>
      <c r="G64" s="144"/>
      <c r="H64" s="144"/>
      <c r="I64" s="144"/>
      <c r="J64" s="145">
        <f>J150</f>
        <v>0</v>
      </c>
      <c r="K64" s="142"/>
      <c r="L64" s="146"/>
    </row>
    <row r="65" spans="2:12" s="10" customFormat="1" ht="19.9" customHeight="1">
      <c r="B65" s="141"/>
      <c r="C65" s="142"/>
      <c r="D65" s="143" t="s">
        <v>119</v>
      </c>
      <c r="E65" s="144"/>
      <c r="F65" s="144"/>
      <c r="G65" s="144"/>
      <c r="H65" s="144"/>
      <c r="I65" s="144"/>
      <c r="J65" s="145">
        <f>J164</f>
        <v>0</v>
      </c>
      <c r="K65" s="142"/>
      <c r="L65" s="146"/>
    </row>
    <row r="66" spans="2:12" s="10" customFormat="1" ht="19.9" customHeight="1">
      <c r="B66" s="141"/>
      <c r="C66" s="142"/>
      <c r="D66" s="143" t="s">
        <v>288</v>
      </c>
      <c r="E66" s="144"/>
      <c r="F66" s="144"/>
      <c r="G66" s="144"/>
      <c r="H66" s="144"/>
      <c r="I66" s="144"/>
      <c r="J66" s="145">
        <f>J179</f>
        <v>0</v>
      </c>
      <c r="K66" s="142"/>
      <c r="L66" s="146"/>
    </row>
    <row r="67" spans="1:31" s="2" customFormat="1" ht="21.75" customHeight="1">
      <c r="A67" s="35"/>
      <c r="B67" s="36"/>
      <c r="C67" s="37"/>
      <c r="D67" s="37"/>
      <c r="E67" s="37"/>
      <c r="F67" s="37"/>
      <c r="G67" s="37"/>
      <c r="H67" s="37"/>
      <c r="I67" s="37"/>
      <c r="J67" s="37"/>
      <c r="K67" s="37"/>
      <c r="L67" s="107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</row>
    <row r="68" spans="1:31" s="2" customFormat="1" ht="6.95" customHeight="1">
      <c r="A68" s="35"/>
      <c r="B68" s="48"/>
      <c r="C68" s="49"/>
      <c r="D68" s="49"/>
      <c r="E68" s="49"/>
      <c r="F68" s="49"/>
      <c r="G68" s="49"/>
      <c r="H68" s="49"/>
      <c r="I68" s="49"/>
      <c r="J68" s="49"/>
      <c r="K68" s="49"/>
      <c r="L68" s="107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</row>
    <row r="72" spans="1:31" s="2" customFormat="1" ht="6.95" customHeight="1">
      <c r="A72" s="35"/>
      <c r="B72" s="50"/>
      <c r="C72" s="51"/>
      <c r="D72" s="51"/>
      <c r="E72" s="51"/>
      <c r="F72" s="51"/>
      <c r="G72" s="51"/>
      <c r="H72" s="51"/>
      <c r="I72" s="51"/>
      <c r="J72" s="51"/>
      <c r="K72" s="51"/>
      <c r="L72" s="107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2" customFormat="1" ht="24.95" customHeight="1">
      <c r="A73" s="35"/>
      <c r="B73" s="36"/>
      <c r="C73" s="24" t="s">
        <v>124</v>
      </c>
      <c r="D73" s="37"/>
      <c r="E73" s="37"/>
      <c r="F73" s="37"/>
      <c r="G73" s="37"/>
      <c r="H73" s="37"/>
      <c r="I73" s="37"/>
      <c r="J73" s="37"/>
      <c r="K73" s="37"/>
      <c r="L73" s="107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6.95" customHeight="1">
      <c r="A74" s="35"/>
      <c r="B74" s="36"/>
      <c r="C74" s="37"/>
      <c r="D74" s="37"/>
      <c r="E74" s="37"/>
      <c r="F74" s="37"/>
      <c r="G74" s="37"/>
      <c r="H74" s="37"/>
      <c r="I74" s="37"/>
      <c r="J74" s="37"/>
      <c r="K74" s="37"/>
      <c r="L74" s="107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12" customHeight="1">
      <c r="A75" s="35"/>
      <c r="B75" s="36"/>
      <c r="C75" s="30" t="s">
        <v>16</v>
      </c>
      <c r="D75" s="37"/>
      <c r="E75" s="37"/>
      <c r="F75" s="37"/>
      <c r="G75" s="37"/>
      <c r="H75" s="37"/>
      <c r="I75" s="37"/>
      <c r="J75" s="37"/>
      <c r="K75" s="37"/>
      <c r="L75" s="107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16.5" customHeight="1">
      <c r="A76" s="35"/>
      <c r="B76" s="36"/>
      <c r="C76" s="37"/>
      <c r="D76" s="37"/>
      <c r="E76" s="375" t="str">
        <f>E7</f>
        <v>PPO Píšťany-sklad MPPZ (aktualizace)</v>
      </c>
      <c r="F76" s="376"/>
      <c r="G76" s="376"/>
      <c r="H76" s="376"/>
      <c r="I76" s="37"/>
      <c r="J76" s="37"/>
      <c r="K76" s="37"/>
      <c r="L76" s="107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2" customHeight="1">
      <c r="A77" s="35"/>
      <c r="B77" s="36"/>
      <c r="C77" s="30" t="s">
        <v>111</v>
      </c>
      <c r="D77" s="37"/>
      <c r="E77" s="37"/>
      <c r="F77" s="37"/>
      <c r="G77" s="37"/>
      <c r="H77" s="37"/>
      <c r="I77" s="37"/>
      <c r="J77" s="37"/>
      <c r="K77" s="37"/>
      <c r="L77" s="107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30" customHeight="1">
      <c r="A78" s="35"/>
      <c r="B78" s="36"/>
      <c r="C78" s="37"/>
      <c r="D78" s="37"/>
      <c r="E78" s="328" t="str">
        <f>E9</f>
        <v>IO 01 - Zpevněné plochy pro manipulaci, nakládku a otáčení vozidel vč. oplocení</v>
      </c>
      <c r="F78" s="377"/>
      <c r="G78" s="377"/>
      <c r="H78" s="377"/>
      <c r="I78" s="37"/>
      <c r="J78" s="37"/>
      <c r="K78" s="37"/>
      <c r="L78" s="107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6.95" customHeight="1">
      <c r="A79" s="35"/>
      <c r="B79" s="36"/>
      <c r="C79" s="37"/>
      <c r="D79" s="37"/>
      <c r="E79" s="37"/>
      <c r="F79" s="37"/>
      <c r="G79" s="37"/>
      <c r="H79" s="37"/>
      <c r="I79" s="37"/>
      <c r="J79" s="37"/>
      <c r="K79" s="37"/>
      <c r="L79" s="107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12" customHeight="1">
      <c r="A80" s="35"/>
      <c r="B80" s="36"/>
      <c r="C80" s="30" t="s">
        <v>21</v>
      </c>
      <c r="D80" s="37"/>
      <c r="E80" s="37"/>
      <c r="F80" s="28" t="str">
        <f>F12</f>
        <v>Píšťany</v>
      </c>
      <c r="G80" s="37"/>
      <c r="H80" s="37"/>
      <c r="I80" s="30" t="s">
        <v>23</v>
      </c>
      <c r="J80" s="60" t="str">
        <f>IF(J12="","",J12)</f>
        <v>31. 10. 2022</v>
      </c>
      <c r="K80" s="37"/>
      <c r="L80" s="107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2" customFormat="1" ht="6.95" customHeight="1">
      <c r="A81" s="35"/>
      <c r="B81" s="36"/>
      <c r="C81" s="37"/>
      <c r="D81" s="37"/>
      <c r="E81" s="37"/>
      <c r="F81" s="37"/>
      <c r="G81" s="37"/>
      <c r="H81" s="37"/>
      <c r="I81" s="37"/>
      <c r="J81" s="37"/>
      <c r="K81" s="37"/>
      <c r="L81" s="107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5.7" customHeight="1">
      <c r="A82" s="35"/>
      <c r="B82" s="36"/>
      <c r="C82" s="30" t="s">
        <v>25</v>
      </c>
      <c r="D82" s="37"/>
      <c r="E82" s="37"/>
      <c r="F82" s="28" t="str">
        <f>E15</f>
        <v>Povodí LABE - státní podnik</v>
      </c>
      <c r="G82" s="37"/>
      <c r="H82" s="37"/>
      <c r="I82" s="30" t="s">
        <v>32</v>
      </c>
      <c r="J82" s="33" t="str">
        <f>E21</f>
        <v>Agroprojekt Jihlava spol, s.r.o.</v>
      </c>
      <c r="K82" s="37"/>
      <c r="L82" s="107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25.7" customHeight="1">
      <c r="A83" s="35"/>
      <c r="B83" s="36"/>
      <c r="C83" s="30" t="s">
        <v>30</v>
      </c>
      <c r="D83" s="37"/>
      <c r="E83" s="37"/>
      <c r="F83" s="28" t="str">
        <f>IF(E18="","",E18)</f>
        <v>Vyplň údaj</v>
      </c>
      <c r="G83" s="37"/>
      <c r="H83" s="37"/>
      <c r="I83" s="30" t="s">
        <v>36</v>
      </c>
      <c r="J83" s="33" t="str">
        <f>E24</f>
        <v>Agroprojekt Jihlava spol, s.r.o.</v>
      </c>
      <c r="K83" s="37"/>
      <c r="L83" s="107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0.35" customHeight="1">
      <c r="A84" s="35"/>
      <c r="B84" s="36"/>
      <c r="C84" s="37"/>
      <c r="D84" s="37"/>
      <c r="E84" s="37"/>
      <c r="F84" s="37"/>
      <c r="G84" s="37"/>
      <c r="H84" s="37"/>
      <c r="I84" s="37"/>
      <c r="J84" s="37"/>
      <c r="K84" s="37"/>
      <c r="L84" s="107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11" customFormat="1" ht="29.25" customHeight="1">
      <c r="A85" s="147"/>
      <c r="B85" s="148"/>
      <c r="C85" s="149" t="s">
        <v>125</v>
      </c>
      <c r="D85" s="150" t="s">
        <v>58</v>
      </c>
      <c r="E85" s="150" t="s">
        <v>54</v>
      </c>
      <c r="F85" s="150" t="s">
        <v>55</v>
      </c>
      <c r="G85" s="150" t="s">
        <v>126</v>
      </c>
      <c r="H85" s="150" t="s">
        <v>127</v>
      </c>
      <c r="I85" s="150" t="s">
        <v>128</v>
      </c>
      <c r="J85" s="151" t="s">
        <v>115</v>
      </c>
      <c r="K85" s="152" t="s">
        <v>129</v>
      </c>
      <c r="L85" s="153"/>
      <c r="M85" s="69" t="s">
        <v>19</v>
      </c>
      <c r="N85" s="70" t="s">
        <v>43</v>
      </c>
      <c r="O85" s="70" t="s">
        <v>130</v>
      </c>
      <c r="P85" s="70" t="s">
        <v>131</v>
      </c>
      <c r="Q85" s="70" t="s">
        <v>132</v>
      </c>
      <c r="R85" s="70" t="s">
        <v>133</v>
      </c>
      <c r="S85" s="70" t="s">
        <v>134</v>
      </c>
      <c r="T85" s="71" t="s">
        <v>135</v>
      </c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</row>
    <row r="86" spans="1:63" s="2" customFormat="1" ht="22.9" customHeight="1">
      <c r="A86" s="35"/>
      <c r="B86" s="36"/>
      <c r="C86" s="76" t="s">
        <v>136</v>
      </c>
      <c r="D86" s="37"/>
      <c r="E86" s="37"/>
      <c r="F86" s="37"/>
      <c r="G86" s="37"/>
      <c r="H86" s="37"/>
      <c r="I86" s="37"/>
      <c r="J86" s="154">
        <f>BK86</f>
        <v>0</v>
      </c>
      <c r="K86" s="37"/>
      <c r="L86" s="40"/>
      <c r="M86" s="72"/>
      <c r="N86" s="155"/>
      <c r="O86" s="73"/>
      <c r="P86" s="156">
        <f>P87</f>
        <v>0</v>
      </c>
      <c r="Q86" s="73"/>
      <c r="R86" s="156">
        <f>R87</f>
        <v>26.777152</v>
      </c>
      <c r="S86" s="73"/>
      <c r="T86" s="157">
        <f>T87</f>
        <v>0</v>
      </c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T86" s="18" t="s">
        <v>72</v>
      </c>
      <c r="AU86" s="18" t="s">
        <v>116</v>
      </c>
      <c r="BK86" s="158">
        <f>BK87</f>
        <v>0</v>
      </c>
    </row>
    <row r="87" spans="2:63" s="12" customFormat="1" ht="25.9" customHeight="1">
      <c r="B87" s="159"/>
      <c r="C87" s="160"/>
      <c r="D87" s="161" t="s">
        <v>72</v>
      </c>
      <c r="E87" s="162" t="s">
        <v>137</v>
      </c>
      <c r="F87" s="162" t="s">
        <v>138</v>
      </c>
      <c r="G87" s="160"/>
      <c r="H87" s="160"/>
      <c r="I87" s="163"/>
      <c r="J87" s="164">
        <f>BK87</f>
        <v>0</v>
      </c>
      <c r="K87" s="160"/>
      <c r="L87" s="165"/>
      <c r="M87" s="166"/>
      <c r="N87" s="167"/>
      <c r="O87" s="167"/>
      <c r="P87" s="168">
        <f>P88+P119+P123+P150+P164+P179</f>
        <v>0</v>
      </c>
      <c r="Q87" s="167"/>
      <c r="R87" s="168">
        <f>R88+R119+R123+R150+R164+R179</f>
        <v>26.777152</v>
      </c>
      <c r="S87" s="167"/>
      <c r="T87" s="169">
        <f>T88+T119+T123+T150+T164+T179</f>
        <v>0</v>
      </c>
      <c r="AR87" s="170" t="s">
        <v>81</v>
      </c>
      <c r="AT87" s="171" t="s">
        <v>72</v>
      </c>
      <c r="AU87" s="171" t="s">
        <v>73</v>
      </c>
      <c r="AY87" s="170" t="s">
        <v>139</v>
      </c>
      <c r="BK87" s="172">
        <f>BK88+BK119+BK123+BK150+BK164+BK179</f>
        <v>0</v>
      </c>
    </row>
    <row r="88" spans="2:63" s="12" customFormat="1" ht="22.9" customHeight="1">
      <c r="B88" s="159"/>
      <c r="C88" s="160"/>
      <c r="D88" s="161" t="s">
        <v>72</v>
      </c>
      <c r="E88" s="173" t="s">
        <v>81</v>
      </c>
      <c r="F88" s="173" t="s">
        <v>140</v>
      </c>
      <c r="G88" s="160"/>
      <c r="H88" s="160"/>
      <c r="I88" s="163"/>
      <c r="J88" s="174">
        <f>BK88</f>
        <v>0</v>
      </c>
      <c r="K88" s="160"/>
      <c r="L88" s="165"/>
      <c r="M88" s="166"/>
      <c r="N88" s="167"/>
      <c r="O88" s="167"/>
      <c r="P88" s="168">
        <f>SUM(P89:P118)</f>
        <v>0</v>
      </c>
      <c r="Q88" s="167"/>
      <c r="R88" s="168">
        <f>SUM(R89:R118)</f>
        <v>0</v>
      </c>
      <c r="S88" s="167"/>
      <c r="T88" s="169">
        <f>SUM(T89:T118)</f>
        <v>0</v>
      </c>
      <c r="AR88" s="170" t="s">
        <v>81</v>
      </c>
      <c r="AT88" s="171" t="s">
        <v>72</v>
      </c>
      <c r="AU88" s="171" t="s">
        <v>81</v>
      </c>
      <c r="AY88" s="170" t="s">
        <v>139</v>
      </c>
      <c r="BK88" s="172">
        <f>SUM(BK89:BK118)</f>
        <v>0</v>
      </c>
    </row>
    <row r="89" spans="1:65" s="2" customFormat="1" ht="33" customHeight="1">
      <c r="A89" s="35"/>
      <c r="B89" s="36"/>
      <c r="C89" s="175" t="s">
        <v>81</v>
      </c>
      <c r="D89" s="175" t="s">
        <v>141</v>
      </c>
      <c r="E89" s="176" t="s">
        <v>289</v>
      </c>
      <c r="F89" s="177" t="s">
        <v>290</v>
      </c>
      <c r="G89" s="178" t="s">
        <v>149</v>
      </c>
      <c r="H89" s="179">
        <v>180</v>
      </c>
      <c r="I89" s="180"/>
      <c r="J89" s="181">
        <f>ROUND(I89*H89,2)</f>
        <v>0</v>
      </c>
      <c r="K89" s="182"/>
      <c r="L89" s="40"/>
      <c r="M89" s="183" t="s">
        <v>19</v>
      </c>
      <c r="N89" s="184" t="s">
        <v>44</v>
      </c>
      <c r="O89" s="65"/>
      <c r="P89" s="185">
        <f>O89*H89</f>
        <v>0</v>
      </c>
      <c r="Q89" s="185">
        <v>0</v>
      </c>
      <c r="R89" s="185">
        <f>Q89*H89</f>
        <v>0</v>
      </c>
      <c r="S89" s="185">
        <v>0</v>
      </c>
      <c r="T89" s="186">
        <f>S89*H89</f>
        <v>0</v>
      </c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R89" s="187" t="s">
        <v>145</v>
      </c>
      <c r="AT89" s="187" t="s">
        <v>141</v>
      </c>
      <c r="AU89" s="187" t="s">
        <v>83</v>
      </c>
      <c r="AY89" s="18" t="s">
        <v>139</v>
      </c>
      <c r="BE89" s="188">
        <f>IF(N89="základní",J89,0)</f>
        <v>0</v>
      </c>
      <c r="BF89" s="188">
        <f>IF(N89="snížená",J89,0)</f>
        <v>0</v>
      </c>
      <c r="BG89" s="188">
        <f>IF(N89="zákl. přenesená",J89,0)</f>
        <v>0</v>
      </c>
      <c r="BH89" s="188">
        <f>IF(N89="sníž. přenesená",J89,0)</f>
        <v>0</v>
      </c>
      <c r="BI89" s="188">
        <f>IF(N89="nulová",J89,0)</f>
        <v>0</v>
      </c>
      <c r="BJ89" s="18" t="s">
        <v>81</v>
      </c>
      <c r="BK89" s="188">
        <f>ROUND(I89*H89,2)</f>
        <v>0</v>
      </c>
      <c r="BL89" s="18" t="s">
        <v>145</v>
      </c>
      <c r="BM89" s="187" t="s">
        <v>291</v>
      </c>
    </row>
    <row r="90" spans="1:47" s="2" customFormat="1" ht="11.25">
      <c r="A90" s="35"/>
      <c r="B90" s="36"/>
      <c r="C90" s="37"/>
      <c r="D90" s="189" t="s">
        <v>151</v>
      </c>
      <c r="E90" s="37"/>
      <c r="F90" s="190" t="s">
        <v>292</v>
      </c>
      <c r="G90" s="37"/>
      <c r="H90" s="37"/>
      <c r="I90" s="191"/>
      <c r="J90" s="37"/>
      <c r="K90" s="37"/>
      <c r="L90" s="40"/>
      <c r="M90" s="192"/>
      <c r="N90" s="193"/>
      <c r="O90" s="65"/>
      <c r="P90" s="65"/>
      <c r="Q90" s="65"/>
      <c r="R90" s="65"/>
      <c r="S90" s="65"/>
      <c r="T90" s="66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T90" s="18" t="s">
        <v>151</v>
      </c>
      <c r="AU90" s="18" t="s">
        <v>83</v>
      </c>
    </row>
    <row r="91" spans="1:47" s="2" customFormat="1" ht="136.5">
      <c r="A91" s="35"/>
      <c r="B91" s="36"/>
      <c r="C91" s="37"/>
      <c r="D91" s="196" t="s">
        <v>196</v>
      </c>
      <c r="E91" s="37"/>
      <c r="F91" s="227" t="s">
        <v>293</v>
      </c>
      <c r="G91" s="37"/>
      <c r="H91" s="37"/>
      <c r="I91" s="191"/>
      <c r="J91" s="37"/>
      <c r="K91" s="37"/>
      <c r="L91" s="40"/>
      <c r="M91" s="192"/>
      <c r="N91" s="193"/>
      <c r="O91" s="65"/>
      <c r="P91" s="65"/>
      <c r="Q91" s="65"/>
      <c r="R91" s="65"/>
      <c r="S91" s="65"/>
      <c r="T91" s="66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T91" s="18" t="s">
        <v>196</v>
      </c>
      <c r="AU91" s="18" t="s">
        <v>83</v>
      </c>
    </row>
    <row r="92" spans="1:65" s="2" customFormat="1" ht="44.25" customHeight="1">
      <c r="A92" s="35"/>
      <c r="B92" s="36"/>
      <c r="C92" s="175" t="s">
        <v>83</v>
      </c>
      <c r="D92" s="175" t="s">
        <v>141</v>
      </c>
      <c r="E92" s="176" t="s">
        <v>294</v>
      </c>
      <c r="F92" s="177" t="s">
        <v>295</v>
      </c>
      <c r="G92" s="178" t="s">
        <v>178</v>
      </c>
      <c r="H92" s="179">
        <v>54</v>
      </c>
      <c r="I92" s="180"/>
      <c r="J92" s="181">
        <f>ROUND(I92*H92,2)</f>
        <v>0</v>
      </c>
      <c r="K92" s="182"/>
      <c r="L92" s="40"/>
      <c r="M92" s="183" t="s">
        <v>19</v>
      </c>
      <c r="N92" s="184" t="s">
        <v>44</v>
      </c>
      <c r="O92" s="65"/>
      <c r="P92" s="185">
        <f>O92*H92</f>
        <v>0</v>
      </c>
      <c r="Q92" s="185">
        <v>0</v>
      </c>
      <c r="R92" s="185">
        <f>Q92*H92</f>
        <v>0</v>
      </c>
      <c r="S92" s="185">
        <v>0</v>
      </c>
      <c r="T92" s="186">
        <f>S92*H92</f>
        <v>0</v>
      </c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R92" s="187" t="s">
        <v>145</v>
      </c>
      <c r="AT92" s="187" t="s">
        <v>141</v>
      </c>
      <c r="AU92" s="187" t="s">
        <v>83</v>
      </c>
      <c r="AY92" s="18" t="s">
        <v>139</v>
      </c>
      <c r="BE92" s="188">
        <f>IF(N92="základní",J92,0)</f>
        <v>0</v>
      </c>
      <c r="BF92" s="188">
        <f>IF(N92="snížená",J92,0)</f>
        <v>0</v>
      </c>
      <c r="BG92" s="188">
        <f>IF(N92="zákl. přenesená",J92,0)</f>
        <v>0</v>
      </c>
      <c r="BH92" s="188">
        <f>IF(N92="sníž. přenesená",J92,0)</f>
        <v>0</v>
      </c>
      <c r="BI92" s="188">
        <f>IF(N92="nulová",J92,0)</f>
        <v>0</v>
      </c>
      <c r="BJ92" s="18" t="s">
        <v>81</v>
      </c>
      <c r="BK92" s="188">
        <f>ROUND(I92*H92,2)</f>
        <v>0</v>
      </c>
      <c r="BL92" s="18" t="s">
        <v>145</v>
      </c>
      <c r="BM92" s="187" t="s">
        <v>296</v>
      </c>
    </row>
    <row r="93" spans="1:47" s="2" customFormat="1" ht="11.25">
      <c r="A93" s="35"/>
      <c r="B93" s="36"/>
      <c r="C93" s="37"/>
      <c r="D93" s="189" t="s">
        <v>151</v>
      </c>
      <c r="E93" s="37"/>
      <c r="F93" s="190" t="s">
        <v>297</v>
      </c>
      <c r="G93" s="37"/>
      <c r="H93" s="37"/>
      <c r="I93" s="191"/>
      <c r="J93" s="37"/>
      <c r="K93" s="37"/>
      <c r="L93" s="40"/>
      <c r="M93" s="192"/>
      <c r="N93" s="193"/>
      <c r="O93" s="65"/>
      <c r="P93" s="65"/>
      <c r="Q93" s="65"/>
      <c r="R93" s="65"/>
      <c r="S93" s="65"/>
      <c r="T93" s="66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T93" s="18" t="s">
        <v>151</v>
      </c>
      <c r="AU93" s="18" t="s">
        <v>83</v>
      </c>
    </row>
    <row r="94" spans="2:51" s="13" customFormat="1" ht="11.25">
      <c r="B94" s="194"/>
      <c r="C94" s="195"/>
      <c r="D94" s="196" t="s">
        <v>180</v>
      </c>
      <c r="E94" s="197" t="s">
        <v>19</v>
      </c>
      <c r="F94" s="198" t="s">
        <v>298</v>
      </c>
      <c r="G94" s="195"/>
      <c r="H94" s="199">
        <v>54</v>
      </c>
      <c r="I94" s="200"/>
      <c r="J94" s="195"/>
      <c r="K94" s="195"/>
      <c r="L94" s="201"/>
      <c r="M94" s="202"/>
      <c r="N94" s="203"/>
      <c r="O94" s="203"/>
      <c r="P94" s="203"/>
      <c r="Q94" s="203"/>
      <c r="R94" s="203"/>
      <c r="S94" s="203"/>
      <c r="T94" s="204"/>
      <c r="AT94" s="205" t="s">
        <v>180</v>
      </c>
      <c r="AU94" s="205" t="s">
        <v>83</v>
      </c>
      <c r="AV94" s="13" t="s">
        <v>83</v>
      </c>
      <c r="AW94" s="13" t="s">
        <v>35</v>
      </c>
      <c r="AX94" s="13" t="s">
        <v>81</v>
      </c>
      <c r="AY94" s="205" t="s">
        <v>139</v>
      </c>
    </row>
    <row r="95" spans="1:65" s="2" customFormat="1" ht="62.65" customHeight="1">
      <c r="A95" s="35"/>
      <c r="B95" s="36"/>
      <c r="C95" s="175" t="s">
        <v>153</v>
      </c>
      <c r="D95" s="175" t="s">
        <v>141</v>
      </c>
      <c r="E95" s="176" t="s">
        <v>299</v>
      </c>
      <c r="F95" s="177" t="s">
        <v>300</v>
      </c>
      <c r="G95" s="178" t="s">
        <v>178</v>
      </c>
      <c r="H95" s="179">
        <v>54</v>
      </c>
      <c r="I95" s="180"/>
      <c r="J95" s="181">
        <f>ROUND(I95*H95,2)</f>
        <v>0</v>
      </c>
      <c r="K95" s="182"/>
      <c r="L95" s="40"/>
      <c r="M95" s="183" t="s">
        <v>19</v>
      </c>
      <c r="N95" s="184" t="s">
        <v>44</v>
      </c>
      <c r="O95" s="65"/>
      <c r="P95" s="185">
        <f>O95*H95</f>
        <v>0</v>
      </c>
      <c r="Q95" s="185">
        <v>0</v>
      </c>
      <c r="R95" s="185">
        <f>Q95*H95</f>
        <v>0</v>
      </c>
      <c r="S95" s="185">
        <v>0</v>
      </c>
      <c r="T95" s="186">
        <f>S95*H95</f>
        <v>0</v>
      </c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R95" s="187" t="s">
        <v>145</v>
      </c>
      <c r="AT95" s="187" t="s">
        <v>141</v>
      </c>
      <c r="AU95" s="187" t="s">
        <v>83</v>
      </c>
      <c r="AY95" s="18" t="s">
        <v>139</v>
      </c>
      <c r="BE95" s="188">
        <f>IF(N95="základní",J95,0)</f>
        <v>0</v>
      </c>
      <c r="BF95" s="188">
        <f>IF(N95="snížená",J95,0)</f>
        <v>0</v>
      </c>
      <c r="BG95" s="188">
        <f>IF(N95="zákl. přenesená",J95,0)</f>
        <v>0</v>
      </c>
      <c r="BH95" s="188">
        <f>IF(N95="sníž. přenesená",J95,0)</f>
        <v>0</v>
      </c>
      <c r="BI95" s="188">
        <f>IF(N95="nulová",J95,0)</f>
        <v>0</v>
      </c>
      <c r="BJ95" s="18" t="s">
        <v>81</v>
      </c>
      <c r="BK95" s="188">
        <f>ROUND(I95*H95,2)</f>
        <v>0</v>
      </c>
      <c r="BL95" s="18" t="s">
        <v>145</v>
      </c>
      <c r="BM95" s="187" t="s">
        <v>301</v>
      </c>
    </row>
    <row r="96" spans="1:47" s="2" customFormat="1" ht="11.25">
      <c r="A96" s="35"/>
      <c r="B96" s="36"/>
      <c r="C96" s="37"/>
      <c r="D96" s="189" t="s">
        <v>151</v>
      </c>
      <c r="E96" s="37"/>
      <c r="F96" s="190" t="s">
        <v>302</v>
      </c>
      <c r="G96" s="37"/>
      <c r="H96" s="37"/>
      <c r="I96" s="191"/>
      <c r="J96" s="37"/>
      <c r="K96" s="37"/>
      <c r="L96" s="40"/>
      <c r="M96" s="192"/>
      <c r="N96" s="193"/>
      <c r="O96" s="65"/>
      <c r="P96" s="65"/>
      <c r="Q96" s="65"/>
      <c r="R96" s="65"/>
      <c r="S96" s="65"/>
      <c r="T96" s="66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T96" s="18" t="s">
        <v>151</v>
      </c>
      <c r="AU96" s="18" t="s">
        <v>83</v>
      </c>
    </row>
    <row r="97" spans="1:65" s="2" customFormat="1" ht="44.25" customHeight="1">
      <c r="A97" s="35"/>
      <c r="B97" s="36"/>
      <c r="C97" s="175" t="s">
        <v>145</v>
      </c>
      <c r="D97" s="175" t="s">
        <v>141</v>
      </c>
      <c r="E97" s="176" t="s">
        <v>303</v>
      </c>
      <c r="F97" s="177" t="s">
        <v>304</v>
      </c>
      <c r="G97" s="178" t="s">
        <v>178</v>
      </c>
      <c r="H97" s="179">
        <v>54</v>
      </c>
      <c r="I97" s="180"/>
      <c r="J97" s="181">
        <f>ROUND(I97*H97,2)</f>
        <v>0</v>
      </c>
      <c r="K97" s="182"/>
      <c r="L97" s="40"/>
      <c r="M97" s="183" t="s">
        <v>19</v>
      </c>
      <c r="N97" s="184" t="s">
        <v>44</v>
      </c>
      <c r="O97" s="65"/>
      <c r="P97" s="185">
        <f>O97*H97</f>
        <v>0</v>
      </c>
      <c r="Q97" s="185">
        <v>0</v>
      </c>
      <c r="R97" s="185">
        <f>Q97*H97</f>
        <v>0</v>
      </c>
      <c r="S97" s="185">
        <v>0</v>
      </c>
      <c r="T97" s="186">
        <f>S97*H97</f>
        <v>0</v>
      </c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R97" s="187" t="s">
        <v>145</v>
      </c>
      <c r="AT97" s="187" t="s">
        <v>141</v>
      </c>
      <c r="AU97" s="187" t="s">
        <v>83</v>
      </c>
      <c r="AY97" s="18" t="s">
        <v>139</v>
      </c>
      <c r="BE97" s="188">
        <f>IF(N97="základní",J97,0)</f>
        <v>0</v>
      </c>
      <c r="BF97" s="188">
        <f>IF(N97="snížená",J97,0)</f>
        <v>0</v>
      </c>
      <c r="BG97" s="188">
        <f>IF(N97="zákl. přenesená",J97,0)</f>
        <v>0</v>
      </c>
      <c r="BH97" s="188">
        <f>IF(N97="sníž. přenesená",J97,0)</f>
        <v>0</v>
      </c>
      <c r="BI97" s="188">
        <f>IF(N97="nulová",J97,0)</f>
        <v>0</v>
      </c>
      <c r="BJ97" s="18" t="s">
        <v>81</v>
      </c>
      <c r="BK97" s="188">
        <f>ROUND(I97*H97,2)</f>
        <v>0</v>
      </c>
      <c r="BL97" s="18" t="s">
        <v>145</v>
      </c>
      <c r="BM97" s="187" t="s">
        <v>305</v>
      </c>
    </row>
    <row r="98" spans="1:47" s="2" customFormat="1" ht="11.25">
      <c r="A98" s="35"/>
      <c r="B98" s="36"/>
      <c r="C98" s="37"/>
      <c r="D98" s="189" t="s">
        <v>151</v>
      </c>
      <c r="E98" s="37"/>
      <c r="F98" s="190" t="s">
        <v>306</v>
      </c>
      <c r="G98" s="37"/>
      <c r="H98" s="37"/>
      <c r="I98" s="191"/>
      <c r="J98" s="37"/>
      <c r="K98" s="37"/>
      <c r="L98" s="40"/>
      <c r="M98" s="192"/>
      <c r="N98" s="193"/>
      <c r="O98" s="65"/>
      <c r="P98" s="65"/>
      <c r="Q98" s="65"/>
      <c r="R98" s="65"/>
      <c r="S98" s="65"/>
      <c r="T98" s="66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T98" s="18" t="s">
        <v>151</v>
      </c>
      <c r="AU98" s="18" t="s">
        <v>83</v>
      </c>
    </row>
    <row r="99" spans="1:65" s="2" customFormat="1" ht="33" customHeight="1">
      <c r="A99" s="35"/>
      <c r="B99" s="36"/>
      <c r="C99" s="175" t="s">
        <v>161</v>
      </c>
      <c r="D99" s="175" t="s">
        <v>141</v>
      </c>
      <c r="E99" s="176" t="s">
        <v>307</v>
      </c>
      <c r="F99" s="177" t="s">
        <v>308</v>
      </c>
      <c r="G99" s="178" t="s">
        <v>178</v>
      </c>
      <c r="H99" s="179">
        <v>39.6</v>
      </c>
      <c r="I99" s="180"/>
      <c r="J99" s="181">
        <f>ROUND(I99*H99,2)</f>
        <v>0</v>
      </c>
      <c r="K99" s="182"/>
      <c r="L99" s="40"/>
      <c r="M99" s="183" t="s">
        <v>19</v>
      </c>
      <c r="N99" s="184" t="s">
        <v>44</v>
      </c>
      <c r="O99" s="65"/>
      <c r="P99" s="185">
        <f>O99*H99</f>
        <v>0</v>
      </c>
      <c r="Q99" s="185">
        <v>0</v>
      </c>
      <c r="R99" s="185">
        <f>Q99*H99</f>
        <v>0</v>
      </c>
      <c r="S99" s="185">
        <v>0</v>
      </c>
      <c r="T99" s="186">
        <f>S99*H99</f>
        <v>0</v>
      </c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R99" s="187" t="s">
        <v>145</v>
      </c>
      <c r="AT99" s="187" t="s">
        <v>141</v>
      </c>
      <c r="AU99" s="187" t="s">
        <v>83</v>
      </c>
      <c r="AY99" s="18" t="s">
        <v>139</v>
      </c>
      <c r="BE99" s="188">
        <f>IF(N99="základní",J99,0)</f>
        <v>0</v>
      </c>
      <c r="BF99" s="188">
        <f>IF(N99="snížená",J99,0)</f>
        <v>0</v>
      </c>
      <c r="BG99" s="188">
        <f>IF(N99="zákl. přenesená",J99,0)</f>
        <v>0</v>
      </c>
      <c r="BH99" s="188">
        <f>IF(N99="sníž. přenesená",J99,0)</f>
        <v>0</v>
      </c>
      <c r="BI99" s="188">
        <f>IF(N99="nulová",J99,0)</f>
        <v>0</v>
      </c>
      <c r="BJ99" s="18" t="s">
        <v>81</v>
      </c>
      <c r="BK99" s="188">
        <f>ROUND(I99*H99,2)</f>
        <v>0</v>
      </c>
      <c r="BL99" s="18" t="s">
        <v>145</v>
      </c>
      <c r="BM99" s="187" t="s">
        <v>309</v>
      </c>
    </row>
    <row r="100" spans="1:47" s="2" customFormat="1" ht="11.25">
      <c r="A100" s="35"/>
      <c r="B100" s="36"/>
      <c r="C100" s="37"/>
      <c r="D100" s="189" t="s">
        <v>151</v>
      </c>
      <c r="E100" s="37"/>
      <c r="F100" s="190" t="s">
        <v>310</v>
      </c>
      <c r="G100" s="37"/>
      <c r="H100" s="37"/>
      <c r="I100" s="191"/>
      <c r="J100" s="37"/>
      <c r="K100" s="37"/>
      <c r="L100" s="40"/>
      <c r="M100" s="192"/>
      <c r="N100" s="193"/>
      <c r="O100" s="65"/>
      <c r="P100" s="65"/>
      <c r="Q100" s="65"/>
      <c r="R100" s="65"/>
      <c r="S100" s="65"/>
      <c r="T100" s="66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T100" s="18" t="s">
        <v>151</v>
      </c>
      <c r="AU100" s="18" t="s">
        <v>83</v>
      </c>
    </row>
    <row r="101" spans="2:51" s="13" customFormat="1" ht="11.25">
      <c r="B101" s="194"/>
      <c r="C101" s="195"/>
      <c r="D101" s="196" t="s">
        <v>180</v>
      </c>
      <c r="E101" s="197" t="s">
        <v>19</v>
      </c>
      <c r="F101" s="198" t="s">
        <v>311</v>
      </c>
      <c r="G101" s="195"/>
      <c r="H101" s="199">
        <v>39.6</v>
      </c>
      <c r="I101" s="200"/>
      <c r="J101" s="195"/>
      <c r="K101" s="195"/>
      <c r="L101" s="201"/>
      <c r="M101" s="202"/>
      <c r="N101" s="203"/>
      <c r="O101" s="203"/>
      <c r="P101" s="203"/>
      <c r="Q101" s="203"/>
      <c r="R101" s="203"/>
      <c r="S101" s="203"/>
      <c r="T101" s="204"/>
      <c r="AT101" s="205" t="s">
        <v>180</v>
      </c>
      <c r="AU101" s="205" t="s">
        <v>83</v>
      </c>
      <c r="AV101" s="13" t="s">
        <v>83</v>
      </c>
      <c r="AW101" s="13" t="s">
        <v>35</v>
      </c>
      <c r="AX101" s="13" t="s">
        <v>81</v>
      </c>
      <c r="AY101" s="205" t="s">
        <v>139</v>
      </c>
    </row>
    <row r="102" spans="1:65" s="2" customFormat="1" ht="33" customHeight="1">
      <c r="A102" s="35"/>
      <c r="B102" s="36"/>
      <c r="C102" s="175" t="s">
        <v>165</v>
      </c>
      <c r="D102" s="175" t="s">
        <v>141</v>
      </c>
      <c r="E102" s="176" t="s">
        <v>312</v>
      </c>
      <c r="F102" s="177" t="s">
        <v>313</v>
      </c>
      <c r="G102" s="178" t="s">
        <v>213</v>
      </c>
      <c r="H102" s="179">
        <v>18.8</v>
      </c>
      <c r="I102" s="180"/>
      <c r="J102" s="181">
        <f>ROUND(I102*H102,2)</f>
        <v>0</v>
      </c>
      <c r="K102" s="182"/>
      <c r="L102" s="40"/>
      <c r="M102" s="183" t="s">
        <v>19</v>
      </c>
      <c r="N102" s="184" t="s">
        <v>44</v>
      </c>
      <c r="O102" s="65"/>
      <c r="P102" s="185">
        <f>O102*H102</f>
        <v>0</v>
      </c>
      <c r="Q102" s="185">
        <v>0</v>
      </c>
      <c r="R102" s="185">
        <f>Q102*H102</f>
        <v>0</v>
      </c>
      <c r="S102" s="185">
        <v>0</v>
      </c>
      <c r="T102" s="186">
        <f>S102*H102</f>
        <v>0</v>
      </c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R102" s="187" t="s">
        <v>145</v>
      </c>
      <c r="AT102" s="187" t="s">
        <v>141</v>
      </c>
      <c r="AU102" s="187" t="s">
        <v>83</v>
      </c>
      <c r="AY102" s="18" t="s">
        <v>139</v>
      </c>
      <c r="BE102" s="188">
        <f>IF(N102="základní",J102,0)</f>
        <v>0</v>
      </c>
      <c r="BF102" s="188">
        <f>IF(N102="snížená",J102,0)</f>
        <v>0</v>
      </c>
      <c r="BG102" s="188">
        <f>IF(N102="zákl. přenesená",J102,0)</f>
        <v>0</v>
      </c>
      <c r="BH102" s="188">
        <f>IF(N102="sníž. přenesená",J102,0)</f>
        <v>0</v>
      </c>
      <c r="BI102" s="188">
        <f>IF(N102="nulová",J102,0)</f>
        <v>0</v>
      </c>
      <c r="BJ102" s="18" t="s">
        <v>81</v>
      </c>
      <c r="BK102" s="188">
        <f>ROUND(I102*H102,2)</f>
        <v>0</v>
      </c>
      <c r="BL102" s="18" t="s">
        <v>145</v>
      </c>
      <c r="BM102" s="187" t="s">
        <v>314</v>
      </c>
    </row>
    <row r="103" spans="2:51" s="13" customFormat="1" ht="11.25">
      <c r="B103" s="194"/>
      <c r="C103" s="195"/>
      <c r="D103" s="196" t="s">
        <v>180</v>
      </c>
      <c r="E103" s="197" t="s">
        <v>19</v>
      </c>
      <c r="F103" s="198" t="s">
        <v>315</v>
      </c>
      <c r="G103" s="195"/>
      <c r="H103" s="199">
        <v>15.2</v>
      </c>
      <c r="I103" s="200"/>
      <c r="J103" s="195"/>
      <c r="K103" s="195"/>
      <c r="L103" s="201"/>
      <c r="M103" s="202"/>
      <c r="N103" s="203"/>
      <c r="O103" s="203"/>
      <c r="P103" s="203"/>
      <c r="Q103" s="203"/>
      <c r="R103" s="203"/>
      <c r="S103" s="203"/>
      <c r="T103" s="204"/>
      <c r="AT103" s="205" t="s">
        <v>180</v>
      </c>
      <c r="AU103" s="205" t="s">
        <v>83</v>
      </c>
      <c r="AV103" s="13" t="s">
        <v>83</v>
      </c>
      <c r="AW103" s="13" t="s">
        <v>35</v>
      </c>
      <c r="AX103" s="13" t="s">
        <v>73</v>
      </c>
      <c r="AY103" s="205" t="s">
        <v>139</v>
      </c>
    </row>
    <row r="104" spans="2:51" s="13" customFormat="1" ht="11.25">
      <c r="B104" s="194"/>
      <c r="C104" s="195"/>
      <c r="D104" s="196" t="s">
        <v>180</v>
      </c>
      <c r="E104" s="197" t="s">
        <v>19</v>
      </c>
      <c r="F104" s="198" t="s">
        <v>316</v>
      </c>
      <c r="G104" s="195"/>
      <c r="H104" s="199">
        <v>3.6</v>
      </c>
      <c r="I104" s="200"/>
      <c r="J104" s="195"/>
      <c r="K104" s="195"/>
      <c r="L104" s="201"/>
      <c r="M104" s="202"/>
      <c r="N104" s="203"/>
      <c r="O104" s="203"/>
      <c r="P104" s="203"/>
      <c r="Q104" s="203"/>
      <c r="R104" s="203"/>
      <c r="S104" s="203"/>
      <c r="T104" s="204"/>
      <c r="AT104" s="205" t="s">
        <v>180</v>
      </c>
      <c r="AU104" s="205" t="s">
        <v>83</v>
      </c>
      <c r="AV104" s="13" t="s">
        <v>83</v>
      </c>
      <c r="AW104" s="13" t="s">
        <v>35</v>
      </c>
      <c r="AX104" s="13" t="s">
        <v>73</v>
      </c>
      <c r="AY104" s="205" t="s">
        <v>139</v>
      </c>
    </row>
    <row r="105" spans="2:51" s="15" customFormat="1" ht="11.25">
      <c r="B105" s="232"/>
      <c r="C105" s="233"/>
      <c r="D105" s="196" t="s">
        <v>180</v>
      </c>
      <c r="E105" s="234" t="s">
        <v>19</v>
      </c>
      <c r="F105" s="235" t="s">
        <v>317</v>
      </c>
      <c r="G105" s="233"/>
      <c r="H105" s="236">
        <v>18.8</v>
      </c>
      <c r="I105" s="237"/>
      <c r="J105" s="233"/>
      <c r="K105" s="233"/>
      <c r="L105" s="238"/>
      <c r="M105" s="239"/>
      <c r="N105" s="240"/>
      <c r="O105" s="240"/>
      <c r="P105" s="240"/>
      <c r="Q105" s="240"/>
      <c r="R105" s="240"/>
      <c r="S105" s="240"/>
      <c r="T105" s="241"/>
      <c r="AT105" s="242" t="s">
        <v>180</v>
      </c>
      <c r="AU105" s="242" t="s">
        <v>83</v>
      </c>
      <c r="AV105" s="15" t="s">
        <v>145</v>
      </c>
      <c r="AW105" s="15" t="s">
        <v>35</v>
      </c>
      <c r="AX105" s="15" t="s">
        <v>81</v>
      </c>
      <c r="AY105" s="242" t="s">
        <v>139</v>
      </c>
    </row>
    <row r="106" spans="1:65" s="2" customFormat="1" ht="62.65" customHeight="1">
      <c r="A106" s="35"/>
      <c r="B106" s="36"/>
      <c r="C106" s="175" t="s">
        <v>170</v>
      </c>
      <c r="D106" s="175" t="s">
        <v>141</v>
      </c>
      <c r="E106" s="176" t="s">
        <v>318</v>
      </c>
      <c r="F106" s="177" t="s">
        <v>319</v>
      </c>
      <c r="G106" s="178" t="s">
        <v>178</v>
      </c>
      <c r="H106" s="179">
        <v>41.04</v>
      </c>
      <c r="I106" s="180"/>
      <c r="J106" s="181">
        <f>ROUND(I106*H106,2)</f>
        <v>0</v>
      </c>
      <c r="K106" s="182"/>
      <c r="L106" s="40"/>
      <c r="M106" s="183" t="s">
        <v>19</v>
      </c>
      <c r="N106" s="184" t="s">
        <v>44</v>
      </c>
      <c r="O106" s="65"/>
      <c r="P106" s="185">
        <f>O106*H106</f>
        <v>0</v>
      </c>
      <c r="Q106" s="185">
        <v>0</v>
      </c>
      <c r="R106" s="185">
        <f>Q106*H106</f>
        <v>0</v>
      </c>
      <c r="S106" s="185">
        <v>0</v>
      </c>
      <c r="T106" s="186">
        <f>S106*H106</f>
        <v>0</v>
      </c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R106" s="187" t="s">
        <v>145</v>
      </c>
      <c r="AT106" s="187" t="s">
        <v>141</v>
      </c>
      <c r="AU106" s="187" t="s">
        <v>83</v>
      </c>
      <c r="AY106" s="18" t="s">
        <v>139</v>
      </c>
      <c r="BE106" s="188">
        <f>IF(N106="základní",J106,0)</f>
        <v>0</v>
      </c>
      <c r="BF106" s="188">
        <f>IF(N106="snížená",J106,0)</f>
        <v>0</v>
      </c>
      <c r="BG106" s="188">
        <f>IF(N106="zákl. přenesená",J106,0)</f>
        <v>0</v>
      </c>
      <c r="BH106" s="188">
        <f>IF(N106="sníž. přenesená",J106,0)</f>
        <v>0</v>
      </c>
      <c r="BI106" s="188">
        <f>IF(N106="nulová",J106,0)</f>
        <v>0</v>
      </c>
      <c r="BJ106" s="18" t="s">
        <v>81</v>
      </c>
      <c r="BK106" s="188">
        <f>ROUND(I106*H106,2)</f>
        <v>0</v>
      </c>
      <c r="BL106" s="18" t="s">
        <v>145</v>
      </c>
      <c r="BM106" s="187" t="s">
        <v>320</v>
      </c>
    </row>
    <row r="107" spans="1:47" s="2" customFormat="1" ht="11.25">
      <c r="A107" s="35"/>
      <c r="B107" s="36"/>
      <c r="C107" s="37"/>
      <c r="D107" s="189" t="s">
        <v>151</v>
      </c>
      <c r="E107" s="37"/>
      <c r="F107" s="190" t="s">
        <v>321</v>
      </c>
      <c r="G107" s="37"/>
      <c r="H107" s="37"/>
      <c r="I107" s="191"/>
      <c r="J107" s="37"/>
      <c r="K107" s="37"/>
      <c r="L107" s="40"/>
      <c r="M107" s="192"/>
      <c r="N107" s="193"/>
      <c r="O107" s="65"/>
      <c r="P107" s="65"/>
      <c r="Q107" s="65"/>
      <c r="R107" s="65"/>
      <c r="S107" s="65"/>
      <c r="T107" s="66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T107" s="18" t="s">
        <v>151</v>
      </c>
      <c r="AU107" s="18" t="s">
        <v>83</v>
      </c>
    </row>
    <row r="108" spans="2:51" s="13" customFormat="1" ht="11.25">
      <c r="B108" s="194"/>
      <c r="C108" s="195"/>
      <c r="D108" s="196" t="s">
        <v>180</v>
      </c>
      <c r="E108" s="197" t="s">
        <v>19</v>
      </c>
      <c r="F108" s="198" t="s">
        <v>322</v>
      </c>
      <c r="G108" s="195"/>
      <c r="H108" s="199">
        <v>39.6</v>
      </c>
      <c r="I108" s="200"/>
      <c r="J108" s="195"/>
      <c r="K108" s="195"/>
      <c r="L108" s="201"/>
      <c r="M108" s="202"/>
      <c r="N108" s="203"/>
      <c r="O108" s="203"/>
      <c r="P108" s="203"/>
      <c r="Q108" s="203"/>
      <c r="R108" s="203"/>
      <c r="S108" s="203"/>
      <c r="T108" s="204"/>
      <c r="AT108" s="205" t="s">
        <v>180</v>
      </c>
      <c r="AU108" s="205" t="s">
        <v>83</v>
      </c>
      <c r="AV108" s="13" t="s">
        <v>83</v>
      </c>
      <c r="AW108" s="13" t="s">
        <v>35</v>
      </c>
      <c r="AX108" s="13" t="s">
        <v>73</v>
      </c>
      <c r="AY108" s="205" t="s">
        <v>139</v>
      </c>
    </row>
    <row r="109" spans="2:51" s="13" customFormat="1" ht="11.25">
      <c r="B109" s="194"/>
      <c r="C109" s="195"/>
      <c r="D109" s="196" t="s">
        <v>180</v>
      </c>
      <c r="E109" s="197" t="s">
        <v>19</v>
      </c>
      <c r="F109" s="198" t="s">
        <v>323</v>
      </c>
      <c r="G109" s="195"/>
      <c r="H109" s="199">
        <v>1.44</v>
      </c>
      <c r="I109" s="200"/>
      <c r="J109" s="195"/>
      <c r="K109" s="195"/>
      <c r="L109" s="201"/>
      <c r="M109" s="202"/>
      <c r="N109" s="203"/>
      <c r="O109" s="203"/>
      <c r="P109" s="203"/>
      <c r="Q109" s="203"/>
      <c r="R109" s="203"/>
      <c r="S109" s="203"/>
      <c r="T109" s="204"/>
      <c r="AT109" s="205" t="s">
        <v>180</v>
      </c>
      <c r="AU109" s="205" t="s">
        <v>83</v>
      </c>
      <c r="AV109" s="13" t="s">
        <v>83</v>
      </c>
      <c r="AW109" s="13" t="s">
        <v>35</v>
      </c>
      <c r="AX109" s="13" t="s">
        <v>73</v>
      </c>
      <c r="AY109" s="205" t="s">
        <v>139</v>
      </c>
    </row>
    <row r="110" spans="2:51" s="15" customFormat="1" ht="11.25">
      <c r="B110" s="232"/>
      <c r="C110" s="233"/>
      <c r="D110" s="196" t="s">
        <v>180</v>
      </c>
      <c r="E110" s="234" t="s">
        <v>19</v>
      </c>
      <c r="F110" s="235" t="s">
        <v>317</v>
      </c>
      <c r="G110" s="233"/>
      <c r="H110" s="236">
        <v>41.04</v>
      </c>
      <c r="I110" s="237"/>
      <c r="J110" s="233"/>
      <c r="K110" s="233"/>
      <c r="L110" s="238"/>
      <c r="M110" s="239"/>
      <c r="N110" s="240"/>
      <c r="O110" s="240"/>
      <c r="P110" s="240"/>
      <c r="Q110" s="240"/>
      <c r="R110" s="240"/>
      <c r="S110" s="240"/>
      <c r="T110" s="241"/>
      <c r="AT110" s="242" t="s">
        <v>180</v>
      </c>
      <c r="AU110" s="242" t="s">
        <v>83</v>
      </c>
      <c r="AV110" s="15" t="s">
        <v>145</v>
      </c>
      <c r="AW110" s="15" t="s">
        <v>35</v>
      </c>
      <c r="AX110" s="15" t="s">
        <v>81</v>
      </c>
      <c r="AY110" s="242" t="s">
        <v>139</v>
      </c>
    </row>
    <row r="111" spans="1:65" s="2" customFormat="1" ht="37.9" customHeight="1">
      <c r="A111" s="35"/>
      <c r="B111" s="36"/>
      <c r="C111" s="175" t="s">
        <v>175</v>
      </c>
      <c r="D111" s="175" t="s">
        <v>141</v>
      </c>
      <c r="E111" s="176" t="s">
        <v>324</v>
      </c>
      <c r="F111" s="177" t="s">
        <v>325</v>
      </c>
      <c r="G111" s="178" t="s">
        <v>178</v>
      </c>
      <c r="H111" s="179">
        <v>615.6</v>
      </c>
      <c r="I111" s="180"/>
      <c r="J111" s="181">
        <f>ROUND(I111*H111,2)</f>
        <v>0</v>
      </c>
      <c r="K111" s="182"/>
      <c r="L111" s="40"/>
      <c r="M111" s="183" t="s">
        <v>19</v>
      </c>
      <c r="N111" s="184" t="s">
        <v>44</v>
      </c>
      <c r="O111" s="65"/>
      <c r="P111" s="185">
        <f>O111*H111</f>
        <v>0</v>
      </c>
      <c r="Q111" s="185">
        <v>0</v>
      </c>
      <c r="R111" s="185">
        <f>Q111*H111</f>
        <v>0</v>
      </c>
      <c r="S111" s="185">
        <v>0</v>
      </c>
      <c r="T111" s="186">
        <f>S111*H111</f>
        <v>0</v>
      </c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R111" s="187" t="s">
        <v>145</v>
      </c>
      <c r="AT111" s="187" t="s">
        <v>141</v>
      </c>
      <c r="AU111" s="187" t="s">
        <v>83</v>
      </c>
      <c r="AY111" s="18" t="s">
        <v>139</v>
      </c>
      <c r="BE111" s="188">
        <f>IF(N111="základní",J111,0)</f>
        <v>0</v>
      </c>
      <c r="BF111" s="188">
        <f>IF(N111="snížená",J111,0)</f>
        <v>0</v>
      </c>
      <c r="BG111" s="188">
        <f>IF(N111="zákl. přenesená",J111,0)</f>
        <v>0</v>
      </c>
      <c r="BH111" s="188">
        <f>IF(N111="sníž. přenesená",J111,0)</f>
        <v>0</v>
      </c>
      <c r="BI111" s="188">
        <f>IF(N111="nulová",J111,0)</f>
        <v>0</v>
      </c>
      <c r="BJ111" s="18" t="s">
        <v>81</v>
      </c>
      <c r="BK111" s="188">
        <f>ROUND(I111*H111,2)</f>
        <v>0</v>
      </c>
      <c r="BL111" s="18" t="s">
        <v>145</v>
      </c>
      <c r="BM111" s="187" t="s">
        <v>326</v>
      </c>
    </row>
    <row r="112" spans="1:47" s="2" customFormat="1" ht="11.25">
      <c r="A112" s="35"/>
      <c r="B112" s="36"/>
      <c r="C112" s="37"/>
      <c r="D112" s="189" t="s">
        <v>151</v>
      </c>
      <c r="E112" s="37"/>
      <c r="F112" s="190" t="s">
        <v>327</v>
      </c>
      <c r="G112" s="37"/>
      <c r="H112" s="37"/>
      <c r="I112" s="191"/>
      <c r="J112" s="37"/>
      <c r="K112" s="37"/>
      <c r="L112" s="40"/>
      <c r="M112" s="192"/>
      <c r="N112" s="193"/>
      <c r="O112" s="65"/>
      <c r="P112" s="65"/>
      <c r="Q112" s="65"/>
      <c r="R112" s="65"/>
      <c r="S112" s="65"/>
      <c r="T112" s="66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T112" s="18" t="s">
        <v>151</v>
      </c>
      <c r="AU112" s="18" t="s">
        <v>83</v>
      </c>
    </row>
    <row r="113" spans="2:51" s="13" customFormat="1" ht="11.25">
      <c r="B113" s="194"/>
      <c r="C113" s="195"/>
      <c r="D113" s="196" t="s">
        <v>180</v>
      </c>
      <c r="E113" s="197" t="s">
        <v>19</v>
      </c>
      <c r="F113" s="198" t="s">
        <v>328</v>
      </c>
      <c r="G113" s="195"/>
      <c r="H113" s="199">
        <v>615.6</v>
      </c>
      <c r="I113" s="200"/>
      <c r="J113" s="195"/>
      <c r="K113" s="195"/>
      <c r="L113" s="201"/>
      <c r="M113" s="202"/>
      <c r="N113" s="203"/>
      <c r="O113" s="203"/>
      <c r="P113" s="203"/>
      <c r="Q113" s="203"/>
      <c r="R113" s="203"/>
      <c r="S113" s="203"/>
      <c r="T113" s="204"/>
      <c r="AT113" s="205" t="s">
        <v>180</v>
      </c>
      <c r="AU113" s="205" t="s">
        <v>83</v>
      </c>
      <c r="AV113" s="13" t="s">
        <v>83</v>
      </c>
      <c r="AW113" s="13" t="s">
        <v>35</v>
      </c>
      <c r="AX113" s="13" t="s">
        <v>81</v>
      </c>
      <c r="AY113" s="205" t="s">
        <v>139</v>
      </c>
    </row>
    <row r="114" spans="1:65" s="2" customFormat="1" ht="44.25" customHeight="1">
      <c r="A114" s="35"/>
      <c r="B114" s="36"/>
      <c r="C114" s="175" t="s">
        <v>182</v>
      </c>
      <c r="D114" s="175" t="s">
        <v>141</v>
      </c>
      <c r="E114" s="176" t="s">
        <v>329</v>
      </c>
      <c r="F114" s="177" t="s">
        <v>330</v>
      </c>
      <c r="G114" s="178" t="s">
        <v>186</v>
      </c>
      <c r="H114" s="179">
        <v>73.872</v>
      </c>
      <c r="I114" s="180"/>
      <c r="J114" s="181">
        <f>ROUND(I114*H114,2)</f>
        <v>0</v>
      </c>
      <c r="K114" s="182"/>
      <c r="L114" s="40"/>
      <c r="M114" s="183" t="s">
        <v>19</v>
      </c>
      <c r="N114" s="184" t="s">
        <v>44</v>
      </c>
      <c r="O114" s="65"/>
      <c r="P114" s="185">
        <f>O114*H114</f>
        <v>0</v>
      </c>
      <c r="Q114" s="185">
        <v>0</v>
      </c>
      <c r="R114" s="185">
        <f>Q114*H114</f>
        <v>0</v>
      </c>
      <c r="S114" s="185">
        <v>0</v>
      </c>
      <c r="T114" s="186">
        <f>S114*H114</f>
        <v>0</v>
      </c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R114" s="187" t="s">
        <v>145</v>
      </c>
      <c r="AT114" s="187" t="s">
        <v>141</v>
      </c>
      <c r="AU114" s="187" t="s">
        <v>83</v>
      </c>
      <c r="AY114" s="18" t="s">
        <v>139</v>
      </c>
      <c r="BE114" s="188">
        <f>IF(N114="základní",J114,0)</f>
        <v>0</v>
      </c>
      <c r="BF114" s="188">
        <f>IF(N114="snížená",J114,0)</f>
        <v>0</v>
      </c>
      <c r="BG114" s="188">
        <f>IF(N114="zákl. přenesená",J114,0)</f>
        <v>0</v>
      </c>
      <c r="BH114" s="188">
        <f>IF(N114="sníž. přenesená",J114,0)</f>
        <v>0</v>
      </c>
      <c r="BI114" s="188">
        <f>IF(N114="nulová",J114,0)</f>
        <v>0</v>
      </c>
      <c r="BJ114" s="18" t="s">
        <v>81</v>
      </c>
      <c r="BK114" s="188">
        <f>ROUND(I114*H114,2)</f>
        <v>0</v>
      </c>
      <c r="BL114" s="18" t="s">
        <v>145</v>
      </c>
      <c r="BM114" s="187" t="s">
        <v>331</v>
      </c>
    </row>
    <row r="115" spans="1:47" s="2" customFormat="1" ht="11.25">
      <c r="A115" s="35"/>
      <c r="B115" s="36"/>
      <c r="C115" s="37"/>
      <c r="D115" s="189" t="s">
        <v>151</v>
      </c>
      <c r="E115" s="37"/>
      <c r="F115" s="190" t="s">
        <v>332</v>
      </c>
      <c r="G115" s="37"/>
      <c r="H115" s="37"/>
      <c r="I115" s="191"/>
      <c r="J115" s="37"/>
      <c r="K115" s="37"/>
      <c r="L115" s="40"/>
      <c r="M115" s="192"/>
      <c r="N115" s="193"/>
      <c r="O115" s="65"/>
      <c r="P115" s="65"/>
      <c r="Q115" s="65"/>
      <c r="R115" s="65"/>
      <c r="S115" s="65"/>
      <c r="T115" s="66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T115" s="18" t="s">
        <v>151</v>
      </c>
      <c r="AU115" s="18" t="s">
        <v>83</v>
      </c>
    </row>
    <row r="116" spans="2:51" s="13" customFormat="1" ht="11.25">
      <c r="B116" s="194"/>
      <c r="C116" s="195"/>
      <c r="D116" s="196" t="s">
        <v>180</v>
      </c>
      <c r="E116" s="197" t="s">
        <v>19</v>
      </c>
      <c r="F116" s="198" t="s">
        <v>333</v>
      </c>
      <c r="G116" s="195"/>
      <c r="H116" s="199">
        <v>73.872</v>
      </c>
      <c r="I116" s="200"/>
      <c r="J116" s="195"/>
      <c r="K116" s="195"/>
      <c r="L116" s="201"/>
      <c r="M116" s="202"/>
      <c r="N116" s="203"/>
      <c r="O116" s="203"/>
      <c r="P116" s="203"/>
      <c r="Q116" s="203"/>
      <c r="R116" s="203"/>
      <c r="S116" s="203"/>
      <c r="T116" s="204"/>
      <c r="AT116" s="205" t="s">
        <v>180</v>
      </c>
      <c r="AU116" s="205" t="s">
        <v>83</v>
      </c>
      <c r="AV116" s="13" t="s">
        <v>83</v>
      </c>
      <c r="AW116" s="13" t="s">
        <v>35</v>
      </c>
      <c r="AX116" s="13" t="s">
        <v>81</v>
      </c>
      <c r="AY116" s="205" t="s">
        <v>139</v>
      </c>
    </row>
    <row r="117" spans="1:65" s="2" customFormat="1" ht="37.9" customHeight="1">
      <c r="A117" s="35"/>
      <c r="B117" s="36"/>
      <c r="C117" s="175" t="s">
        <v>192</v>
      </c>
      <c r="D117" s="175" t="s">
        <v>141</v>
      </c>
      <c r="E117" s="176" t="s">
        <v>334</v>
      </c>
      <c r="F117" s="177" t="s">
        <v>335</v>
      </c>
      <c r="G117" s="178" t="s">
        <v>178</v>
      </c>
      <c r="H117" s="179">
        <v>41.04</v>
      </c>
      <c r="I117" s="180"/>
      <c r="J117" s="181">
        <f>ROUND(I117*H117,2)</f>
        <v>0</v>
      </c>
      <c r="K117" s="182"/>
      <c r="L117" s="40"/>
      <c r="M117" s="183" t="s">
        <v>19</v>
      </c>
      <c r="N117" s="184" t="s">
        <v>44</v>
      </c>
      <c r="O117" s="65"/>
      <c r="P117" s="185">
        <f>O117*H117</f>
        <v>0</v>
      </c>
      <c r="Q117" s="185">
        <v>0</v>
      </c>
      <c r="R117" s="185">
        <f>Q117*H117</f>
        <v>0</v>
      </c>
      <c r="S117" s="185">
        <v>0</v>
      </c>
      <c r="T117" s="186">
        <f>S117*H117</f>
        <v>0</v>
      </c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R117" s="187" t="s">
        <v>145</v>
      </c>
      <c r="AT117" s="187" t="s">
        <v>141</v>
      </c>
      <c r="AU117" s="187" t="s">
        <v>83</v>
      </c>
      <c r="AY117" s="18" t="s">
        <v>139</v>
      </c>
      <c r="BE117" s="188">
        <f>IF(N117="základní",J117,0)</f>
        <v>0</v>
      </c>
      <c r="BF117" s="188">
        <f>IF(N117="snížená",J117,0)</f>
        <v>0</v>
      </c>
      <c r="BG117" s="188">
        <f>IF(N117="zákl. přenesená",J117,0)</f>
        <v>0</v>
      </c>
      <c r="BH117" s="188">
        <f>IF(N117="sníž. přenesená",J117,0)</f>
        <v>0</v>
      </c>
      <c r="BI117" s="188">
        <f>IF(N117="nulová",J117,0)</f>
        <v>0</v>
      </c>
      <c r="BJ117" s="18" t="s">
        <v>81</v>
      </c>
      <c r="BK117" s="188">
        <f>ROUND(I117*H117,2)</f>
        <v>0</v>
      </c>
      <c r="BL117" s="18" t="s">
        <v>145</v>
      </c>
      <c r="BM117" s="187" t="s">
        <v>336</v>
      </c>
    </row>
    <row r="118" spans="1:47" s="2" customFormat="1" ht="11.25">
      <c r="A118" s="35"/>
      <c r="B118" s="36"/>
      <c r="C118" s="37"/>
      <c r="D118" s="189" t="s">
        <v>151</v>
      </c>
      <c r="E118" s="37"/>
      <c r="F118" s="190" t="s">
        <v>337</v>
      </c>
      <c r="G118" s="37"/>
      <c r="H118" s="37"/>
      <c r="I118" s="191"/>
      <c r="J118" s="37"/>
      <c r="K118" s="37"/>
      <c r="L118" s="40"/>
      <c r="M118" s="192"/>
      <c r="N118" s="193"/>
      <c r="O118" s="65"/>
      <c r="P118" s="65"/>
      <c r="Q118" s="65"/>
      <c r="R118" s="65"/>
      <c r="S118" s="65"/>
      <c r="T118" s="66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T118" s="18" t="s">
        <v>151</v>
      </c>
      <c r="AU118" s="18" t="s">
        <v>83</v>
      </c>
    </row>
    <row r="119" spans="2:63" s="12" customFormat="1" ht="22.9" customHeight="1">
      <c r="B119" s="159"/>
      <c r="C119" s="160"/>
      <c r="D119" s="161" t="s">
        <v>72</v>
      </c>
      <c r="E119" s="173" t="s">
        <v>83</v>
      </c>
      <c r="F119" s="173" t="s">
        <v>338</v>
      </c>
      <c r="G119" s="160"/>
      <c r="H119" s="160"/>
      <c r="I119" s="163"/>
      <c r="J119" s="174">
        <f>BK119</f>
        <v>0</v>
      </c>
      <c r="K119" s="160"/>
      <c r="L119" s="165"/>
      <c r="M119" s="166"/>
      <c r="N119" s="167"/>
      <c r="O119" s="167"/>
      <c r="P119" s="168">
        <f>SUM(P120:P122)</f>
        <v>0</v>
      </c>
      <c r="Q119" s="167"/>
      <c r="R119" s="168">
        <f>SUM(R120:R122)</f>
        <v>0</v>
      </c>
      <c r="S119" s="167"/>
      <c r="T119" s="169">
        <f>SUM(T120:T122)</f>
        <v>0</v>
      </c>
      <c r="AR119" s="170" t="s">
        <v>81</v>
      </c>
      <c r="AT119" s="171" t="s">
        <v>72</v>
      </c>
      <c r="AU119" s="171" t="s">
        <v>81</v>
      </c>
      <c r="AY119" s="170" t="s">
        <v>139</v>
      </c>
      <c r="BK119" s="172">
        <f>SUM(BK120:BK122)</f>
        <v>0</v>
      </c>
    </row>
    <row r="120" spans="1:65" s="2" customFormat="1" ht="44.25" customHeight="1">
      <c r="A120" s="35"/>
      <c r="B120" s="36"/>
      <c r="C120" s="175" t="s">
        <v>199</v>
      </c>
      <c r="D120" s="175" t="s">
        <v>141</v>
      </c>
      <c r="E120" s="176" t="s">
        <v>339</v>
      </c>
      <c r="F120" s="177" t="s">
        <v>340</v>
      </c>
      <c r="G120" s="178" t="s">
        <v>149</v>
      </c>
      <c r="H120" s="179">
        <v>180</v>
      </c>
      <c r="I120" s="180"/>
      <c r="J120" s="181">
        <f>ROUND(I120*H120,2)</f>
        <v>0</v>
      </c>
      <c r="K120" s="182"/>
      <c r="L120" s="40"/>
      <c r="M120" s="183" t="s">
        <v>19</v>
      </c>
      <c r="N120" s="184" t="s">
        <v>44</v>
      </c>
      <c r="O120" s="65"/>
      <c r="P120" s="185">
        <f>O120*H120</f>
        <v>0</v>
      </c>
      <c r="Q120" s="185">
        <v>0</v>
      </c>
      <c r="R120" s="185">
        <f>Q120*H120</f>
        <v>0</v>
      </c>
      <c r="S120" s="185">
        <v>0</v>
      </c>
      <c r="T120" s="186">
        <f>S120*H120</f>
        <v>0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R120" s="187" t="s">
        <v>145</v>
      </c>
      <c r="AT120" s="187" t="s">
        <v>141</v>
      </c>
      <c r="AU120" s="187" t="s">
        <v>83</v>
      </c>
      <c r="AY120" s="18" t="s">
        <v>139</v>
      </c>
      <c r="BE120" s="188">
        <f>IF(N120="základní",J120,0)</f>
        <v>0</v>
      </c>
      <c r="BF120" s="188">
        <f>IF(N120="snížená",J120,0)</f>
        <v>0</v>
      </c>
      <c r="BG120" s="188">
        <f>IF(N120="zákl. přenesená",J120,0)</f>
        <v>0</v>
      </c>
      <c r="BH120" s="188">
        <f>IF(N120="sníž. přenesená",J120,0)</f>
        <v>0</v>
      </c>
      <c r="BI120" s="188">
        <f>IF(N120="nulová",J120,0)</f>
        <v>0</v>
      </c>
      <c r="BJ120" s="18" t="s">
        <v>81</v>
      </c>
      <c r="BK120" s="188">
        <f>ROUND(I120*H120,2)</f>
        <v>0</v>
      </c>
      <c r="BL120" s="18" t="s">
        <v>145</v>
      </c>
      <c r="BM120" s="187" t="s">
        <v>341</v>
      </c>
    </row>
    <row r="121" spans="2:51" s="14" customFormat="1" ht="11.25">
      <c r="B121" s="217"/>
      <c r="C121" s="218"/>
      <c r="D121" s="196" t="s">
        <v>180</v>
      </c>
      <c r="E121" s="219" t="s">
        <v>19</v>
      </c>
      <c r="F121" s="220" t="s">
        <v>342</v>
      </c>
      <c r="G121" s="218"/>
      <c r="H121" s="219" t="s">
        <v>19</v>
      </c>
      <c r="I121" s="221"/>
      <c r="J121" s="218"/>
      <c r="K121" s="218"/>
      <c r="L121" s="222"/>
      <c r="M121" s="223"/>
      <c r="N121" s="224"/>
      <c r="O121" s="224"/>
      <c r="P121" s="224"/>
      <c r="Q121" s="224"/>
      <c r="R121" s="224"/>
      <c r="S121" s="224"/>
      <c r="T121" s="225"/>
      <c r="AT121" s="226" t="s">
        <v>180</v>
      </c>
      <c r="AU121" s="226" t="s">
        <v>83</v>
      </c>
      <c r="AV121" s="14" t="s">
        <v>81</v>
      </c>
      <c r="AW121" s="14" t="s">
        <v>35</v>
      </c>
      <c r="AX121" s="14" t="s">
        <v>73</v>
      </c>
      <c r="AY121" s="226" t="s">
        <v>139</v>
      </c>
    </row>
    <row r="122" spans="2:51" s="13" customFormat="1" ht="11.25">
      <c r="B122" s="194"/>
      <c r="C122" s="195"/>
      <c r="D122" s="196" t="s">
        <v>180</v>
      </c>
      <c r="E122" s="197" t="s">
        <v>19</v>
      </c>
      <c r="F122" s="198" t="s">
        <v>343</v>
      </c>
      <c r="G122" s="195"/>
      <c r="H122" s="199">
        <v>180</v>
      </c>
      <c r="I122" s="200"/>
      <c r="J122" s="195"/>
      <c r="K122" s="195"/>
      <c r="L122" s="201"/>
      <c r="M122" s="202"/>
      <c r="N122" s="203"/>
      <c r="O122" s="203"/>
      <c r="P122" s="203"/>
      <c r="Q122" s="203"/>
      <c r="R122" s="203"/>
      <c r="S122" s="203"/>
      <c r="T122" s="204"/>
      <c r="AT122" s="205" t="s">
        <v>180</v>
      </c>
      <c r="AU122" s="205" t="s">
        <v>83</v>
      </c>
      <c r="AV122" s="13" t="s">
        <v>83</v>
      </c>
      <c r="AW122" s="13" t="s">
        <v>35</v>
      </c>
      <c r="AX122" s="13" t="s">
        <v>81</v>
      </c>
      <c r="AY122" s="205" t="s">
        <v>139</v>
      </c>
    </row>
    <row r="123" spans="2:63" s="12" customFormat="1" ht="22.9" customHeight="1">
      <c r="B123" s="159"/>
      <c r="C123" s="160"/>
      <c r="D123" s="161" t="s">
        <v>72</v>
      </c>
      <c r="E123" s="173" t="s">
        <v>153</v>
      </c>
      <c r="F123" s="173" t="s">
        <v>344</v>
      </c>
      <c r="G123" s="160"/>
      <c r="H123" s="160"/>
      <c r="I123" s="163"/>
      <c r="J123" s="174">
        <f>BK123</f>
        <v>0</v>
      </c>
      <c r="K123" s="160"/>
      <c r="L123" s="165"/>
      <c r="M123" s="166"/>
      <c r="N123" s="167"/>
      <c r="O123" s="167"/>
      <c r="P123" s="168">
        <f>SUM(P124:P149)</f>
        <v>0</v>
      </c>
      <c r="Q123" s="167"/>
      <c r="R123" s="168">
        <f>SUM(R124:R149)</f>
        <v>4.872041999999999</v>
      </c>
      <c r="S123" s="167"/>
      <c r="T123" s="169">
        <f>SUM(T124:T149)</f>
        <v>0</v>
      </c>
      <c r="AR123" s="170" t="s">
        <v>81</v>
      </c>
      <c r="AT123" s="171" t="s">
        <v>72</v>
      </c>
      <c r="AU123" s="171" t="s">
        <v>81</v>
      </c>
      <c r="AY123" s="170" t="s">
        <v>139</v>
      </c>
      <c r="BK123" s="172">
        <f>SUM(BK124:BK149)</f>
        <v>0</v>
      </c>
    </row>
    <row r="124" spans="1:65" s="2" customFormat="1" ht="44.25" customHeight="1">
      <c r="A124" s="35"/>
      <c r="B124" s="36"/>
      <c r="C124" s="175" t="s">
        <v>205</v>
      </c>
      <c r="D124" s="175" t="s">
        <v>141</v>
      </c>
      <c r="E124" s="176" t="s">
        <v>345</v>
      </c>
      <c r="F124" s="177" t="s">
        <v>346</v>
      </c>
      <c r="G124" s="178" t="s">
        <v>144</v>
      </c>
      <c r="H124" s="179">
        <v>25</v>
      </c>
      <c r="I124" s="180"/>
      <c r="J124" s="181">
        <f>ROUND(I124*H124,2)</f>
        <v>0</v>
      </c>
      <c r="K124" s="182"/>
      <c r="L124" s="40"/>
      <c r="M124" s="183" t="s">
        <v>19</v>
      </c>
      <c r="N124" s="184" t="s">
        <v>44</v>
      </c>
      <c r="O124" s="65"/>
      <c r="P124" s="185">
        <f>O124*H124</f>
        <v>0</v>
      </c>
      <c r="Q124" s="185">
        <v>0.17489</v>
      </c>
      <c r="R124" s="185">
        <f>Q124*H124</f>
        <v>4.372249999999999</v>
      </c>
      <c r="S124" s="185">
        <v>0</v>
      </c>
      <c r="T124" s="186">
        <f>S124*H124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187" t="s">
        <v>145</v>
      </c>
      <c r="AT124" s="187" t="s">
        <v>141</v>
      </c>
      <c r="AU124" s="187" t="s">
        <v>83</v>
      </c>
      <c r="AY124" s="18" t="s">
        <v>139</v>
      </c>
      <c r="BE124" s="188">
        <f>IF(N124="základní",J124,0)</f>
        <v>0</v>
      </c>
      <c r="BF124" s="188">
        <f>IF(N124="snížená",J124,0)</f>
        <v>0</v>
      </c>
      <c r="BG124" s="188">
        <f>IF(N124="zákl. přenesená",J124,0)</f>
        <v>0</v>
      </c>
      <c r="BH124" s="188">
        <f>IF(N124="sníž. přenesená",J124,0)</f>
        <v>0</v>
      </c>
      <c r="BI124" s="188">
        <f>IF(N124="nulová",J124,0)</f>
        <v>0</v>
      </c>
      <c r="BJ124" s="18" t="s">
        <v>81</v>
      </c>
      <c r="BK124" s="188">
        <f>ROUND(I124*H124,2)</f>
        <v>0</v>
      </c>
      <c r="BL124" s="18" t="s">
        <v>145</v>
      </c>
      <c r="BM124" s="187" t="s">
        <v>347</v>
      </c>
    </row>
    <row r="125" spans="1:47" s="2" customFormat="1" ht="29.25">
      <c r="A125" s="35"/>
      <c r="B125" s="36"/>
      <c r="C125" s="37"/>
      <c r="D125" s="196" t="s">
        <v>196</v>
      </c>
      <c r="E125" s="37"/>
      <c r="F125" s="227" t="s">
        <v>348</v>
      </c>
      <c r="G125" s="37"/>
      <c r="H125" s="37"/>
      <c r="I125" s="191"/>
      <c r="J125" s="37"/>
      <c r="K125" s="37"/>
      <c r="L125" s="40"/>
      <c r="M125" s="192"/>
      <c r="N125" s="193"/>
      <c r="O125" s="65"/>
      <c r="P125" s="65"/>
      <c r="Q125" s="65"/>
      <c r="R125" s="65"/>
      <c r="S125" s="65"/>
      <c r="T125" s="66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T125" s="18" t="s">
        <v>196</v>
      </c>
      <c r="AU125" s="18" t="s">
        <v>83</v>
      </c>
    </row>
    <row r="126" spans="1:65" s="2" customFormat="1" ht="37.9" customHeight="1">
      <c r="A126" s="35"/>
      <c r="B126" s="36"/>
      <c r="C126" s="206" t="s">
        <v>210</v>
      </c>
      <c r="D126" s="206" t="s">
        <v>183</v>
      </c>
      <c r="E126" s="207" t="s">
        <v>349</v>
      </c>
      <c r="F126" s="208" t="s">
        <v>350</v>
      </c>
      <c r="G126" s="209" t="s">
        <v>144</v>
      </c>
      <c r="H126" s="210">
        <v>19</v>
      </c>
      <c r="I126" s="211"/>
      <c r="J126" s="212">
        <f>ROUND(I126*H126,2)</f>
        <v>0</v>
      </c>
      <c r="K126" s="213"/>
      <c r="L126" s="214"/>
      <c r="M126" s="215" t="s">
        <v>19</v>
      </c>
      <c r="N126" s="216" t="s">
        <v>44</v>
      </c>
      <c r="O126" s="65"/>
      <c r="P126" s="185">
        <f>O126*H126</f>
        <v>0</v>
      </c>
      <c r="Q126" s="185">
        <v>0.0048</v>
      </c>
      <c r="R126" s="185">
        <f>Q126*H126</f>
        <v>0.09119999999999999</v>
      </c>
      <c r="S126" s="185">
        <v>0</v>
      </c>
      <c r="T126" s="186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187" t="s">
        <v>175</v>
      </c>
      <c r="AT126" s="187" t="s">
        <v>183</v>
      </c>
      <c r="AU126" s="187" t="s">
        <v>83</v>
      </c>
      <c r="AY126" s="18" t="s">
        <v>139</v>
      </c>
      <c r="BE126" s="188">
        <f>IF(N126="základní",J126,0)</f>
        <v>0</v>
      </c>
      <c r="BF126" s="188">
        <f>IF(N126="snížená",J126,0)</f>
        <v>0</v>
      </c>
      <c r="BG126" s="188">
        <f>IF(N126="zákl. přenesená",J126,0)</f>
        <v>0</v>
      </c>
      <c r="BH126" s="188">
        <f>IF(N126="sníž. přenesená",J126,0)</f>
        <v>0</v>
      </c>
      <c r="BI126" s="188">
        <f>IF(N126="nulová",J126,0)</f>
        <v>0</v>
      </c>
      <c r="BJ126" s="18" t="s">
        <v>81</v>
      </c>
      <c r="BK126" s="188">
        <f>ROUND(I126*H126,2)</f>
        <v>0</v>
      </c>
      <c r="BL126" s="18" t="s">
        <v>145</v>
      </c>
      <c r="BM126" s="187" t="s">
        <v>351</v>
      </c>
    </row>
    <row r="127" spans="1:65" s="2" customFormat="1" ht="37.9" customHeight="1">
      <c r="A127" s="35"/>
      <c r="B127" s="36"/>
      <c r="C127" s="206" t="s">
        <v>216</v>
      </c>
      <c r="D127" s="206" t="s">
        <v>183</v>
      </c>
      <c r="E127" s="207" t="s">
        <v>352</v>
      </c>
      <c r="F127" s="208" t="s">
        <v>353</v>
      </c>
      <c r="G127" s="209" t="s">
        <v>144</v>
      </c>
      <c r="H127" s="210">
        <v>6</v>
      </c>
      <c r="I127" s="211"/>
      <c r="J127" s="212">
        <f>ROUND(I127*H127,2)</f>
        <v>0</v>
      </c>
      <c r="K127" s="213"/>
      <c r="L127" s="214"/>
      <c r="M127" s="215" t="s">
        <v>19</v>
      </c>
      <c r="N127" s="216" t="s">
        <v>44</v>
      </c>
      <c r="O127" s="65"/>
      <c r="P127" s="185">
        <f>O127*H127</f>
        <v>0</v>
      </c>
      <c r="Q127" s="185">
        <v>0.0027</v>
      </c>
      <c r="R127" s="185">
        <f>Q127*H127</f>
        <v>0.0162</v>
      </c>
      <c r="S127" s="185">
        <v>0</v>
      </c>
      <c r="T127" s="186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187" t="s">
        <v>175</v>
      </c>
      <c r="AT127" s="187" t="s">
        <v>183</v>
      </c>
      <c r="AU127" s="187" t="s">
        <v>83</v>
      </c>
      <c r="AY127" s="18" t="s">
        <v>139</v>
      </c>
      <c r="BE127" s="188">
        <f>IF(N127="základní",J127,0)</f>
        <v>0</v>
      </c>
      <c r="BF127" s="188">
        <f>IF(N127="snížená",J127,0)</f>
        <v>0</v>
      </c>
      <c r="BG127" s="188">
        <f>IF(N127="zákl. přenesená",J127,0)</f>
        <v>0</v>
      </c>
      <c r="BH127" s="188">
        <f>IF(N127="sníž. přenesená",J127,0)</f>
        <v>0</v>
      </c>
      <c r="BI127" s="188">
        <f>IF(N127="nulová",J127,0)</f>
        <v>0</v>
      </c>
      <c r="BJ127" s="18" t="s">
        <v>81</v>
      </c>
      <c r="BK127" s="188">
        <f>ROUND(I127*H127,2)</f>
        <v>0</v>
      </c>
      <c r="BL127" s="18" t="s">
        <v>145</v>
      </c>
      <c r="BM127" s="187" t="s">
        <v>354</v>
      </c>
    </row>
    <row r="128" spans="1:65" s="2" customFormat="1" ht="16.5" customHeight="1">
      <c r="A128" s="35"/>
      <c r="B128" s="36"/>
      <c r="C128" s="206" t="s">
        <v>8</v>
      </c>
      <c r="D128" s="206" t="s">
        <v>183</v>
      </c>
      <c r="E128" s="207" t="s">
        <v>355</v>
      </c>
      <c r="F128" s="208" t="s">
        <v>356</v>
      </c>
      <c r="G128" s="209" t="s">
        <v>144</v>
      </c>
      <c r="H128" s="210">
        <v>19</v>
      </c>
      <c r="I128" s="211"/>
      <c r="J128" s="212">
        <f>ROUND(I128*H128,2)</f>
        <v>0</v>
      </c>
      <c r="K128" s="213"/>
      <c r="L128" s="214"/>
      <c r="M128" s="215" t="s">
        <v>19</v>
      </c>
      <c r="N128" s="216" t="s">
        <v>44</v>
      </c>
      <c r="O128" s="65"/>
      <c r="P128" s="185">
        <f>O128*H128</f>
        <v>0</v>
      </c>
      <c r="Q128" s="185">
        <v>1E-05</v>
      </c>
      <c r="R128" s="185">
        <f>Q128*H128</f>
        <v>0.00019</v>
      </c>
      <c r="S128" s="185">
        <v>0</v>
      </c>
      <c r="T128" s="186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187" t="s">
        <v>175</v>
      </c>
      <c r="AT128" s="187" t="s">
        <v>183</v>
      </c>
      <c r="AU128" s="187" t="s">
        <v>83</v>
      </c>
      <c r="AY128" s="18" t="s">
        <v>139</v>
      </c>
      <c r="BE128" s="188">
        <f>IF(N128="základní",J128,0)</f>
        <v>0</v>
      </c>
      <c r="BF128" s="188">
        <f>IF(N128="snížená",J128,0)</f>
        <v>0</v>
      </c>
      <c r="BG128" s="188">
        <f>IF(N128="zákl. přenesená",J128,0)</f>
        <v>0</v>
      </c>
      <c r="BH128" s="188">
        <f>IF(N128="sníž. přenesená",J128,0)</f>
        <v>0</v>
      </c>
      <c r="BI128" s="188">
        <f>IF(N128="nulová",J128,0)</f>
        <v>0</v>
      </c>
      <c r="BJ128" s="18" t="s">
        <v>81</v>
      </c>
      <c r="BK128" s="188">
        <f>ROUND(I128*H128,2)</f>
        <v>0</v>
      </c>
      <c r="BL128" s="18" t="s">
        <v>145</v>
      </c>
      <c r="BM128" s="187" t="s">
        <v>357</v>
      </c>
    </row>
    <row r="129" spans="1:65" s="2" customFormat="1" ht="21.75" customHeight="1">
      <c r="A129" s="35"/>
      <c r="B129" s="36"/>
      <c r="C129" s="206" t="s">
        <v>224</v>
      </c>
      <c r="D129" s="206" t="s">
        <v>183</v>
      </c>
      <c r="E129" s="207" t="s">
        <v>358</v>
      </c>
      <c r="F129" s="208" t="s">
        <v>359</v>
      </c>
      <c r="G129" s="209" t="s">
        <v>144</v>
      </c>
      <c r="H129" s="210">
        <v>4</v>
      </c>
      <c r="I129" s="211"/>
      <c r="J129" s="212">
        <f>ROUND(I129*H129,2)</f>
        <v>0</v>
      </c>
      <c r="K129" s="213"/>
      <c r="L129" s="214"/>
      <c r="M129" s="215" t="s">
        <v>19</v>
      </c>
      <c r="N129" s="216" t="s">
        <v>44</v>
      </c>
      <c r="O129" s="65"/>
      <c r="P129" s="185">
        <f>O129*H129</f>
        <v>0</v>
      </c>
      <c r="Q129" s="185">
        <v>0.0001</v>
      </c>
      <c r="R129" s="185">
        <f>Q129*H129</f>
        <v>0.0004</v>
      </c>
      <c r="S129" s="185">
        <v>0</v>
      </c>
      <c r="T129" s="186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187" t="s">
        <v>175</v>
      </c>
      <c r="AT129" s="187" t="s">
        <v>183</v>
      </c>
      <c r="AU129" s="187" t="s">
        <v>83</v>
      </c>
      <c r="AY129" s="18" t="s">
        <v>139</v>
      </c>
      <c r="BE129" s="188">
        <f>IF(N129="základní",J129,0)</f>
        <v>0</v>
      </c>
      <c r="BF129" s="188">
        <f>IF(N129="snížená",J129,0)</f>
        <v>0</v>
      </c>
      <c r="BG129" s="188">
        <f>IF(N129="zákl. přenesená",J129,0)</f>
        <v>0</v>
      </c>
      <c r="BH129" s="188">
        <f>IF(N129="sníž. přenesená",J129,0)</f>
        <v>0</v>
      </c>
      <c r="BI129" s="188">
        <f>IF(N129="nulová",J129,0)</f>
        <v>0</v>
      </c>
      <c r="BJ129" s="18" t="s">
        <v>81</v>
      </c>
      <c r="BK129" s="188">
        <f>ROUND(I129*H129,2)</f>
        <v>0</v>
      </c>
      <c r="BL129" s="18" t="s">
        <v>145</v>
      </c>
      <c r="BM129" s="187" t="s">
        <v>360</v>
      </c>
    </row>
    <row r="130" spans="1:65" s="2" customFormat="1" ht="24.2" customHeight="1">
      <c r="A130" s="35"/>
      <c r="B130" s="36"/>
      <c r="C130" s="175" t="s">
        <v>233</v>
      </c>
      <c r="D130" s="175" t="s">
        <v>141</v>
      </c>
      <c r="E130" s="176" t="s">
        <v>361</v>
      </c>
      <c r="F130" s="177" t="s">
        <v>362</v>
      </c>
      <c r="G130" s="178" t="s">
        <v>213</v>
      </c>
      <c r="H130" s="179">
        <v>132.9</v>
      </c>
      <c r="I130" s="180"/>
      <c r="J130" s="181">
        <f>ROUND(I130*H130,2)</f>
        <v>0</v>
      </c>
      <c r="K130" s="182"/>
      <c r="L130" s="40"/>
      <c r="M130" s="183" t="s">
        <v>19</v>
      </c>
      <c r="N130" s="184" t="s">
        <v>44</v>
      </c>
      <c r="O130" s="65"/>
      <c r="P130" s="185">
        <f>O130*H130</f>
        <v>0</v>
      </c>
      <c r="Q130" s="185">
        <v>0</v>
      </c>
      <c r="R130" s="185">
        <f>Q130*H130</f>
        <v>0</v>
      </c>
      <c r="S130" s="185">
        <v>0</v>
      </c>
      <c r="T130" s="186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187" t="s">
        <v>145</v>
      </c>
      <c r="AT130" s="187" t="s">
        <v>141</v>
      </c>
      <c r="AU130" s="187" t="s">
        <v>83</v>
      </c>
      <c r="AY130" s="18" t="s">
        <v>139</v>
      </c>
      <c r="BE130" s="188">
        <f>IF(N130="základní",J130,0)</f>
        <v>0</v>
      </c>
      <c r="BF130" s="188">
        <f>IF(N130="snížená",J130,0)</f>
        <v>0</v>
      </c>
      <c r="BG130" s="188">
        <f>IF(N130="zákl. přenesená",J130,0)</f>
        <v>0</v>
      </c>
      <c r="BH130" s="188">
        <f>IF(N130="sníž. přenesená",J130,0)</f>
        <v>0</v>
      </c>
      <c r="BI130" s="188">
        <f>IF(N130="nulová",J130,0)</f>
        <v>0</v>
      </c>
      <c r="BJ130" s="18" t="s">
        <v>81</v>
      </c>
      <c r="BK130" s="188">
        <f>ROUND(I130*H130,2)</f>
        <v>0</v>
      </c>
      <c r="BL130" s="18" t="s">
        <v>145</v>
      </c>
      <c r="BM130" s="187" t="s">
        <v>363</v>
      </c>
    </row>
    <row r="131" spans="2:51" s="13" customFormat="1" ht="11.25">
      <c r="B131" s="194"/>
      <c r="C131" s="195"/>
      <c r="D131" s="196" t="s">
        <v>180</v>
      </c>
      <c r="E131" s="197" t="s">
        <v>19</v>
      </c>
      <c r="F131" s="198" t="s">
        <v>364</v>
      </c>
      <c r="G131" s="195"/>
      <c r="H131" s="199">
        <v>132.9</v>
      </c>
      <c r="I131" s="200"/>
      <c r="J131" s="195"/>
      <c r="K131" s="195"/>
      <c r="L131" s="201"/>
      <c r="M131" s="202"/>
      <c r="N131" s="203"/>
      <c r="O131" s="203"/>
      <c r="P131" s="203"/>
      <c r="Q131" s="203"/>
      <c r="R131" s="203"/>
      <c r="S131" s="203"/>
      <c r="T131" s="204"/>
      <c r="AT131" s="205" t="s">
        <v>180</v>
      </c>
      <c r="AU131" s="205" t="s">
        <v>83</v>
      </c>
      <c r="AV131" s="13" t="s">
        <v>83</v>
      </c>
      <c r="AW131" s="13" t="s">
        <v>35</v>
      </c>
      <c r="AX131" s="13" t="s">
        <v>81</v>
      </c>
      <c r="AY131" s="205" t="s">
        <v>139</v>
      </c>
    </row>
    <row r="132" spans="1:65" s="2" customFormat="1" ht="16.5" customHeight="1">
      <c r="A132" s="35"/>
      <c r="B132" s="36"/>
      <c r="C132" s="206" t="s">
        <v>237</v>
      </c>
      <c r="D132" s="206" t="s">
        <v>183</v>
      </c>
      <c r="E132" s="207" t="s">
        <v>365</v>
      </c>
      <c r="F132" s="208" t="s">
        <v>366</v>
      </c>
      <c r="G132" s="209" t="s">
        <v>213</v>
      </c>
      <c r="H132" s="210">
        <v>132.9</v>
      </c>
      <c r="I132" s="211"/>
      <c r="J132" s="212">
        <f>ROUND(I132*H132,2)</f>
        <v>0</v>
      </c>
      <c r="K132" s="213"/>
      <c r="L132" s="214"/>
      <c r="M132" s="215" t="s">
        <v>19</v>
      </c>
      <c r="N132" s="216" t="s">
        <v>44</v>
      </c>
      <c r="O132" s="65"/>
      <c r="P132" s="185">
        <f>O132*H132</f>
        <v>0</v>
      </c>
      <c r="Q132" s="185">
        <v>4E-05</v>
      </c>
      <c r="R132" s="185">
        <f>Q132*H132</f>
        <v>0.005316</v>
      </c>
      <c r="S132" s="185">
        <v>0</v>
      </c>
      <c r="T132" s="186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187" t="s">
        <v>175</v>
      </c>
      <c r="AT132" s="187" t="s">
        <v>183</v>
      </c>
      <c r="AU132" s="187" t="s">
        <v>83</v>
      </c>
      <c r="AY132" s="18" t="s">
        <v>139</v>
      </c>
      <c r="BE132" s="188">
        <f>IF(N132="základní",J132,0)</f>
        <v>0</v>
      </c>
      <c r="BF132" s="188">
        <f>IF(N132="snížená",J132,0)</f>
        <v>0</v>
      </c>
      <c r="BG132" s="188">
        <f>IF(N132="zákl. přenesená",J132,0)</f>
        <v>0</v>
      </c>
      <c r="BH132" s="188">
        <f>IF(N132="sníž. přenesená",J132,0)</f>
        <v>0</v>
      </c>
      <c r="BI132" s="188">
        <f>IF(N132="nulová",J132,0)</f>
        <v>0</v>
      </c>
      <c r="BJ132" s="18" t="s">
        <v>81</v>
      </c>
      <c r="BK132" s="188">
        <f>ROUND(I132*H132,2)</f>
        <v>0</v>
      </c>
      <c r="BL132" s="18" t="s">
        <v>145</v>
      </c>
      <c r="BM132" s="187" t="s">
        <v>367</v>
      </c>
    </row>
    <row r="133" spans="1:65" s="2" customFormat="1" ht="16.5" customHeight="1">
      <c r="A133" s="35"/>
      <c r="B133" s="36"/>
      <c r="C133" s="206" t="s">
        <v>241</v>
      </c>
      <c r="D133" s="206" t="s">
        <v>183</v>
      </c>
      <c r="E133" s="207" t="s">
        <v>368</v>
      </c>
      <c r="F133" s="208" t="s">
        <v>369</v>
      </c>
      <c r="G133" s="209" t="s">
        <v>144</v>
      </c>
      <c r="H133" s="210">
        <v>9</v>
      </c>
      <c r="I133" s="211"/>
      <c r="J133" s="212">
        <f>ROUND(I133*H133,2)</f>
        <v>0</v>
      </c>
      <c r="K133" s="213"/>
      <c r="L133" s="214"/>
      <c r="M133" s="215" t="s">
        <v>19</v>
      </c>
      <c r="N133" s="216" t="s">
        <v>44</v>
      </c>
      <c r="O133" s="65"/>
      <c r="P133" s="185">
        <f>O133*H133</f>
        <v>0</v>
      </c>
      <c r="Q133" s="185">
        <v>0.01</v>
      </c>
      <c r="R133" s="185">
        <f>Q133*H133</f>
        <v>0.09</v>
      </c>
      <c r="S133" s="185">
        <v>0</v>
      </c>
      <c r="T133" s="186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187" t="s">
        <v>175</v>
      </c>
      <c r="AT133" s="187" t="s">
        <v>183</v>
      </c>
      <c r="AU133" s="187" t="s">
        <v>83</v>
      </c>
      <c r="AY133" s="18" t="s">
        <v>139</v>
      </c>
      <c r="BE133" s="188">
        <f>IF(N133="základní",J133,0)</f>
        <v>0</v>
      </c>
      <c r="BF133" s="188">
        <f>IF(N133="snížená",J133,0)</f>
        <v>0</v>
      </c>
      <c r="BG133" s="188">
        <f>IF(N133="zákl. přenesená",J133,0)</f>
        <v>0</v>
      </c>
      <c r="BH133" s="188">
        <f>IF(N133="sníž. přenesená",J133,0)</f>
        <v>0</v>
      </c>
      <c r="BI133" s="188">
        <f>IF(N133="nulová",J133,0)</f>
        <v>0</v>
      </c>
      <c r="BJ133" s="18" t="s">
        <v>81</v>
      </c>
      <c r="BK133" s="188">
        <f>ROUND(I133*H133,2)</f>
        <v>0</v>
      </c>
      <c r="BL133" s="18" t="s">
        <v>145</v>
      </c>
      <c r="BM133" s="187" t="s">
        <v>370</v>
      </c>
    </row>
    <row r="134" spans="2:51" s="13" customFormat="1" ht="11.25">
      <c r="B134" s="194"/>
      <c r="C134" s="195"/>
      <c r="D134" s="196" t="s">
        <v>180</v>
      </c>
      <c r="E134" s="197" t="s">
        <v>19</v>
      </c>
      <c r="F134" s="198" t="s">
        <v>371</v>
      </c>
      <c r="G134" s="195"/>
      <c r="H134" s="199">
        <v>9</v>
      </c>
      <c r="I134" s="200"/>
      <c r="J134" s="195"/>
      <c r="K134" s="195"/>
      <c r="L134" s="201"/>
      <c r="M134" s="202"/>
      <c r="N134" s="203"/>
      <c r="O134" s="203"/>
      <c r="P134" s="203"/>
      <c r="Q134" s="203"/>
      <c r="R134" s="203"/>
      <c r="S134" s="203"/>
      <c r="T134" s="204"/>
      <c r="AT134" s="205" t="s">
        <v>180</v>
      </c>
      <c r="AU134" s="205" t="s">
        <v>83</v>
      </c>
      <c r="AV134" s="13" t="s">
        <v>83</v>
      </c>
      <c r="AW134" s="13" t="s">
        <v>35</v>
      </c>
      <c r="AX134" s="13" t="s">
        <v>81</v>
      </c>
      <c r="AY134" s="205" t="s">
        <v>139</v>
      </c>
    </row>
    <row r="135" spans="1:65" s="2" customFormat="1" ht="24.2" customHeight="1">
      <c r="A135" s="35"/>
      <c r="B135" s="36"/>
      <c r="C135" s="206" t="s">
        <v>246</v>
      </c>
      <c r="D135" s="206" t="s">
        <v>183</v>
      </c>
      <c r="E135" s="207" t="s">
        <v>372</v>
      </c>
      <c r="F135" s="208" t="s">
        <v>373</v>
      </c>
      <c r="G135" s="209" t="s">
        <v>144</v>
      </c>
      <c r="H135" s="210">
        <v>9</v>
      </c>
      <c r="I135" s="211"/>
      <c r="J135" s="212">
        <f>ROUND(I135*H135,2)</f>
        <v>0</v>
      </c>
      <c r="K135" s="213"/>
      <c r="L135" s="214"/>
      <c r="M135" s="215" t="s">
        <v>19</v>
      </c>
      <c r="N135" s="216" t="s">
        <v>44</v>
      </c>
      <c r="O135" s="65"/>
      <c r="P135" s="185">
        <f>O135*H135</f>
        <v>0</v>
      </c>
      <c r="Q135" s="185">
        <v>0.01</v>
      </c>
      <c r="R135" s="185">
        <f>Q135*H135</f>
        <v>0.09</v>
      </c>
      <c r="S135" s="185">
        <v>0</v>
      </c>
      <c r="T135" s="186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187" t="s">
        <v>175</v>
      </c>
      <c r="AT135" s="187" t="s">
        <v>183</v>
      </c>
      <c r="AU135" s="187" t="s">
        <v>83</v>
      </c>
      <c r="AY135" s="18" t="s">
        <v>139</v>
      </c>
      <c r="BE135" s="188">
        <f>IF(N135="základní",J135,0)</f>
        <v>0</v>
      </c>
      <c r="BF135" s="188">
        <f>IF(N135="snížená",J135,0)</f>
        <v>0</v>
      </c>
      <c r="BG135" s="188">
        <f>IF(N135="zákl. přenesená",J135,0)</f>
        <v>0</v>
      </c>
      <c r="BH135" s="188">
        <f>IF(N135="sníž. přenesená",J135,0)</f>
        <v>0</v>
      </c>
      <c r="BI135" s="188">
        <f>IF(N135="nulová",J135,0)</f>
        <v>0</v>
      </c>
      <c r="BJ135" s="18" t="s">
        <v>81</v>
      </c>
      <c r="BK135" s="188">
        <f>ROUND(I135*H135,2)</f>
        <v>0</v>
      </c>
      <c r="BL135" s="18" t="s">
        <v>145</v>
      </c>
      <c r="BM135" s="187" t="s">
        <v>374</v>
      </c>
    </row>
    <row r="136" spans="1:65" s="2" customFormat="1" ht="21.75" customHeight="1">
      <c r="A136" s="35"/>
      <c r="B136" s="36"/>
      <c r="C136" s="206" t="s">
        <v>7</v>
      </c>
      <c r="D136" s="206" t="s">
        <v>183</v>
      </c>
      <c r="E136" s="207" t="s">
        <v>375</v>
      </c>
      <c r="F136" s="208" t="s">
        <v>376</v>
      </c>
      <c r="G136" s="209" t="s">
        <v>144</v>
      </c>
      <c r="H136" s="210">
        <v>6</v>
      </c>
      <c r="I136" s="211"/>
      <c r="J136" s="212">
        <f>ROUND(I136*H136,2)</f>
        <v>0</v>
      </c>
      <c r="K136" s="213"/>
      <c r="L136" s="214"/>
      <c r="M136" s="215" t="s">
        <v>19</v>
      </c>
      <c r="N136" s="216" t="s">
        <v>44</v>
      </c>
      <c r="O136" s="65"/>
      <c r="P136" s="185">
        <f>O136*H136</f>
        <v>0</v>
      </c>
      <c r="Q136" s="185">
        <v>0.01</v>
      </c>
      <c r="R136" s="185">
        <f>Q136*H136</f>
        <v>0.06</v>
      </c>
      <c r="S136" s="185">
        <v>0</v>
      </c>
      <c r="T136" s="186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187" t="s">
        <v>175</v>
      </c>
      <c r="AT136" s="187" t="s">
        <v>183</v>
      </c>
      <c r="AU136" s="187" t="s">
        <v>83</v>
      </c>
      <c r="AY136" s="18" t="s">
        <v>139</v>
      </c>
      <c r="BE136" s="188">
        <f>IF(N136="základní",J136,0)</f>
        <v>0</v>
      </c>
      <c r="BF136" s="188">
        <f>IF(N136="snížená",J136,0)</f>
        <v>0</v>
      </c>
      <c r="BG136" s="188">
        <f>IF(N136="zákl. přenesená",J136,0)</f>
        <v>0</v>
      </c>
      <c r="BH136" s="188">
        <f>IF(N136="sníž. přenesená",J136,0)</f>
        <v>0</v>
      </c>
      <c r="BI136" s="188">
        <f>IF(N136="nulová",J136,0)</f>
        <v>0</v>
      </c>
      <c r="BJ136" s="18" t="s">
        <v>81</v>
      </c>
      <c r="BK136" s="188">
        <f>ROUND(I136*H136,2)</f>
        <v>0</v>
      </c>
      <c r="BL136" s="18" t="s">
        <v>145</v>
      </c>
      <c r="BM136" s="187" t="s">
        <v>377</v>
      </c>
    </row>
    <row r="137" spans="2:51" s="13" customFormat="1" ht="11.25">
      <c r="B137" s="194"/>
      <c r="C137" s="195"/>
      <c r="D137" s="196" t="s">
        <v>180</v>
      </c>
      <c r="E137" s="197" t="s">
        <v>19</v>
      </c>
      <c r="F137" s="198" t="s">
        <v>378</v>
      </c>
      <c r="G137" s="195"/>
      <c r="H137" s="199">
        <v>6</v>
      </c>
      <c r="I137" s="200"/>
      <c r="J137" s="195"/>
      <c r="K137" s="195"/>
      <c r="L137" s="201"/>
      <c r="M137" s="202"/>
      <c r="N137" s="203"/>
      <c r="O137" s="203"/>
      <c r="P137" s="203"/>
      <c r="Q137" s="203"/>
      <c r="R137" s="203"/>
      <c r="S137" s="203"/>
      <c r="T137" s="204"/>
      <c r="AT137" s="205" t="s">
        <v>180</v>
      </c>
      <c r="AU137" s="205" t="s">
        <v>83</v>
      </c>
      <c r="AV137" s="13" t="s">
        <v>83</v>
      </c>
      <c r="AW137" s="13" t="s">
        <v>35</v>
      </c>
      <c r="AX137" s="13" t="s">
        <v>81</v>
      </c>
      <c r="AY137" s="205" t="s">
        <v>139</v>
      </c>
    </row>
    <row r="138" spans="1:65" s="2" customFormat="1" ht="16.5" customHeight="1">
      <c r="A138" s="35"/>
      <c r="B138" s="36"/>
      <c r="C138" s="206" t="s">
        <v>255</v>
      </c>
      <c r="D138" s="206" t="s">
        <v>183</v>
      </c>
      <c r="E138" s="207" t="s">
        <v>379</v>
      </c>
      <c r="F138" s="208" t="s">
        <v>380</v>
      </c>
      <c r="G138" s="209" t="s">
        <v>144</v>
      </c>
      <c r="H138" s="210">
        <v>9</v>
      </c>
      <c r="I138" s="211"/>
      <c r="J138" s="212">
        <f>ROUND(I138*H138,2)</f>
        <v>0</v>
      </c>
      <c r="K138" s="213"/>
      <c r="L138" s="214"/>
      <c r="M138" s="215" t="s">
        <v>19</v>
      </c>
      <c r="N138" s="216" t="s">
        <v>44</v>
      </c>
      <c r="O138" s="65"/>
      <c r="P138" s="185">
        <f>O138*H138</f>
        <v>0</v>
      </c>
      <c r="Q138" s="185">
        <v>0</v>
      </c>
      <c r="R138" s="185">
        <f>Q138*H138</f>
        <v>0</v>
      </c>
      <c r="S138" s="185">
        <v>0</v>
      </c>
      <c r="T138" s="186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187" t="s">
        <v>175</v>
      </c>
      <c r="AT138" s="187" t="s">
        <v>183</v>
      </c>
      <c r="AU138" s="187" t="s">
        <v>83</v>
      </c>
      <c r="AY138" s="18" t="s">
        <v>139</v>
      </c>
      <c r="BE138" s="188">
        <f>IF(N138="základní",J138,0)</f>
        <v>0</v>
      </c>
      <c r="BF138" s="188">
        <f>IF(N138="snížená",J138,0)</f>
        <v>0</v>
      </c>
      <c r="BG138" s="188">
        <f>IF(N138="zákl. přenesená",J138,0)</f>
        <v>0</v>
      </c>
      <c r="BH138" s="188">
        <f>IF(N138="sníž. přenesená",J138,0)</f>
        <v>0</v>
      </c>
      <c r="BI138" s="188">
        <f>IF(N138="nulová",J138,0)</f>
        <v>0</v>
      </c>
      <c r="BJ138" s="18" t="s">
        <v>81</v>
      </c>
      <c r="BK138" s="188">
        <f>ROUND(I138*H138,2)</f>
        <v>0</v>
      </c>
      <c r="BL138" s="18" t="s">
        <v>145</v>
      </c>
      <c r="BM138" s="187" t="s">
        <v>381</v>
      </c>
    </row>
    <row r="139" spans="1:65" s="2" customFormat="1" ht="21.75" customHeight="1">
      <c r="A139" s="35"/>
      <c r="B139" s="36"/>
      <c r="C139" s="206" t="s">
        <v>260</v>
      </c>
      <c r="D139" s="206" t="s">
        <v>183</v>
      </c>
      <c r="E139" s="207" t="s">
        <v>382</v>
      </c>
      <c r="F139" s="208" t="s">
        <v>383</v>
      </c>
      <c r="G139" s="209" t="s">
        <v>144</v>
      </c>
      <c r="H139" s="210">
        <v>57</v>
      </c>
      <c r="I139" s="211"/>
      <c r="J139" s="212">
        <f>ROUND(I139*H139,2)</f>
        <v>0</v>
      </c>
      <c r="K139" s="213"/>
      <c r="L139" s="214"/>
      <c r="M139" s="215" t="s">
        <v>19</v>
      </c>
      <c r="N139" s="216" t="s">
        <v>44</v>
      </c>
      <c r="O139" s="65"/>
      <c r="P139" s="185">
        <f>O139*H139</f>
        <v>0</v>
      </c>
      <c r="Q139" s="185">
        <v>0.001</v>
      </c>
      <c r="R139" s="185">
        <f>Q139*H139</f>
        <v>0.057</v>
      </c>
      <c r="S139" s="185">
        <v>0</v>
      </c>
      <c r="T139" s="186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187" t="s">
        <v>175</v>
      </c>
      <c r="AT139" s="187" t="s">
        <v>183</v>
      </c>
      <c r="AU139" s="187" t="s">
        <v>83</v>
      </c>
      <c r="AY139" s="18" t="s">
        <v>139</v>
      </c>
      <c r="BE139" s="188">
        <f>IF(N139="základní",J139,0)</f>
        <v>0</v>
      </c>
      <c r="BF139" s="188">
        <f>IF(N139="snížená",J139,0)</f>
        <v>0</v>
      </c>
      <c r="BG139" s="188">
        <f>IF(N139="zákl. přenesená",J139,0)</f>
        <v>0</v>
      </c>
      <c r="BH139" s="188">
        <f>IF(N139="sníž. přenesená",J139,0)</f>
        <v>0</v>
      </c>
      <c r="BI139" s="188">
        <f>IF(N139="nulová",J139,0)</f>
        <v>0</v>
      </c>
      <c r="BJ139" s="18" t="s">
        <v>81</v>
      </c>
      <c r="BK139" s="188">
        <f>ROUND(I139*H139,2)</f>
        <v>0</v>
      </c>
      <c r="BL139" s="18" t="s">
        <v>145</v>
      </c>
      <c r="BM139" s="187" t="s">
        <v>384</v>
      </c>
    </row>
    <row r="140" spans="1:47" s="2" customFormat="1" ht="19.5">
      <c r="A140" s="35"/>
      <c r="B140" s="36"/>
      <c r="C140" s="37"/>
      <c r="D140" s="196" t="s">
        <v>196</v>
      </c>
      <c r="E140" s="37"/>
      <c r="F140" s="227" t="s">
        <v>385</v>
      </c>
      <c r="G140" s="37"/>
      <c r="H140" s="37"/>
      <c r="I140" s="191"/>
      <c r="J140" s="37"/>
      <c r="K140" s="37"/>
      <c r="L140" s="40"/>
      <c r="M140" s="192"/>
      <c r="N140" s="193"/>
      <c r="O140" s="65"/>
      <c r="P140" s="65"/>
      <c r="Q140" s="65"/>
      <c r="R140" s="65"/>
      <c r="S140" s="65"/>
      <c r="T140" s="66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T140" s="18" t="s">
        <v>196</v>
      </c>
      <c r="AU140" s="18" t="s">
        <v>83</v>
      </c>
    </row>
    <row r="141" spans="2:51" s="13" customFormat="1" ht="11.25">
      <c r="B141" s="194"/>
      <c r="C141" s="195"/>
      <c r="D141" s="196" t="s">
        <v>180</v>
      </c>
      <c r="E141" s="197" t="s">
        <v>19</v>
      </c>
      <c r="F141" s="198" t="s">
        <v>386</v>
      </c>
      <c r="G141" s="195"/>
      <c r="H141" s="199">
        <v>57</v>
      </c>
      <c r="I141" s="200"/>
      <c r="J141" s="195"/>
      <c r="K141" s="195"/>
      <c r="L141" s="201"/>
      <c r="M141" s="202"/>
      <c r="N141" s="203"/>
      <c r="O141" s="203"/>
      <c r="P141" s="203"/>
      <c r="Q141" s="203"/>
      <c r="R141" s="203"/>
      <c r="S141" s="203"/>
      <c r="T141" s="204"/>
      <c r="AT141" s="205" t="s">
        <v>180</v>
      </c>
      <c r="AU141" s="205" t="s">
        <v>83</v>
      </c>
      <c r="AV141" s="13" t="s">
        <v>83</v>
      </c>
      <c r="AW141" s="13" t="s">
        <v>35</v>
      </c>
      <c r="AX141" s="13" t="s">
        <v>81</v>
      </c>
      <c r="AY141" s="205" t="s">
        <v>139</v>
      </c>
    </row>
    <row r="142" spans="1:65" s="2" customFormat="1" ht="24.2" customHeight="1">
      <c r="A142" s="35"/>
      <c r="B142" s="36"/>
      <c r="C142" s="175" t="s">
        <v>264</v>
      </c>
      <c r="D142" s="175" t="s">
        <v>141</v>
      </c>
      <c r="E142" s="176" t="s">
        <v>387</v>
      </c>
      <c r="F142" s="177" t="s">
        <v>388</v>
      </c>
      <c r="G142" s="178" t="s">
        <v>213</v>
      </c>
      <c r="H142" s="179">
        <v>44.3</v>
      </c>
      <c r="I142" s="180"/>
      <c r="J142" s="181">
        <f>ROUND(I142*H142,2)</f>
        <v>0</v>
      </c>
      <c r="K142" s="182"/>
      <c r="L142" s="40"/>
      <c r="M142" s="183" t="s">
        <v>19</v>
      </c>
      <c r="N142" s="184" t="s">
        <v>44</v>
      </c>
      <c r="O142" s="65"/>
      <c r="P142" s="185">
        <f>O142*H142</f>
        <v>0</v>
      </c>
      <c r="Q142" s="185">
        <v>0</v>
      </c>
      <c r="R142" s="185">
        <f>Q142*H142</f>
        <v>0</v>
      </c>
      <c r="S142" s="185">
        <v>0</v>
      </c>
      <c r="T142" s="186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187" t="s">
        <v>145</v>
      </c>
      <c r="AT142" s="187" t="s">
        <v>141</v>
      </c>
      <c r="AU142" s="187" t="s">
        <v>83</v>
      </c>
      <c r="AY142" s="18" t="s">
        <v>139</v>
      </c>
      <c r="BE142" s="188">
        <f>IF(N142="základní",J142,0)</f>
        <v>0</v>
      </c>
      <c r="BF142" s="188">
        <f>IF(N142="snížená",J142,0)</f>
        <v>0</v>
      </c>
      <c r="BG142" s="188">
        <f>IF(N142="zákl. přenesená",J142,0)</f>
        <v>0</v>
      </c>
      <c r="BH142" s="188">
        <f>IF(N142="sníž. přenesená",J142,0)</f>
        <v>0</v>
      </c>
      <c r="BI142" s="188">
        <f>IF(N142="nulová",J142,0)</f>
        <v>0</v>
      </c>
      <c r="BJ142" s="18" t="s">
        <v>81</v>
      </c>
      <c r="BK142" s="188">
        <f>ROUND(I142*H142,2)</f>
        <v>0</v>
      </c>
      <c r="BL142" s="18" t="s">
        <v>145</v>
      </c>
      <c r="BM142" s="187" t="s">
        <v>389</v>
      </c>
    </row>
    <row r="143" spans="2:51" s="13" customFormat="1" ht="11.25">
      <c r="B143" s="194"/>
      <c r="C143" s="195"/>
      <c r="D143" s="196" t="s">
        <v>180</v>
      </c>
      <c r="E143" s="197" t="s">
        <v>19</v>
      </c>
      <c r="F143" s="198" t="s">
        <v>390</v>
      </c>
      <c r="G143" s="195"/>
      <c r="H143" s="199">
        <v>12.5</v>
      </c>
      <c r="I143" s="200"/>
      <c r="J143" s="195"/>
      <c r="K143" s="195"/>
      <c r="L143" s="201"/>
      <c r="M143" s="202"/>
      <c r="N143" s="203"/>
      <c r="O143" s="203"/>
      <c r="P143" s="203"/>
      <c r="Q143" s="203"/>
      <c r="R143" s="203"/>
      <c r="S143" s="203"/>
      <c r="T143" s="204"/>
      <c r="AT143" s="205" t="s">
        <v>180</v>
      </c>
      <c r="AU143" s="205" t="s">
        <v>83</v>
      </c>
      <c r="AV143" s="13" t="s">
        <v>83</v>
      </c>
      <c r="AW143" s="13" t="s">
        <v>35</v>
      </c>
      <c r="AX143" s="13" t="s">
        <v>73</v>
      </c>
      <c r="AY143" s="205" t="s">
        <v>139</v>
      </c>
    </row>
    <row r="144" spans="2:51" s="13" customFormat="1" ht="11.25">
      <c r="B144" s="194"/>
      <c r="C144" s="195"/>
      <c r="D144" s="196" t="s">
        <v>180</v>
      </c>
      <c r="E144" s="197" t="s">
        <v>19</v>
      </c>
      <c r="F144" s="198" t="s">
        <v>391</v>
      </c>
      <c r="G144" s="195"/>
      <c r="H144" s="199">
        <v>31.8</v>
      </c>
      <c r="I144" s="200"/>
      <c r="J144" s="195"/>
      <c r="K144" s="195"/>
      <c r="L144" s="201"/>
      <c r="M144" s="202"/>
      <c r="N144" s="203"/>
      <c r="O144" s="203"/>
      <c r="P144" s="203"/>
      <c r="Q144" s="203"/>
      <c r="R144" s="203"/>
      <c r="S144" s="203"/>
      <c r="T144" s="204"/>
      <c r="AT144" s="205" t="s">
        <v>180</v>
      </c>
      <c r="AU144" s="205" t="s">
        <v>83</v>
      </c>
      <c r="AV144" s="13" t="s">
        <v>83</v>
      </c>
      <c r="AW144" s="13" t="s">
        <v>35</v>
      </c>
      <c r="AX144" s="13" t="s">
        <v>73</v>
      </c>
      <c r="AY144" s="205" t="s">
        <v>139</v>
      </c>
    </row>
    <row r="145" spans="2:51" s="15" customFormat="1" ht="11.25">
      <c r="B145" s="232"/>
      <c r="C145" s="233"/>
      <c r="D145" s="196" t="s">
        <v>180</v>
      </c>
      <c r="E145" s="234" t="s">
        <v>19</v>
      </c>
      <c r="F145" s="235" t="s">
        <v>317</v>
      </c>
      <c r="G145" s="233"/>
      <c r="H145" s="236">
        <v>44.3</v>
      </c>
      <c r="I145" s="237"/>
      <c r="J145" s="233"/>
      <c r="K145" s="233"/>
      <c r="L145" s="238"/>
      <c r="M145" s="239"/>
      <c r="N145" s="240"/>
      <c r="O145" s="240"/>
      <c r="P145" s="240"/>
      <c r="Q145" s="240"/>
      <c r="R145" s="240"/>
      <c r="S145" s="240"/>
      <c r="T145" s="241"/>
      <c r="AT145" s="242" t="s">
        <v>180</v>
      </c>
      <c r="AU145" s="242" t="s">
        <v>83</v>
      </c>
      <c r="AV145" s="15" t="s">
        <v>145</v>
      </c>
      <c r="AW145" s="15" t="s">
        <v>35</v>
      </c>
      <c r="AX145" s="15" t="s">
        <v>81</v>
      </c>
      <c r="AY145" s="242" t="s">
        <v>139</v>
      </c>
    </row>
    <row r="146" spans="1:65" s="2" customFormat="1" ht="24.2" customHeight="1">
      <c r="A146" s="35"/>
      <c r="B146" s="36"/>
      <c r="C146" s="206" t="s">
        <v>272</v>
      </c>
      <c r="D146" s="206" t="s">
        <v>183</v>
      </c>
      <c r="E146" s="207" t="s">
        <v>392</v>
      </c>
      <c r="F146" s="208" t="s">
        <v>393</v>
      </c>
      <c r="G146" s="209" t="s">
        <v>213</v>
      </c>
      <c r="H146" s="210">
        <v>44.3</v>
      </c>
      <c r="I146" s="211"/>
      <c r="J146" s="212">
        <f>ROUND(I146*H146,2)</f>
        <v>0</v>
      </c>
      <c r="K146" s="213"/>
      <c r="L146" s="214"/>
      <c r="M146" s="215" t="s">
        <v>19</v>
      </c>
      <c r="N146" s="216" t="s">
        <v>44</v>
      </c>
      <c r="O146" s="65"/>
      <c r="P146" s="185">
        <f>O146*H146</f>
        <v>0</v>
      </c>
      <c r="Q146" s="185">
        <v>0.00198</v>
      </c>
      <c r="R146" s="185">
        <f>Q146*H146</f>
        <v>0.087714</v>
      </c>
      <c r="S146" s="185">
        <v>0</v>
      </c>
      <c r="T146" s="186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187" t="s">
        <v>175</v>
      </c>
      <c r="AT146" s="187" t="s">
        <v>183</v>
      </c>
      <c r="AU146" s="187" t="s">
        <v>83</v>
      </c>
      <c r="AY146" s="18" t="s">
        <v>139</v>
      </c>
      <c r="BE146" s="188">
        <f>IF(N146="základní",J146,0)</f>
        <v>0</v>
      </c>
      <c r="BF146" s="188">
        <f>IF(N146="snížená",J146,0)</f>
        <v>0</v>
      </c>
      <c r="BG146" s="188">
        <f>IF(N146="zákl. přenesená",J146,0)</f>
        <v>0</v>
      </c>
      <c r="BH146" s="188">
        <f>IF(N146="sníž. přenesená",J146,0)</f>
        <v>0</v>
      </c>
      <c r="BI146" s="188">
        <f>IF(N146="nulová",J146,0)</f>
        <v>0</v>
      </c>
      <c r="BJ146" s="18" t="s">
        <v>81</v>
      </c>
      <c r="BK146" s="188">
        <f>ROUND(I146*H146,2)</f>
        <v>0</v>
      </c>
      <c r="BL146" s="18" t="s">
        <v>145</v>
      </c>
      <c r="BM146" s="187" t="s">
        <v>394</v>
      </c>
    </row>
    <row r="147" spans="1:65" s="2" customFormat="1" ht="33" customHeight="1">
      <c r="A147" s="35"/>
      <c r="B147" s="36"/>
      <c r="C147" s="175" t="s">
        <v>279</v>
      </c>
      <c r="D147" s="175" t="s">
        <v>141</v>
      </c>
      <c r="E147" s="176" t="s">
        <v>395</v>
      </c>
      <c r="F147" s="177" t="s">
        <v>396</v>
      </c>
      <c r="G147" s="178" t="s">
        <v>213</v>
      </c>
      <c r="H147" s="179">
        <v>88.6</v>
      </c>
      <c r="I147" s="180"/>
      <c r="J147" s="181">
        <f>ROUND(I147*H147,2)</f>
        <v>0</v>
      </c>
      <c r="K147" s="182"/>
      <c r="L147" s="40"/>
      <c r="M147" s="183" t="s">
        <v>19</v>
      </c>
      <c r="N147" s="184" t="s">
        <v>44</v>
      </c>
      <c r="O147" s="65"/>
      <c r="P147" s="185">
        <f>O147*H147</f>
        <v>0</v>
      </c>
      <c r="Q147" s="185">
        <v>0</v>
      </c>
      <c r="R147" s="185">
        <f>Q147*H147</f>
        <v>0</v>
      </c>
      <c r="S147" s="185">
        <v>0</v>
      </c>
      <c r="T147" s="186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187" t="s">
        <v>145</v>
      </c>
      <c r="AT147" s="187" t="s">
        <v>141</v>
      </c>
      <c r="AU147" s="187" t="s">
        <v>83</v>
      </c>
      <c r="AY147" s="18" t="s">
        <v>139</v>
      </c>
      <c r="BE147" s="188">
        <f>IF(N147="základní",J147,0)</f>
        <v>0</v>
      </c>
      <c r="BF147" s="188">
        <f>IF(N147="snížená",J147,0)</f>
        <v>0</v>
      </c>
      <c r="BG147" s="188">
        <f>IF(N147="zákl. přenesená",J147,0)</f>
        <v>0</v>
      </c>
      <c r="BH147" s="188">
        <f>IF(N147="sníž. přenesená",J147,0)</f>
        <v>0</v>
      </c>
      <c r="BI147" s="188">
        <f>IF(N147="nulová",J147,0)</f>
        <v>0</v>
      </c>
      <c r="BJ147" s="18" t="s">
        <v>81</v>
      </c>
      <c r="BK147" s="188">
        <f>ROUND(I147*H147,2)</f>
        <v>0</v>
      </c>
      <c r="BL147" s="18" t="s">
        <v>145</v>
      </c>
      <c r="BM147" s="187" t="s">
        <v>397</v>
      </c>
    </row>
    <row r="148" spans="2:51" s="13" customFormat="1" ht="11.25">
      <c r="B148" s="194"/>
      <c r="C148" s="195"/>
      <c r="D148" s="196" t="s">
        <v>180</v>
      </c>
      <c r="E148" s="197" t="s">
        <v>19</v>
      </c>
      <c r="F148" s="198" t="s">
        <v>398</v>
      </c>
      <c r="G148" s="195"/>
      <c r="H148" s="199">
        <v>88.6</v>
      </c>
      <c r="I148" s="200"/>
      <c r="J148" s="195"/>
      <c r="K148" s="195"/>
      <c r="L148" s="201"/>
      <c r="M148" s="202"/>
      <c r="N148" s="203"/>
      <c r="O148" s="203"/>
      <c r="P148" s="203"/>
      <c r="Q148" s="203"/>
      <c r="R148" s="203"/>
      <c r="S148" s="203"/>
      <c r="T148" s="204"/>
      <c r="AT148" s="205" t="s">
        <v>180</v>
      </c>
      <c r="AU148" s="205" t="s">
        <v>83</v>
      </c>
      <c r="AV148" s="13" t="s">
        <v>83</v>
      </c>
      <c r="AW148" s="13" t="s">
        <v>35</v>
      </c>
      <c r="AX148" s="13" t="s">
        <v>81</v>
      </c>
      <c r="AY148" s="205" t="s">
        <v>139</v>
      </c>
    </row>
    <row r="149" spans="1:65" s="2" customFormat="1" ht="16.5" customHeight="1">
      <c r="A149" s="35"/>
      <c r="B149" s="36"/>
      <c r="C149" s="206" t="s">
        <v>399</v>
      </c>
      <c r="D149" s="206" t="s">
        <v>183</v>
      </c>
      <c r="E149" s="207" t="s">
        <v>400</v>
      </c>
      <c r="F149" s="208" t="s">
        <v>401</v>
      </c>
      <c r="G149" s="209" t="s">
        <v>213</v>
      </c>
      <c r="H149" s="210">
        <v>88.6</v>
      </c>
      <c r="I149" s="211"/>
      <c r="J149" s="212">
        <f>ROUND(I149*H149,2)</f>
        <v>0</v>
      </c>
      <c r="K149" s="213"/>
      <c r="L149" s="214"/>
      <c r="M149" s="215" t="s">
        <v>19</v>
      </c>
      <c r="N149" s="216" t="s">
        <v>44</v>
      </c>
      <c r="O149" s="65"/>
      <c r="P149" s="185">
        <f>O149*H149</f>
        <v>0</v>
      </c>
      <c r="Q149" s="185">
        <v>2E-05</v>
      </c>
      <c r="R149" s="185">
        <f>Q149*H149</f>
        <v>0.0017720000000000001</v>
      </c>
      <c r="S149" s="185">
        <v>0</v>
      </c>
      <c r="T149" s="186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187" t="s">
        <v>175</v>
      </c>
      <c r="AT149" s="187" t="s">
        <v>183</v>
      </c>
      <c r="AU149" s="187" t="s">
        <v>83</v>
      </c>
      <c r="AY149" s="18" t="s">
        <v>139</v>
      </c>
      <c r="BE149" s="188">
        <f>IF(N149="základní",J149,0)</f>
        <v>0</v>
      </c>
      <c r="BF149" s="188">
        <f>IF(N149="snížená",J149,0)</f>
        <v>0</v>
      </c>
      <c r="BG149" s="188">
        <f>IF(N149="zákl. přenesená",J149,0)</f>
        <v>0</v>
      </c>
      <c r="BH149" s="188">
        <f>IF(N149="sníž. přenesená",J149,0)</f>
        <v>0</v>
      </c>
      <c r="BI149" s="188">
        <f>IF(N149="nulová",J149,0)</f>
        <v>0</v>
      </c>
      <c r="BJ149" s="18" t="s">
        <v>81</v>
      </c>
      <c r="BK149" s="188">
        <f>ROUND(I149*H149,2)</f>
        <v>0</v>
      </c>
      <c r="BL149" s="18" t="s">
        <v>145</v>
      </c>
      <c r="BM149" s="187" t="s">
        <v>402</v>
      </c>
    </row>
    <row r="150" spans="2:63" s="12" customFormat="1" ht="22.9" customHeight="1">
      <c r="B150" s="159"/>
      <c r="C150" s="160"/>
      <c r="D150" s="161" t="s">
        <v>72</v>
      </c>
      <c r="E150" s="173" t="s">
        <v>161</v>
      </c>
      <c r="F150" s="173" t="s">
        <v>403</v>
      </c>
      <c r="G150" s="160"/>
      <c r="H150" s="160"/>
      <c r="I150" s="163"/>
      <c r="J150" s="174">
        <f>BK150</f>
        <v>0</v>
      </c>
      <c r="K150" s="160"/>
      <c r="L150" s="165"/>
      <c r="M150" s="166"/>
      <c r="N150" s="167"/>
      <c r="O150" s="167"/>
      <c r="P150" s="168">
        <f>SUM(P151:P163)</f>
        <v>0</v>
      </c>
      <c r="Q150" s="167"/>
      <c r="R150" s="168">
        <f>SUM(R151:R163)</f>
        <v>7.624499999999999</v>
      </c>
      <c r="S150" s="167"/>
      <c r="T150" s="169">
        <f>SUM(T151:T163)</f>
        <v>0</v>
      </c>
      <c r="AR150" s="170" t="s">
        <v>81</v>
      </c>
      <c r="AT150" s="171" t="s">
        <v>72</v>
      </c>
      <c r="AU150" s="171" t="s">
        <v>81</v>
      </c>
      <c r="AY150" s="170" t="s">
        <v>139</v>
      </c>
      <c r="BK150" s="172">
        <f>SUM(BK151:BK163)</f>
        <v>0</v>
      </c>
    </row>
    <row r="151" spans="1:65" s="2" customFormat="1" ht="24.2" customHeight="1">
      <c r="A151" s="35"/>
      <c r="B151" s="36"/>
      <c r="C151" s="175" t="s">
        <v>404</v>
      </c>
      <c r="D151" s="175" t="s">
        <v>141</v>
      </c>
      <c r="E151" s="176" t="s">
        <v>405</v>
      </c>
      <c r="F151" s="177" t="s">
        <v>406</v>
      </c>
      <c r="G151" s="178" t="s">
        <v>149</v>
      </c>
      <c r="H151" s="179">
        <v>174</v>
      </c>
      <c r="I151" s="180"/>
      <c r="J151" s="181">
        <f>ROUND(I151*H151,2)</f>
        <v>0</v>
      </c>
      <c r="K151" s="182"/>
      <c r="L151" s="40"/>
      <c r="M151" s="183" t="s">
        <v>19</v>
      </c>
      <c r="N151" s="184" t="s">
        <v>44</v>
      </c>
      <c r="O151" s="65"/>
      <c r="P151" s="185">
        <f>O151*H151</f>
        <v>0</v>
      </c>
      <c r="Q151" s="185">
        <v>0</v>
      </c>
      <c r="R151" s="185">
        <f>Q151*H151</f>
        <v>0</v>
      </c>
      <c r="S151" s="185">
        <v>0</v>
      </c>
      <c r="T151" s="186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187" t="s">
        <v>145</v>
      </c>
      <c r="AT151" s="187" t="s">
        <v>141</v>
      </c>
      <c r="AU151" s="187" t="s">
        <v>83</v>
      </c>
      <c r="AY151" s="18" t="s">
        <v>139</v>
      </c>
      <c r="BE151" s="188">
        <f>IF(N151="základní",J151,0)</f>
        <v>0</v>
      </c>
      <c r="BF151" s="188">
        <f>IF(N151="snížená",J151,0)</f>
        <v>0</v>
      </c>
      <c r="BG151" s="188">
        <f>IF(N151="zákl. přenesená",J151,0)</f>
        <v>0</v>
      </c>
      <c r="BH151" s="188">
        <f>IF(N151="sníž. přenesená",J151,0)</f>
        <v>0</v>
      </c>
      <c r="BI151" s="188">
        <f>IF(N151="nulová",J151,0)</f>
        <v>0</v>
      </c>
      <c r="BJ151" s="18" t="s">
        <v>81</v>
      </c>
      <c r="BK151" s="188">
        <f>ROUND(I151*H151,2)</f>
        <v>0</v>
      </c>
      <c r="BL151" s="18" t="s">
        <v>145</v>
      </c>
      <c r="BM151" s="187" t="s">
        <v>407</v>
      </c>
    </row>
    <row r="152" spans="1:65" s="2" customFormat="1" ht="37.9" customHeight="1">
      <c r="A152" s="35"/>
      <c r="B152" s="36"/>
      <c r="C152" s="175" t="s">
        <v>408</v>
      </c>
      <c r="D152" s="175" t="s">
        <v>141</v>
      </c>
      <c r="E152" s="176" t="s">
        <v>409</v>
      </c>
      <c r="F152" s="177" t="s">
        <v>410</v>
      </c>
      <c r="G152" s="178" t="s">
        <v>149</v>
      </c>
      <c r="H152" s="179">
        <v>174</v>
      </c>
      <c r="I152" s="180"/>
      <c r="J152" s="181">
        <f>ROUND(I152*H152,2)</f>
        <v>0</v>
      </c>
      <c r="K152" s="182"/>
      <c r="L152" s="40"/>
      <c r="M152" s="183" t="s">
        <v>19</v>
      </c>
      <c r="N152" s="184" t="s">
        <v>44</v>
      </c>
      <c r="O152" s="65"/>
      <c r="P152" s="185">
        <f>O152*H152</f>
        <v>0</v>
      </c>
      <c r="Q152" s="185">
        <v>0</v>
      </c>
      <c r="R152" s="185">
        <f>Q152*H152</f>
        <v>0</v>
      </c>
      <c r="S152" s="185">
        <v>0</v>
      </c>
      <c r="T152" s="186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187" t="s">
        <v>145</v>
      </c>
      <c r="AT152" s="187" t="s">
        <v>141</v>
      </c>
      <c r="AU152" s="187" t="s">
        <v>83</v>
      </c>
      <c r="AY152" s="18" t="s">
        <v>139</v>
      </c>
      <c r="BE152" s="188">
        <f>IF(N152="základní",J152,0)</f>
        <v>0</v>
      </c>
      <c r="BF152" s="188">
        <f>IF(N152="snížená",J152,0)</f>
        <v>0</v>
      </c>
      <c r="BG152" s="188">
        <f>IF(N152="zákl. přenesená",J152,0)</f>
        <v>0</v>
      </c>
      <c r="BH152" s="188">
        <f>IF(N152="sníž. přenesená",J152,0)</f>
        <v>0</v>
      </c>
      <c r="BI152" s="188">
        <f>IF(N152="nulová",J152,0)</f>
        <v>0</v>
      </c>
      <c r="BJ152" s="18" t="s">
        <v>81</v>
      </c>
      <c r="BK152" s="188">
        <f>ROUND(I152*H152,2)</f>
        <v>0</v>
      </c>
      <c r="BL152" s="18" t="s">
        <v>145</v>
      </c>
      <c r="BM152" s="187" t="s">
        <v>411</v>
      </c>
    </row>
    <row r="153" spans="1:65" s="2" customFormat="1" ht="49.15" customHeight="1">
      <c r="A153" s="35"/>
      <c r="B153" s="36"/>
      <c r="C153" s="175" t="s">
        <v>412</v>
      </c>
      <c r="D153" s="175" t="s">
        <v>141</v>
      </c>
      <c r="E153" s="176" t="s">
        <v>413</v>
      </c>
      <c r="F153" s="177" t="s">
        <v>414</v>
      </c>
      <c r="G153" s="178" t="s">
        <v>149</v>
      </c>
      <c r="H153" s="179">
        <v>174</v>
      </c>
      <c r="I153" s="180"/>
      <c r="J153" s="181">
        <f>ROUND(I153*H153,2)</f>
        <v>0</v>
      </c>
      <c r="K153" s="182"/>
      <c r="L153" s="40"/>
      <c r="M153" s="183" t="s">
        <v>19</v>
      </c>
      <c r="N153" s="184" t="s">
        <v>44</v>
      </c>
      <c r="O153" s="65"/>
      <c r="P153" s="185">
        <f>O153*H153</f>
        <v>0</v>
      </c>
      <c r="Q153" s="185">
        <v>0</v>
      </c>
      <c r="R153" s="185">
        <f>Q153*H153</f>
        <v>0</v>
      </c>
      <c r="S153" s="185">
        <v>0</v>
      </c>
      <c r="T153" s="186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187" t="s">
        <v>145</v>
      </c>
      <c r="AT153" s="187" t="s">
        <v>141</v>
      </c>
      <c r="AU153" s="187" t="s">
        <v>83</v>
      </c>
      <c r="AY153" s="18" t="s">
        <v>139</v>
      </c>
      <c r="BE153" s="188">
        <f>IF(N153="základní",J153,0)</f>
        <v>0</v>
      </c>
      <c r="BF153" s="188">
        <f>IF(N153="snížená",J153,0)</f>
        <v>0</v>
      </c>
      <c r="BG153" s="188">
        <f>IF(N153="zákl. přenesená",J153,0)</f>
        <v>0</v>
      </c>
      <c r="BH153" s="188">
        <f>IF(N153="sníž. přenesená",J153,0)</f>
        <v>0</v>
      </c>
      <c r="BI153" s="188">
        <f>IF(N153="nulová",J153,0)</f>
        <v>0</v>
      </c>
      <c r="BJ153" s="18" t="s">
        <v>81</v>
      </c>
      <c r="BK153" s="188">
        <f>ROUND(I153*H153,2)</f>
        <v>0</v>
      </c>
      <c r="BL153" s="18" t="s">
        <v>145</v>
      </c>
      <c r="BM153" s="187" t="s">
        <v>415</v>
      </c>
    </row>
    <row r="154" spans="1:65" s="2" customFormat="1" ht="24.2" customHeight="1">
      <c r="A154" s="35"/>
      <c r="B154" s="36"/>
      <c r="C154" s="175" t="s">
        <v>416</v>
      </c>
      <c r="D154" s="175" t="s">
        <v>141</v>
      </c>
      <c r="E154" s="176" t="s">
        <v>417</v>
      </c>
      <c r="F154" s="177" t="s">
        <v>418</v>
      </c>
      <c r="G154" s="178" t="s">
        <v>149</v>
      </c>
      <c r="H154" s="179">
        <v>174</v>
      </c>
      <c r="I154" s="180"/>
      <c r="J154" s="181">
        <f>ROUND(I154*H154,2)</f>
        <v>0</v>
      </c>
      <c r="K154" s="182"/>
      <c r="L154" s="40"/>
      <c r="M154" s="183" t="s">
        <v>19</v>
      </c>
      <c r="N154" s="184" t="s">
        <v>44</v>
      </c>
      <c r="O154" s="65"/>
      <c r="P154" s="185">
        <f>O154*H154</f>
        <v>0</v>
      </c>
      <c r="Q154" s="185">
        <v>0</v>
      </c>
      <c r="R154" s="185">
        <f>Q154*H154</f>
        <v>0</v>
      </c>
      <c r="S154" s="185">
        <v>0</v>
      </c>
      <c r="T154" s="186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187" t="s">
        <v>145</v>
      </c>
      <c r="AT154" s="187" t="s">
        <v>141</v>
      </c>
      <c r="AU154" s="187" t="s">
        <v>83</v>
      </c>
      <c r="AY154" s="18" t="s">
        <v>139</v>
      </c>
      <c r="BE154" s="188">
        <f>IF(N154="základní",J154,0)</f>
        <v>0</v>
      </c>
      <c r="BF154" s="188">
        <f>IF(N154="snížená",J154,0)</f>
        <v>0</v>
      </c>
      <c r="BG154" s="188">
        <f>IF(N154="zákl. přenesená",J154,0)</f>
        <v>0</v>
      </c>
      <c r="BH154" s="188">
        <f>IF(N154="sníž. přenesená",J154,0)</f>
        <v>0</v>
      </c>
      <c r="BI154" s="188">
        <f>IF(N154="nulová",J154,0)</f>
        <v>0</v>
      </c>
      <c r="BJ154" s="18" t="s">
        <v>81</v>
      </c>
      <c r="BK154" s="188">
        <f>ROUND(I154*H154,2)</f>
        <v>0</v>
      </c>
      <c r="BL154" s="18" t="s">
        <v>145</v>
      </c>
      <c r="BM154" s="187" t="s">
        <v>419</v>
      </c>
    </row>
    <row r="155" spans="1:65" s="2" customFormat="1" ht="44.25" customHeight="1">
      <c r="A155" s="35"/>
      <c r="B155" s="36"/>
      <c r="C155" s="175" t="s">
        <v>420</v>
      </c>
      <c r="D155" s="175" t="s">
        <v>141</v>
      </c>
      <c r="E155" s="176" t="s">
        <v>421</v>
      </c>
      <c r="F155" s="177" t="s">
        <v>422</v>
      </c>
      <c r="G155" s="178" t="s">
        <v>149</v>
      </c>
      <c r="H155" s="179">
        <v>174</v>
      </c>
      <c r="I155" s="180"/>
      <c r="J155" s="181">
        <f>ROUND(I155*H155,2)</f>
        <v>0</v>
      </c>
      <c r="K155" s="182"/>
      <c r="L155" s="40"/>
      <c r="M155" s="183" t="s">
        <v>19</v>
      </c>
      <c r="N155" s="184" t="s">
        <v>44</v>
      </c>
      <c r="O155" s="65"/>
      <c r="P155" s="185">
        <f>O155*H155</f>
        <v>0</v>
      </c>
      <c r="Q155" s="185">
        <v>0</v>
      </c>
      <c r="R155" s="185">
        <f>Q155*H155</f>
        <v>0</v>
      </c>
      <c r="S155" s="185">
        <v>0</v>
      </c>
      <c r="T155" s="186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187" t="s">
        <v>145</v>
      </c>
      <c r="AT155" s="187" t="s">
        <v>141</v>
      </c>
      <c r="AU155" s="187" t="s">
        <v>83</v>
      </c>
      <c r="AY155" s="18" t="s">
        <v>139</v>
      </c>
      <c r="BE155" s="188">
        <f>IF(N155="základní",J155,0)</f>
        <v>0</v>
      </c>
      <c r="BF155" s="188">
        <f>IF(N155="snížená",J155,0)</f>
        <v>0</v>
      </c>
      <c r="BG155" s="188">
        <f>IF(N155="zákl. přenesená",J155,0)</f>
        <v>0</v>
      </c>
      <c r="BH155" s="188">
        <f>IF(N155="sníž. přenesená",J155,0)</f>
        <v>0</v>
      </c>
      <c r="BI155" s="188">
        <f>IF(N155="nulová",J155,0)</f>
        <v>0</v>
      </c>
      <c r="BJ155" s="18" t="s">
        <v>81</v>
      </c>
      <c r="BK155" s="188">
        <f>ROUND(I155*H155,2)</f>
        <v>0</v>
      </c>
      <c r="BL155" s="18" t="s">
        <v>145</v>
      </c>
      <c r="BM155" s="187" t="s">
        <v>423</v>
      </c>
    </row>
    <row r="156" spans="2:51" s="13" customFormat="1" ht="11.25">
      <c r="B156" s="194"/>
      <c r="C156" s="195"/>
      <c r="D156" s="196" t="s">
        <v>180</v>
      </c>
      <c r="E156" s="197" t="s">
        <v>19</v>
      </c>
      <c r="F156" s="198" t="s">
        <v>424</v>
      </c>
      <c r="G156" s="195"/>
      <c r="H156" s="199">
        <v>174</v>
      </c>
      <c r="I156" s="200"/>
      <c r="J156" s="195"/>
      <c r="K156" s="195"/>
      <c r="L156" s="201"/>
      <c r="M156" s="202"/>
      <c r="N156" s="203"/>
      <c r="O156" s="203"/>
      <c r="P156" s="203"/>
      <c r="Q156" s="203"/>
      <c r="R156" s="203"/>
      <c r="S156" s="203"/>
      <c r="T156" s="204"/>
      <c r="AT156" s="205" t="s">
        <v>180</v>
      </c>
      <c r="AU156" s="205" t="s">
        <v>83</v>
      </c>
      <c r="AV156" s="13" t="s">
        <v>83</v>
      </c>
      <c r="AW156" s="13" t="s">
        <v>35</v>
      </c>
      <c r="AX156" s="13" t="s">
        <v>81</v>
      </c>
      <c r="AY156" s="205" t="s">
        <v>139</v>
      </c>
    </row>
    <row r="157" spans="1:65" s="2" customFormat="1" ht="24.2" customHeight="1">
      <c r="A157" s="35"/>
      <c r="B157" s="36"/>
      <c r="C157" s="175" t="s">
        <v>425</v>
      </c>
      <c r="D157" s="175" t="s">
        <v>141</v>
      </c>
      <c r="E157" s="176" t="s">
        <v>426</v>
      </c>
      <c r="F157" s="177" t="s">
        <v>427</v>
      </c>
      <c r="G157" s="178" t="s">
        <v>149</v>
      </c>
      <c r="H157" s="179">
        <v>348</v>
      </c>
      <c r="I157" s="180"/>
      <c r="J157" s="181">
        <f>ROUND(I157*H157,2)</f>
        <v>0</v>
      </c>
      <c r="K157" s="182"/>
      <c r="L157" s="40"/>
      <c r="M157" s="183" t="s">
        <v>19</v>
      </c>
      <c r="N157" s="184" t="s">
        <v>44</v>
      </c>
      <c r="O157" s="65"/>
      <c r="P157" s="185">
        <f>O157*H157</f>
        <v>0</v>
      </c>
      <c r="Q157" s="185">
        <v>0</v>
      </c>
      <c r="R157" s="185">
        <f>Q157*H157</f>
        <v>0</v>
      </c>
      <c r="S157" s="185">
        <v>0</v>
      </c>
      <c r="T157" s="186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187" t="s">
        <v>145</v>
      </c>
      <c r="AT157" s="187" t="s">
        <v>141</v>
      </c>
      <c r="AU157" s="187" t="s">
        <v>83</v>
      </c>
      <c r="AY157" s="18" t="s">
        <v>139</v>
      </c>
      <c r="BE157" s="188">
        <f>IF(N157="základní",J157,0)</f>
        <v>0</v>
      </c>
      <c r="BF157" s="188">
        <f>IF(N157="snížená",J157,0)</f>
        <v>0</v>
      </c>
      <c r="BG157" s="188">
        <f>IF(N157="zákl. přenesená",J157,0)</f>
        <v>0</v>
      </c>
      <c r="BH157" s="188">
        <f>IF(N157="sníž. přenesená",J157,0)</f>
        <v>0</v>
      </c>
      <c r="BI157" s="188">
        <f>IF(N157="nulová",J157,0)</f>
        <v>0</v>
      </c>
      <c r="BJ157" s="18" t="s">
        <v>81</v>
      </c>
      <c r="BK157" s="188">
        <f>ROUND(I157*H157,2)</f>
        <v>0</v>
      </c>
      <c r="BL157" s="18" t="s">
        <v>145</v>
      </c>
      <c r="BM157" s="187" t="s">
        <v>428</v>
      </c>
    </row>
    <row r="158" spans="2:51" s="13" customFormat="1" ht="11.25">
      <c r="B158" s="194"/>
      <c r="C158" s="195"/>
      <c r="D158" s="196" t="s">
        <v>180</v>
      </c>
      <c r="E158" s="197" t="s">
        <v>19</v>
      </c>
      <c r="F158" s="198" t="s">
        <v>429</v>
      </c>
      <c r="G158" s="195"/>
      <c r="H158" s="199">
        <v>348</v>
      </c>
      <c r="I158" s="200"/>
      <c r="J158" s="195"/>
      <c r="K158" s="195"/>
      <c r="L158" s="201"/>
      <c r="M158" s="202"/>
      <c r="N158" s="203"/>
      <c r="O158" s="203"/>
      <c r="P158" s="203"/>
      <c r="Q158" s="203"/>
      <c r="R158" s="203"/>
      <c r="S158" s="203"/>
      <c r="T158" s="204"/>
      <c r="AT158" s="205" t="s">
        <v>180</v>
      </c>
      <c r="AU158" s="205" t="s">
        <v>83</v>
      </c>
      <c r="AV158" s="13" t="s">
        <v>83</v>
      </c>
      <c r="AW158" s="13" t="s">
        <v>35</v>
      </c>
      <c r="AX158" s="13" t="s">
        <v>81</v>
      </c>
      <c r="AY158" s="205" t="s">
        <v>139</v>
      </c>
    </row>
    <row r="159" spans="1:65" s="2" customFormat="1" ht="44.25" customHeight="1">
      <c r="A159" s="35"/>
      <c r="B159" s="36"/>
      <c r="C159" s="175" t="s">
        <v>430</v>
      </c>
      <c r="D159" s="175" t="s">
        <v>141</v>
      </c>
      <c r="E159" s="176" t="s">
        <v>431</v>
      </c>
      <c r="F159" s="177" t="s">
        <v>432</v>
      </c>
      <c r="G159" s="178" t="s">
        <v>149</v>
      </c>
      <c r="H159" s="179">
        <v>174</v>
      </c>
      <c r="I159" s="180"/>
      <c r="J159" s="181">
        <f>ROUND(I159*H159,2)</f>
        <v>0</v>
      </c>
      <c r="K159" s="182"/>
      <c r="L159" s="40"/>
      <c r="M159" s="183" t="s">
        <v>19</v>
      </c>
      <c r="N159" s="184" t="s">
        <v>44</v>
      </c>
      <c r="O159" s="65"/>
      <c r="P159" s="185">
        <f>O159*H159</f>
        <v>0</v>
      </c>
      <c r="Q159" s="185">
        <v>0</v>
      </c>
      <c r="R159" s="185">
        <f>Q159*H159</f>
        <v>0</v>
      </c>
      <c r="S159" s="185">
        <v>0</v>
      </c>
      <c r="T159" s="186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187" t="s">
        <v>145</v>
      </c>
      <c r="AT159" s="187" t="s">
        <v>141</v>
      </c>
      <c r="AU159" s="187" t="s">
        <v>83</v>
      </c>
      <c r="AY159" s="18" t="s">
        <v>139</v>
      </c>
      <c r="BE159" s="188">
        <f>IF(N159="základní",J159,0)</f>
        <v>0</v>
      </c>
      <c r="BF159" s="188">
        <f>IF(N159="snížená",J159,0)</f>
        <v>0</v>
      </c>
      <c r="BG159" s="188">
        <f>IF(N159="zákl. přenesená",J159,0)</f>
        <v>0</v>
      </c>
      <c r="BH159" s="188">
        <f>IF(N159="sníž. přenesená",J159,0)</f>
        <v>0</v>
      </c>
      <c r="BI159" s="188">
        <f>IF(N159="nulová",J159,0)</f>
        <v>0</v>
      </c>
      <c r="BJ159" s="18" t="s">
        <v>81</v>
      </c>
      <c r="BK159" s="188">
        <f>ROUND(I159*H159,2)</f>
        <v>0</v>
      </c>
      <c r="BL159" s="18" t="s">
        <v>145</v>
      </c>
      <c r="BM159" s="187" t="s">
        <v>433</v>
      </c>
    </row>
    <row r="160" spans="1:65" s="2" customFormat="1" ht="37.9" customHeight="1">
      <c r="A160" s="35"/>
      <c r="B160" s="36"/>
      <c r="C160" s="175" t="s">
        <v>434</v>
      </c>
      <c r="D160" s="175" t="s">
        <v>141</v>
      </c>
      <c r="E160" s="176" t="s">
        <v>435</v>
      </c>
      <c r="F160" s="177" t="s">
        <v>436</v>
      </c>
      <c r="G160" s="178" t="s">
        <v>149</v>
      </c>
      <c r="H160" s="179">
        <v>25.5</v>
      </c>
      <c r="I160" s="180"/>
      <c r="J160" s="181">
        <f>ROUND(I160*H160,2)</f>
        <v>0</v>
      </c>
      <c r="K160" s="182"/>
      <c r="L160" s="40"/>
      <c r="M160" s="183" t="s">
        <v>19</v>
      </c>
      <c r="N160" s="184" t="s">
        <v>44</v>
      </c>
      <c r="O160" s="65"/>
      <c r="P160" s="185">
        <f>O160*H160</f>
        <v>0</v>
      </c>
      <c r="Q160" s="185">
        <v>0.299</v>
      </c>
      <c r="R160" s="185">
        <f>Q160*H160</f>
        <v>7.624499999999999</v>
      </c>
      <c r="S160" s="185">
        <v>0</v>
      </c>
      <c r="T160" s="186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187" t="s">
        <v>145</v>
      </c>
      <c r="AT160" s="187" t="s">
        <v>141</v>
      </c>
      <c r="AU160" s="187" t="s">
        <v>83</v>
      </c>
      <c r="AY160" s="18" t="s">
        <v>139</v>
      </c>
      <c r="BE160" s="188">
        <f>IF(N160="základní",J160,0)</f>
        <v>0</v>
      </c>
      <c r="BF160" s="188">
        <f>IF(N160="snížená",J160,0)</f>
        <v>0</v>
      </c>
      <c r="BG160" s="188">
        <f>IF(N160="zákl. přenesená",J160,0)</f>
        <v>0</v>
      </c>
      <c r="BH160" s="188">
        <f>IF(N160="sníž. přenesená",J160,0)</f>
        <v>0</v>
      </c>
      <c r="BI160" s="188">
        <f>IF(N160="nulová",J160,0)</f>
        <v>0</v>
      </c>
      <c r="BJ160" s="18" t="s">
        <v>81</v>
      </c>
      <c r="BK160" s="188">
        <f>ROUND(I160*H160,2)</f>
        <v>0</v>
      </c>
      <c r="BL160" s="18" t="s">
        <v>145</v>
      </c>
      <c r="BM160" s="187" t="s">
        <v>437</v>
      </c>
    </row>
    <row r="161" spans="1:65" s="2" customFormat="1" ht="24.2" customHeight="1">
      <c r="A161" s="35"/>
      <c r="B161" s="36"/>
      <c r="C161" s="175" t="s">
        <v>438</v>
      </c>
      <c r="D161" s="175" t="s">
        <v>141</v>
      </c>
      <c r="E161" s="176" t="s">
        <v>439</v>
      </c>
      <c r="F161" s="177" t="s">
        <v>440</v>
      </c>
      <c r="G161" s="178" t="s">
        <v>149</v>
      </c>
      <c r="H161" s="179">
        <v>25.5</v>
      </c>
      <c r="I161" s="180"/>
      <c r="J161" s="181">
        <f>ROUND(I161*H161,2)</f>
        <v>0</v>
      </c>
      <c r="K161" s="182"/>
      <c r="L161" s="40"/>
      <c r="M161" s="183" t="s">
        <v>19</v>
      </c>
      <c r="N161" s="184" t="s">
        <v>44</v>
      </c>
      <c r="O161" s="65"/>
      <c r="P161" s="185">
        <f>O161*H161</f>
        <v>0</v>
      </c>
      <c r="Q161" s="185">
        <v>0</v>
      </c>
      <c r="R161" s="185">
        <f>Q161*H161</f>
        <v>0</v>
      </c>
      <c r="S161" s="185">
        <v>0</v>
      </c>
      <c r="T161" s="186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187" t="s">
        <v>145</v>
      </c>
      <c r="AT161" s="187" t="s">
        <v>141</v>
      </c>
      <c r="AU161" s="187" t="s">
        <v>83</v>
      </c>
      <c r="AY161" s="18" t="s">
        <v>139</v>
      </c>
      <c r="BE161" s="188">
        <f>IF(N161="základní",J161,0)</f>
        <v>0</v>
      </c>
      <c r="BF161" s="188">
        <f>IF(N161="snížená",J161,0)</f>
        <v>0</v>
      </c>
      <c r="BG161" s="188">
        <f>IF(N161="zákl. přenesená",J161,0)</f>
        <v>0</v>
      </c>
      <c r="BH161" s="188">
        <f>IF(N161="sníž. přenesená",J161,0)</f>
        <v>0</v>
      </c>
      <c r="BI161" s="188">
        <f>IF(N161="nulová",J161,0)</f>
        <v>0</v>
      </c>
      <c r="BJ161" s="18" t="s">
        <v>81</v>
      </c>
      <c r="BK161" s="188">
        <f>ROUND(I161*H161,2)</f>
        <v>0</v>
      </c>
      <c r="BL161" s="18" t="s">
        <v>145</v>
      </c>
      <c r="BM161" s="187" t="s">
        <v>441</v>
      </c>
    </row>
    <row r="162" spans="2:51" s="14" customFormat="1" ht="11.25">
      <c r="B162" s="217"/>
      <c r="C162" s="218"/>
      <c r="D162" s="196" t="s">
        <v>180</v>
      </c>
      <c r="E162" s="219" t="s">
        <v>19</v>
      </c>
      <c r="F162" s="220" t="s">
        <v>442</v>
      </c>
      <c r="G162" s="218"/>
      <c r="H162" s="219" t="s">
        <v>19</v>
      </c>
      <c r="I162" s="221"/>
      <c r="J162" s="218"/>
      <c r="K162" s="218"/>
      <c r="L162" s="222"/>
      <c r="M162" s="223"/>
      <c r="N162" s="224"/>
      <c r="O162" s="224"/>
      <c r="P162" s="224"/>
      <c r="Q162" s="224"/>
      <c r="R162" s="224"/>
      <c r="S162" s="224"/>
      <c r="T162" s="225"/>
      <c r="AT162" s="226" t="s">
        <v>180</v>
      </c>
      <c r="AU162" s="226" t="s">
        <v>83</v>
      </c>
      <c r="AV162" s="14" t="s">
        <v>81</v>
      </c>
      <c r="AW162" s="14" t="s">
        <v>35</v>
      </c>
      <c r="AX162" s="14" t="s">
        <v>73</v>
      </c>
      <c r="AY162" s="226" t="s">
        <v>139</v>
      </c>
    </row>
    <row r="163" spans="2:51" s="13" customFormat="1" ht="11.25">
      <c r="B163" s="194"/>
      <c r="C163" s="195"/>
      <c r="D163" s="196" t="s">
        <v>180</v>
      </c>
      <c r="E163" s="197" t="s">
        <v>19</v>
      </c>
      <c r="F163" s="198" t="s">
        <v>443</v>
      </c>
      <c r="G163" s="195"/>
      <c r="H163" s="199">
        <v>25.5</v>
      </c>
      <c r="I163" s="200"/>
      <c r="J163" s="195"/>
      <c r="K163" s="195"/>
      <c r="L163" s="201"/>
      <c r="M163" s="202"/>
      <c r="N163" s="203"/>
      <c r="O163" s="203"/>
      <c r="P163" s="203"/>
      <c r="Q163" s="203"/>
      <c r="R163" s="203"/>
      <c r="S163" s="203"/>
      <c r="T163" s="204"/>
      <c r="AT163" s="205" t="s">
        <v>180</v>
      </c>
      <c r="AU163" s="205" t="s">
        <v>83</v>
      </c>
      <c r="AV163" s="13" t="s">
        <v>83</v>
      </c>
      <c r="AW163" s="13" t="s">
        <v>35</v>
      </c>
      <c r="AX163" s="13" t="s">
        <v>81</v>
      </c>
      <c r="AY163" s="205" t="s">
        <v>139</v>
      </c>
    </row>
    <row r="164" spans="2:63" s="12" customFormat="1" ht="22.9" customHeight="1">
      <c r="B164" s="159"/>
      <c r="C164" s="160"/>
      <c r="D164" s="161" t="s">
        <v>72</v>
      </c>
      <c r="E164" s="173" t="s">
        <v>182</v>
      </c>
      <c r="F164" s="173" t="s">
        <v>191</v>
      </c>
      <c r="G164" s="160"/>
      <c r="H164" s="160"/>
      <c r="I164" s="163"/>
      <c r="J164" s="174">
        <f>BK164</f>
        <v>0</v>
      </c>
      <c r="K164" s="160"/>
      <c r="L164" s="165"/>
      <c r="M164" s="166"/>
      <c r="N164" s="167"/>
      <c r="O164" s="167"/>
      <c r="P164" s="168">
        <f>SUM(P165:P178)</f>
        <v>0</v>
      </c>
      <c r="Q164" s="167"/>
      <c r="R164" s="168">
        <f>SUM(R165:R178)</f>
        <v>14.280610000000001</v>
      </c>
      <c r="S164" s="167"/>
      <c r="T164" s="169">
        <f>SUM(T165:T178)</f>
        <v>0</v>
      </c>
      <c r="AR164" s="170" t="s">
        <v>81</v>
      </c>
      <c r="AT164" s="171" t="s">
        <v>72</v>
      </c>
      <c r="AU164" s="171" t="s">
        <v>81</v>
      </c>
      <c r="AY164" s="170" t="s">
        <v>139</v>
      </c>
      <c r="BK164" s="172">
        <f>SUM(BK165:BK178)</f>
        <v>0</v>
      </c>
    </row>
    <row r="165" spans="1:65" s="2" customFormat="1" ht="49.15" customHeight="1">
      <c r="A165" s="35"/>
      <c r="B165" s="36"/>
      <c r="C165" s="175" t="s">
        <v>444</v>
      </c>
      <c r="D165" s="175" t="s">
        <v>141</v>
      </c>
      <c r="E165" s="176" t="s">
        <v>445</v>
      </c>
      <c r="F165" s="177" t="s">
        <v>446</v>
      </c>
      <c r="G165" s="178" t="s">
        <v>213</v>
      </c>
      <c r="H165" s="179">
        <v>44.5</v>
      </c>
      <c r="I165" s="180"/>
      <c r="J165" s="181">
        <f aca="true" t="shared" si="0" ref="J165:J172">ROUND(I165*H165,2)</f>
        <v>0</v>
      </c>
      <c r="K165" s="182"/>
      <c r="L165" s="40"/>
      <c r="M165" s="183" t="s">
        <v>19</v>
      </c>
      <c r="N165" s="184" t="s">
        <v>44</v>
      </c>
      <c r="O165" s="65"/>
      <c r="P165" s="185">
        <f aca="true" t="shared" si="1" ref="P165:P172">O165*H165</f>
        <v>0</v>
      </c>
      <c r="Q165" s="185">
        <v>0.1554</v>
      </c>
      <c r="R165" s="185">
        <f aca="true" t="shared" si="2" ref="R165:R172">Q165*H165</f>
        <v>6.9153</v>
      </c>
      <c r="S165" s="185">
        <v>0</v>
      </c>
      <c r="T165" s="186">
        <f aca="true" t="shared" si="3" ref="T165:T172"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187" t="s">
        <v>145</v>
      </c>
      <c r="AT165" s="187" t="s">
        <v>141</v>
      </c>
      <c r="AU165" s="187" t="s">
        <v>83</v>
      </c>
      <c r="AY165" s="18" t="s">
        <v>139</v>
      </c>
      <c r="BE165" s="188">
        <f aca="true" t="shared" si="4" ref="BE165:BE172">IF(N165="základní",J165,0)</f>
        <v>0</v>
      </c>
      <c r="BF165" s="188">
        <f aca="true" t="shared" si="5" ref="BF165:BF172">IF(N165="snížená",J165,0)</f>
        <v>0</v>
      </c>
      <c r="BG165" s="188">
        <f aca="true" t="shared" si="6" ref="BG165:BG172">IF(N165="zákl. přenesená",J165,0)</f>
        <v>0</v>
      </c>
      <c r="BH165" s="188">
        <f aca="true" t="shared" si="7" ref="BH165:BH172">IF(N165="sníž. přenesená",J165,0)</f>
        <v>0</v>
      </c>
      <c r="BI165" s="188">
        <f aca="true" t="shared" si="8" ref="BI165:BI172">IF(N165="nulová",J165,0)</f>
        <v>0</v>
      </c>
      <c r="BJ165" s="18" t="s">
        <v>81</v>
      </c>
      <c r="BK165" s="188">
        <f aca="true" t="shared" si="9" ref="BK165:BK172">ROUND(I165*H165,2)</f>
        <v>0</v>
      </c>
      <c r="BL165" s="18" t="s">
        <v>145</v>
      </c>
      <c r="BM165" s="187" t="s">
        <v>447</v>
      </c>
    </row>
    <row r="166" spans="1:65" s="2" customFormat="1" ht="24.2" customHeight="1">
      <c r="A166" s="35"/>
      <c r="B166" s="36"/>
      <c r="C166" s="206" t="s">
        <v>448</v>
      </c>
      <c r="D166" s="206" t="s">
        <v>183</v>
      </c>
      <c r="E166" s="207" t="s">
        <v>449</v>
      </c>
      <c r="F166" s="208" t="s">
        <v>450</v>
      </c>
      <c r="G166" s="209" t="s">
        <v>213</v>
      </c>
      <c r="H166" s="210">
        <v>25</v>
      </c>
      <c r="I166" s="211"/>
      <c r="J166" s="212">
        <f t="shared" si="0"/>
        <v>0</v>
      </c>
      <c r="K166" s="213"/>
      <c r="L166" s="214"/>
      <c r="M166" s="215" t="s">
        <v>19</v>
      </c>
      <c r="N166" s="216" t="s">
        <v>44</v>
      </c>
      <c r="O166" s="65"/>
      <c r="P166" s="185">
        <f t="shared" si="1"/>
        <v>0</v>
      </c>
      <c r="Q166" s="185">
        <v>0.0483</v>
      </c>
      <c r="R166" s="185">
        <f t="shared" si="2"/>
        <v>1.2075</v>
      </c>
      <c r="S166" s="185">
        <v>0</v>
      </c>
      <c r="T166" s="186">
        <f t="shared" si="3"/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187" t="s">
        <v>175</v>
      </c>
      <c r="AT166" s="187" t="s">
        <v>183</v>
      </c>
      <c r="AU166" s="187" t="s">
        <v>83</v>
      </c>
      <c r="AY166" s="18" t="s">
        <v>139</v>
      </c>
      <c r="BE166" s="188">
        <f t="shared" si="4"/>
        <v>0</v>
      </c>
      <c r="BF166" s="188">
        <f t="shared" si="5"/>
        <v>0</v>
      </c>
      <c r="BG166" s="188">
        <f t="shared" si="6"/>
        <v>0</v>
      </c>
      <c r="BH166" s="188">
        <f t="shared" si="7"/>
        <v>0</v>
      </c>
      <c r="BI166" s="188">
        <f t="shared" si="8"/>
        <v>0</v>
      </c>
      <c r="BJ166" s="18" t="s">
        <v>81</v>
      </c>
      <c r="BK166" s="188">
        <f t="shared" si="9"/>
        <v>0</v>
      </c>
      <c r="BL166" s="18" t="s">
        <v>145</v>
      </c>
      <c r="BM166" s="187" t="s">
        <v>451</v>
      </c>
    </row>
    <row r="167" spans="1:65" s="2" customFormat="1" ht="16.5" customHeight="1">
      <c r="A167" s="35"/>
      <c r="B167" s="36"/>
      <c r="C167" s="206" t="s">
        <v>452</v>
      </c>
      <c r="D167" s="206" t="s">
        <v>183</v>
      </c>
      <c r="E167" s="207" t="s">
        <v>453</v>
      </c>
      <c r="F167" s="208" t="s">
        <v>454</v>
      </c>
      <c r="G167" s="209" t="s">
        <v>213</v>
      </c>
      <c r="H167" s="210">
        <v>18.5</v>
      </c>
      <c r="I167" s="211"/>
      <c r="J167" s="212">
        <f t="shared" si="0"/>
        <v>0</v>
      </c>
      <c r="K167" s="213"/>
      <c r="L167" s="214"/>
      <c r="M167" s="215" t="s">
        <v>19</v>
      </c>
      <c r="N167" s="216" t="s">
        <v>44</v>
      </c>
      <c r="O167" s="65"/>
      <c r="P167" s="185">
        <f t="shared" si="1"/>
        <v>0</v>
      </c>
      <c r="Q167" s="185">
        <v>0.081</v>
      </c>
      <c r="R167" s="185">
        <f t="shared" si="2"/>
        <v>1.4985</v>
      </c>
      <c r="S167" s="185">
        <v>0</v>
      </c>
      <c r="T167" s="186">
        <f t="shared" si="3"/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187" t="s">
        <v>175</v>
      </c>
      <c r="AT167" s="187" t="s">
        <v>183</v>
      </c>
      <c r="AU167" s="187" t="s">
        <v>83</v>
      </c>
      <c r="AY167" s="18" t="s">
        <v>139</v>
      </c>
      <c r="BE167" s="188">
        <f t="shared" si="4"/>
        <v>0</v>
      </c>
      <c r="BF167" s="188">
        <f t="shared" si="5"/>
        <v>0</v>
      </c>
      <c r="BG167" s="188">
        <f t="shared" si="6"/>
        <v>0</v>
      </c>
      <c r="BH167" s="188">
        <f t="shared" si="7"/>
        <v>0</v>
      </c>
      <c r="BI167" s="188">
        <f t="shared" si="8"/>
        <v>0</v>
      </c>
      <c r="BJ167" s="18" t="s">
        <v>81</v>
      </c>
      <c r="BK167" s="188">
        <f t="shared" si="9"/>
        <v>0</v>
      </c>
      <c r="BL167" s="18" t="s">
        <v>145</v>
      </c>
      <c r="BM167" s="187" t="s">
        <v>455</v>
      </c>
    </row>
    <row r="168" spans="1:65" s="2" customFormat="1" ht="24.2" customHeight="1">
      <c r="A168" s="35"/>
      <c r="B168" s="36"/>
      <c r="C168" s="206" t="s">
        <v>456</v>
      </c>
      <c r="D168" s="206" t="s">
        <v>183</v>
      </c>
      <c r="E168" s="207" t="s">
        <v>457</v>
      </c>
      <c r="F168" s="208" t="s">
        <v>458</v>
      </c>
      <c r="G168" s="209" t="s">
        <v>213</v>
      </c>
      <c r="H168" s="210">
        <v>1</v>
      </c>
      <c r="I168" s="211"/>
      <c r="J168" s="212">
        <f t="shared" si="0"/>
        <v>0</v>
      </c>
      <c r="K168" s="213"/>
      <c r="L168" s="214"/>
      <c r="M168" s="215" t="s">
        <v>19</v>
      </c>
      <c r="N168" s="216" t="s">
        <v>44</v>
      </c>
      <c r="O168" s="65"/>
      <c r="P168" s="185">
        <f t="shared" si="1"/>
        <v>0</v>
      </c>
      <c r="Q168" s="185">
        <v>0.064</v>
      </c>
      <c r="R168" s="185">
        <f t="shared" si="2"/>
        <v>0.064</v>
      </c>
      <c r="S168" s="185">
        <v>0</v>
      </c>
      <c r="T168" s="186">
        <f t="shared" si="3"/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187" t="s">
        <v>175</v>
      </c>
      <c r="AT168" s="187" t="s">
        <v>183</v>
      </c>
      <c r="AU168" s="187" t="s">
        <v>83</v>
      </c>
      <c r="AY168" s="18" t="s">
        <v>139</v>
      </c>
      <c r="BE168" s="188">
        <f t="shared" si="4"/>
        <v>0</v>
      </c>
      <c r="BF168" s="188">
        <f t="shared" si="5"/>
        <v>0</v>
      </c>
      <c r="BG168" s="188">
        <f t="shared" si="6"/>
        <v>0</v>
      </c>
      <c r="BH168" s="188">
        <f t="shared" si="7"/>
        <v>0</v>
      </c>
      <c r="BI168" s="188">
        <f t="shared" si="8"/>
        <v>0</v>
      </c>
      <c r="BJ168" s="18" t="s">
        <v>81</v>
      </c>
      <c r="BK168" s="188">
        <f t="shared" si="9"/>
        <v>0</v>
      </c>
      <c r="BL168" s="18" t="s">
        <v>145</v>
      </c>
      <c r="BM168" s="187" t="s">
        <v>459</v>
      </c>
    </row>
    <row r="169" spans="1:65" s="2" customFormat="1" ht="49.15" customHeight="1">
      <c r="A169" s="35"/>
      <c r="B169" s="36"/>
      <c r="C169" s="175" t="s">
        <v>460</v>
      </c>
      <c r="D169" s="175" t="s">
        <v>141</v>
      </c>
      <c r="E169" s="176" t="s">
        <v>461</v>
      </c>
      <c r="F169" s="177" t="s">
        <v>462</v>
      </c>
      <c r="G169" s="178" t="s">
        <v>213</v>
      </c>
      <c r="H169" s="179">
        <v>23.4</v>
      </c>
      <c r="I169" s="180"/>
      <c r="J169" s="181">
        <f t="shared" si="0"/>
        <v>0</v>
      </c>
      <c r="K169" s="182"/>
      <c r="L169" s="40"/>
      <c r="M169" s="183" t="s">
        <v>19</v>
      </c>
      <c r="N169" s="184" t="s">
        <v>44</v>
      </c>
      <c r="O169" s="65"/>
      <c r="P169" s="185">
        <f t="shared" si="1"/>
        <v>0</v>
      </c>
      <c r="Q169" s="185">
        <v>0.1295</v>
      </c>
      <c r="R169" s="185">
        <f t="shared" si="2"/>
        <v>3.0303</v>
      </c>
      <c r="S169" s="185">
        <v>0</v>
      </c>
      <c r="T169" s="186">
        <f t="shared" si="3"/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187" t="s">
        <v>145</v>
      </c>
      <c r="AT169" s="187" t="s">
        <v>141</v>
      </c>
      <c r="AU169" s="187" t="s">
        <v>83</v>
      </c>
      <c r="AY169" s="18" t="s">
        <v>139</v>
      </c>
      <c r="BE169" s="188">
        <f t="shared" si="4"/>
        <v>0</v>
      </c>
      <c r="BF169" s="188">
        <f t="shared" si="5"/>
        <v>0</v>
      </c>
      <c r="BG169" s="188">
        <f t="shared" si="6"/>
        <v>0</v>
      </c>
      <c r="BH169" s="188">
        <f t="shared" si="7"/>
        <v>0</v>
      </c>
      <c r="BI169" s="188">
        <f t="shared" si="8"/>
        <v>0</v>
      </c>
      <c r="BJ169" s="18" t="s">
        <v>81</v>
      </c>
      <c r="BK169" s="188">
        <f t="shared" si="9"/>
        <v>0</v>
      </c>
      <c r="BL169" s="18" t="s">
        <v>145</v>
      </c>
      <c r="BM169" s="187" t="s">
        <v>463</v>
      </c>
    </row>
    <row r="170" spans="1:65" s="2" customFormat="1" ht="16.5" customHeight="1">
      <c r="A170" s="35"/>
      <c r="B170" s="36"/>
      <c r="C170" s="206" t="s">
        <v>464</v>
      </c>
      <c r="D170" s="206" t="s">
        <v>183</v>
      </c>
      <c r="E170" s="207" t="s">
        <v>465</v>
      </c>
      <c r="F170" s="208" t="s">
        <v>466</v>
      </c>
      <c r="G170" s="209" t="s">
        <v>213</v>
      </c>
      <c r="H170" s="210">
        <v>23.4</v>
      </c>
      <c r="I170" s="211"/>
      <c r="J170" s="212">
        <f t="shared" si="0"/>
        <v>0</v>
      </c>
      <c r="K170" s="213"/>
      <c r="L170" s="214"/>
      <c r="M170" s="215" t="s">
        <v>19</v>
      </c>
      <c r="N170" s="216" t="s">
        <v>44</v>
      </c>
      <c r="O170" s="65"/>
      <c r="P170" s="185">
        <f t="shared" si="1"/>
        <v>0</v>
      </c>
      <c r="Q170" s="185">
        <v>0.058</v>
      </c>
      <c r="R170" s="185">
        <f t="shared" si="2"/>
        <v>1.3572</v>
      </c>
      <c r="S170" s="185">
        <v>0</v>
      </c>
      <c r="T170" s="186">
        <f t="shared" si="3"/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187" t="s">
        <v>175</v>
      </c>
      <c r="AT170" s="187" t="s">
        <v>183</v>
      </c>
      <c r="AU170" s="187" t="s">
        <v>83</v>
      </c>
      <c r="AY170" s="18" t="s">
        <v>139</v>
      </c>
      <c r="BE170" s="188">
        <f t="shared" si="4"/>
        <v>0</v>
      </c>
      <c r="BF170" s="188">
        <f t="shared" si="5"/>
        <v>0</v>
      </c>
      <c r="BG170" s="188">
        <f t="shared" si="6"/>
        <v>0</v>
      </c>
      <c r="BH170" s="188">
        <f t="shared" si="7"/>
        <v>0</v>
      </c>
      <c r="BI170" s="188">
        <f t="shared" si="8"/>
        <v>0</v>
      </c>
      <c r="BJ170" s="18" t="s">
        <v>81</v>
      </c>
      <c r="BK170" s="188">
        <f t="shared" si="9"/>
        <v>0</v>
      </c>
      <c r="BL170" s="18" t="s">
        <v>145</v>
      </c>
      <c r="BM170" s="187" t="s">
        <v>467</v>
      </c>
    </row>
    <row r="171" spans="1:65" s="2" customFormat="1" ht="37.9" customHeight="1">
      <c r="A171" s="35"/>
      <c r="B171" s="36"/>
      <c r="C171" s="175" t="s">
        <v>468</v>
      </c>
      <c r="D171" s="175" t="s">
        <v>141</v>
      </c>
      <c r="E171" s="176" t="s">
        <v>469</v>
      </c>
      <c r="F171" s="177" t="s">
        <v>470</v>
      </c>
      <c r="G171" s="178" t="s">
        <v>213</v>
      </c>
      <c r="H171" s="179">
        <v>45</v>
      </c>
      <c r="I171" s="180"/>
      <c r="J171" s="181">
        <f t="shared" si="0"/>
        <v>0</v>
      </c>
      <c r="K171" s="182"/>
      <c r="L171" s="40"/>
      <c r="M171" s="183" t="s">
        <v>19</v>
      </c>
      <c r="N171" s="184" t="s">
        <v>44</v>
      </c>
      <c r="O171" s="65"/>
      <c r="P171" s="185">
        <f t="shared" si="1"/>
        <v>0</v>
      </c>
      <c r="Q171" s="185">
        <v>0.0043</v>
      </c>
      <c r="R171" s="185">
        <f t="shared" si="2"/>
        <v>0.1935</v>
      </c>
      <c r="S171" s="185">
        <v>0</v>
      </c>
      <c r="T171" s="186">
        <f t="shared" si="3"/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187" t="s">
        <v>145</v>
      </c>
      <c r="AT171" s="187" t="s">
        <v>141</v>
      </c>
      <c r="AU171" s="187" t="s">
        <v>83</v>
      </c>
      <c r="AY171" s="18" t="s">
        <v>139</v>
      </c>
      <c r="BE171" s="188">
        <f t="shared" si="4"/>
        <v>0</v>
      </c>
      <c r="BF171" s="188">
        <f t="shared" si="5"/>
        <v>0</v>
      </c>
      <c r="BG171" s="188">
        <f t="shared" si="6"/>
        <v>0</v>
      </c>
      <c r="BH171" s="188">
        <f t="shared" si="7"/>
        <v>0</v>
      </c>
      <c r="BI171" s="188">
        <f t="shared" si="8"/>
        <v>0</v>
      </c>
      <c r="BJ171" s="18" t="s">
        <v>81</v>
      </c>
      <c r="BK171" s="188">
        <f t="shared" si="9"/>
        <v>0</v>
      </c>
      <c r="BL171" s="18" t="s">
        <v>145</v>
      </c>
      <c r="BM171" s="187" t="s">
        <v>471</v>
      </c>
    </row>
    <row r="172" spans="1:65" s="2" customFormat="1" ht="37.9" customHeight="1">
      <c r="A172" s="35"/>
      <c r="B172" s="36"/>
      <c r="C172" s="175" t="s">
        <v>472</v>
      </c>
      <c r="D172" s="175" t="s">
        <v>141</v>
      </c>
      <c r="E172" s="176" t="s">
        <v>473</v>
      </c>
      <c r="F172" s="177" t="s">
        <v>474</v>
      </c>
      <c r="G172" s="178" t="s">
        <v>213</v>
      </c>
      <c r="H172" s="179">
        <v>25</v>
      </c>
      <c r="I172" s="180"/>
      <c r="J172" s="181">
        <f t="shared" si="0"/>
        <v>0</v>
      </c>
      <c r="K172" s="182"/>
      <c r="L172" s="40"/>
      <c r="M172" s="183" t="s">
        <v>19</v>
      </c>
      <c r="N172" s="184" t="s">
        <v>44</v>
      </c>
      <c r="O172" s="65"/>
      <c r="P172" s="185">
        <f t="shared" si="1"/>
        <v>0</v>
      </c>
      <c r="Q172" s="185">
        <v>0.00045</v>
      </c>
      <c r="R172" s="185">
        <f t="shared" si="2"/>
        <v>0.01125</v>
      </c>
      <c r="S172" s="185">
        <v>0</v>
      </c>
      <c r="T172" s="186">
        <f t="shared" si="3"/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187" t="s">
        <v>145</v>
      </c>
      <c r="AT172" s="187" t="s">
        <v>141</v>
      </c>
      <c r="AU172" s="187" t="s">
        <v>83</v>
      </c>
      <c r="AY172" s="18" t="s">
        <v>139</v>
      </c>
      <c r="BE172" s="188">
        <f t="shared" si="4"/>
        <v>0</v>
      </c>
      <c r="BF172" s="188">
        <f t="shared" si="5"/>
        <v>0</v>
      </c>
      <c r="BG172" s="188">
        <f t="shared" si="6"/>
        <v>0</v>
      </c>
      <c r="BH172" s="188">
        <f t="shared" si="7"/>
        <v>0</v>
      </c>
      <c r="BI172" s="188">
        <f t="shared" si="8"/>
        <v>0</v>
      </c>
      <c r="BJ172" s="18" t="s">
        <v>81</v>
      </c>
      <c r="BK172" s="188">
        <f t="shared" si="9"/>
        <v>0</v>
      </c>
      <c r="BL172" s="18" t="s">
        <v>145</v>
      </c>
      <c r="BM172" s="187" t="s">
        <v>475</v>
      </c>
    </row>
    <row r="173" spans="1:47" s="2" customFormat="1" ht="48.75">
      <c r="A173" s="35"/>
      <c r="B173" s="36"/>
      <c r="C173" s="37"/>
      <c r="D173" s="196" t="s">
        <v>196</v>
      </c>
      <c r="E173" s="37"/>
      <c r="F173" s="227" t="s">
        <v>476</v>
      </c>
      <c r="G173" s="37"/>
      <c r="H173" s="37"/>
      <c r="I173" s="191"/>
      <c r="J173" s="37"/>
      <c r="K173" s="37"/>
      <c r="L173" s="40"/>
      <c r="M173" s="192"/>
      <c r="N173" s="193"/>
      <c r="O173" s="65"/>
      <c r="P173" s="65"/>
      <c r="Q173" s="65"/>
      <c r="R173" s="65"/>
      <c r="S173" s="65"/>
      <c r="T173" s="66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T173" s="18" t="s">
        <v>196</v>
      </c>
      <c r="AU173" s="18" t="s">
        <v>83</v>
      </c>
    </row>
    <row r="174" spans="1:65" s="2" customFormat="1" ht="21.75" customHeight="1">
      <c r="A174" s="35"/>
      <c r="B174" s="36"/>
      <c r="C174" s="175" t="s">
        <v>477</v>
      </c>
      <c r="D174" s="175" t="s">
        <v>141</v>
      </c>
      <c r="E174" s="176" t="s">
        <v>478</v>
      </c>
      <c r="F174" s="177" t="s">
        <v>479</v>
      </c>
      <c r="G174" s="178" t="s">
        <v>149</v>
      </c>
      <c r="H174" s="179">
        <v>25.5</v>
      </c>
      <c r="I174" s="180"/>
      <c r="J174" s="181">
        <f>ROUND(I174*H174,2)</f>
        <v>0</v>
      </c>
      <c r="K174" s="182"/>
      <c r="L174" s="40"/>
      <c r="M174" s="183" t="s">
        <v>19</v>
      </c>
      <c r="N174" s="184" t="s">
        <v>44</v>
      </c>
      <c r="O174" s="65"/>
      <c r="P174" s="185">
        <f>O174*H174</f>
        <v>0</v>
      </c>
      <c r="Q174" s="185">
        <v>0</v>
      </c>
      <c r="R174" s="185">
        <f>Q174*H174</f>
        <v>0</v>
      </c>
      <c r="S174" s="185">
        <v>0</v>
      </c>
      <c r="T174" s="186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187" t="s">
        <v>145</v>
      </c>
      <c r="AT174" s="187" t="s">
        <v>141</v>
      </c>
      <c r="AU174" s="187" t="s">
        <v>83</v>
      </c>
      <c r="AY174" s="18" t="s">
        <v>139</v>
      </c>
      <c r="BE174" s="188">
        <f>IF(N174="základní",J174,0)</f>
        <v>0</v>
      </c>
      <c r="BF174" s="188">
        <f>IF(N174="snížená",J174,0)</f>
        <v>0</v>
      </c>
      <c r="BG174" s="188">
        <f>IF(N174="zákl. přenesená",J174,0)</f>
        <v>0</v>
      </c>
      <c r="BH174" s="188">
        <f>IF(N174="sníž. přenesená",J174,0)</f>
        <v>0</v>
      </c>
      <c r="BI174" s="188">
        <f>IF(N174="nulová",J174,0)</f>
        <v>0</v>
      </c>
      <c r="BJ174" s="18" t="s">
        <v>81</v>
      </c>
      <c r="BK174" s="188">
        <f>ROUND(I174*H174,2)</f>
        <v>0</v>
      </c>
      <c r="BL174" s="18" t="s">
        <v>145</v>
      </c>
      <c r="BM174" s="187" t="s">
        <v>480</v>
      </c>
    </row>
    <row r="175" spans="1:65" s="2" customFormat="1" ht="37.9" customHeight="1">
      <c r="A175" s="35"/>
      <c r="B175" s="36"/>
      <c r="C175" s="175" t="s">
        <v>481</v>
      </c>
      <c r="D175" s="175" t="s">
        <v>141</v>
      </c>
      <c r="E175" s="176" t="s">
        <v>482</v>
      </c>
      <c r="F175" s="177" t="s">
        <v>483</v>
      </c>
      <c r="G175" s="178" t="s">
        <v>149</v>
      </c>
      <c r="H175" s="179">
        <v>25.5</v>
      </c>
      <c r="I175" s="180"/>
      <c r="J175" s="181">
        <f>ROUND(I175*H175,2)</f>
        <v>0</v>
      </c>
      <c r="K175" s="182"/>
      <c r="L175" s="40"/>
      <c r="M175" s="183" t="s">
        <v>19</v>
      </c>
      <c r="N175" s="184" t="s">
        <v>44</v>
      </c>
      <c r="O175" s="65"/>
      <c r="P175" s="185">
        <f>O175*H175</f>
        <v>0</v>
      </c>
      <c r="Q175" s="185">
        <v>0</v>
      </c>
      <c r="R175" s="185">
        <f>Q175*H175</f>
        <v>0</v>
      </c>
      <c r="S175" s="185">
        <v>0</v>
      </c>
      <c r="T175" s="186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187" t="s">
        <v>145</v>
      </c>
      <c r="AT175" s="187" t="s">
        <v>141</v>
      </c>
      <c r="AU175" s="187" t="s">
        <v>83</v>
      </c>
      <c r="AY175" s="18" t="s">
        <v>139</v>
      </c>
      <c r="BE175" s="188">
        <f>IF(N175="základní",J175,0)</f>
        <v>0</v>
      </c>
      <c r="BF175" s="188">
        <f>IF(N175="snížená",J175,0)</f>
        <v>0</v>
      </c>
      <c r="BG175" s="188">
        <f>IF(N175="zákl. přenesená",J175,0)</f>
        <v>0</v>
      </c>
      <c r="BH175" s="188">
        <f>IF(N175="sníž. přenesená",J175,0)</f>
        <v>0</v>
      </c>
      <c r="BI175" s="188">
        <f>IF(N175="nulová",J175,0)</f>
        <v>0</v>
      </c>
      <c r="BJ175" s="18" t="s">
        <v>81</v>
      </c>
      <c r="BK175" s="188">
        <f>ROUND(I175*H175,2)</f>
        <v>0</v>
      </c>
      <c r="BL175" s="18" t="s">
        <v>145</v>
      </c>
      <c r="BM175" s="187" t="s">
        <v>484</v>
      </c>
    </row>
    <row r="176" spans="1:47" s="2" customFormat="1" ht="29.25">
      <c r="A176" s="35"/>
      <c r="B176" s="36"/>
      <c r="C176" s="37"/>
      <c r="D176" s="196" t="s">
        <v>196</v>
      </c>
      <c r="E176" s="37"/>
      <c r="F176" s="227" t="s">
        <v>485</v>
      </c>
      <c r="G176" s="37"/>
      <c r="H176" s="37"/>
      <c r="I176" s="191"/>
      <c r="J176" s="37"/>
      <c r="K176" s="37"/>
      <c r="L176" s="40"/>
      <c r="M176" s="192"/>
      <c r="N176" s="193"/>
      <c r="O176" s="65"/>
      <c r="P176" s="65"/>
      <c r="Q176" s="65"/>
      <c r="R176" s="65"/>
      <c r="S176" s="65"/>
      <c r="T176" s="66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T176" s="18" t="s">
        <v>196</v>
      </c>
      <c r="AU176" s="18" t="s">
        <v>83</v>
      </c>
    </row>
    <row r="177" spans="1:65" s="2" customFormat="1" ht="16.5" customHeight="1">
      <c r="A177" s="35"/>
      <c r="B177" s="36"/>
      <c r="C177" s="206" t="s">
        <v>486</v>
      </c>
      <c r="D177" s="206" t="s">
        <v>183</v>
      </c>
      <c r="E177" s="207" t="s">
        <v>487</v>
      </c>
      <c r="F177" s="208" t="s">
        <v>488</v>
      </c>
      <c r="G177" s="209" t="s">
        <v>489</v>
      </c>
      <c r="H177" s="210">
        <v>3.06</v>
      </c>
      <c r="I177" s="211"/>
      <c r="J177" s="212">
        <f>ROUND(I177*H177,2)</f>
        <v>0</v>
      </c>
      <c r="K177" s="213"/>
      <c r="L177" s="214"/>
      <c r="M177" s="215" t="s">
        <v>19</v>
      </c>
      <c r="N177" s="216" t="s">
        <v>44</v>
      </c>
      <c r="O177" s="65"/>
      <c r="P177" s="185">
        <f>O177*H177</f>
        <v>0</v>
      </c>
      <c r="Q177" s="185">
        <v>0.001</v>
      </c>
      <c r="R177" s="185">
        <f>Q177*H177</f>
        <v>0.0030600000000000002</v>
      </c>
      <c r="S177" s="185">
        <v>0</v>
      </c>
      <c r="T177" s="186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187" t="s">
        <v>175</v>
      </c>
      <c r="AT177" s="187" t="s">
        <v>183</v>
      </c>
      <c r="AU177" s="187" t="s">
        <v>83</v>
      </c>
      <c r="AY177" s="18" t="s">
        <v>139</v>
      </c>
      <c r="BE177" s="188">
        <f>IF(N177="základní",J177,0)</f>
        <v>0</v>
      </c>
      <c r="BF177" s="188">
        <f>IF(N177="snížená",J177,0)</f>
        <v>0</v>
      </c>
      <c r="BG177" s="188">
        <f>IF(N177="zákl. přenesená",J177,0)</f>
        <v>0</v>
      </c>
      <c r="BH177" s="188">
        <f>IF(N177="sníž. přenesená",J177,0)</f>
        <v>0</v>
      </c>
      <c r="BI177" s="188">
        <f>IF(N177="nulová",J177,0)</f>
        <v>0</v>
      </c>
      <c r="BJ177" s="18" t="s">
        <v>81</v>
      </c>
      <c r="BK177" s="188">
        <f>ROUND(I177*H177,2)</f>
        <v>0</v>
      </c>
      <c r="BL177" s="18" t="s">
        <v>145</v>
      </c>
      <c r="BM177" s="187" t="s">
        <v>490</v>
      </c>
    </row>
    <row r="178" spans="2:51" s="13" customFormat="1" ht="11.25">
      <c r="B178" s="194"/>
      <c r="C178" s="195"/>
      <c r="D178" s="196" t="s">
        <v>180</v>
      </c>
      <c r="E178" s="195"/>
      <c r="F178" s="198" t="s">
        <v>491</v>
      </c>
      <c r="G178" s="195"/>
      <c r="H178" s="199">
        <v>3.06</v>
      </c>
      <c r="I178" s="200"/>
      <c r="J178" s="195"/>
      <c r="K178" s="195"/>
      <c r="L178" s="201"/>
      <c r="M178" s="202"/>
      <c r="N178" s="203"/>
      <c r="O178" s="203"/>
      <c r="P178" s="203"/>
      <c r="Q178" s="203"/>
      <c r="R178" s="203"/>
      <c r="S178" s="203"/>
      <c r="T178" s="204"/>
      <c r="AT178" s="205" t="s">
        <v>180</v>
      </c>
      <c r="AU178" s="205" t="s">
        <v>83</v>
      </c>
      <c r="AV178" s="13" t="s">
        <v>83</v>
      </c>
      <c r="AW178" s="13" t="s">
        <v>4</v>
      </c>
      <c r="AX178" s="13" t="s">
        <v>81</v>
      </c>
      <c r="AY178" s="205" t="s">
        <v>139</v>
      </c>
    </row>
    <row r="179" spans="2:63" s="12" customFormat="1" ht="22.9" customHeight="1">
      <c r="B179" s="159"/>
      <c r="C179" s="160"/>
      <c r="D179" s="161" t="s">
        <v>72</v>
      </c>
      <c r="E179" s="173" t="s">
        <v>492</v>
      </c>
      <c r="F179" s="173" t="s">
        <v>493</v>
      </c>
      <c r="G179" s="160"/>
      <c r="H179" s="160"/>
      <c r="I179" s="163"/>
      <c r="J179" s="174">
        <f>BK179</f>
        <v>0</v>
      </c>
      <c r="K179" s="160"/>
      <c r="L179" s="165"/>
      <c r="M179" s="166"/>
      <c r="N179" s="167"/>
      <c r="O179" s="167"/>
      <c r="P179" s="168">
        <f>SUM(P180:P181)</f>
        <v>0</v>
      </c>
      <c r="Q179" s="167"/>
      <c r="R179" s="168">
        <f>SUM(R180:R181)</f>
        <v>0</v>
      </c>
      <c r="S179" s="167"/>
      <c r="T179" s="169">
        <f>SUM(T180:T181)</f>
        <v>0</v>
      </c>
      <c r="AR179" s="170" t="s">
        <v>81</v>
      </c>
      <c r="AT179" s="171" t="s">
        <v>72</v>
      </c>
      <c r="AU179" s="171" t="s">
        <v>81</v>
      </c>
      <c r="AY179" s="170" t="s">
        <v>139</v>
      </c>
      <c r="BK179" s="172">
        <f>SUM(BK180:BK181)</f>
        <v>0</v>
      </c>
    </row>
    <row r="180" spans="1:65" s="2" customFormat="1" ht="37.9" customHeight="1">
      <c r="A180" s="35"/>
      <c r="B180" s="36"/>
      <c r="C180" s="175" t="s">
        <v>494</v>
      </c>
      <c r="D180" s="175" t="s">
        <v>141</v>
      </c>
      <c r="E180" s="176" t="s">
        <v>495</v>
      </c>
      <c r="F180" s="177" t="s">
        <v>496</v>
      </c>
      <c r="G180" s="178" t="s">
        <v>186</v>
      </c>
      <c r="H180" s="179">
        <v>21.906</v>
      </c>
      <c r="I180" s="180"/>
      <c r="J180" s="181">
        <f>ROUND(I180*H180,2)</f>
        <v>0</v>
      </c>
      <c r="K180" s="182"/>
      <c r="L180" s="40"/>
      <c r="M180" s="183" t="s">
        <v>19</v>
      </c>
      <c r="N180" s="184" t="s">
        <v>44</v>
      </c>
      <c r="O180" s="65"/>
      <c r="P180" s="185">
        <f>O180*H180</f>
        <v>0</v>
      </c>
      <c r="Q180" s="185">
        <v>0</v>
      </c>
      <c r="R180" s="185">
        <f>Q180*H180</f>
        <v>0</v>
      </c>
      <c r="S180" s="185">
        <v>0</v>
      </c>
      <c r="T180" s="186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187" t="s">
        <v>145</v>
      </c>
      <c r="AT180" s="187" t="s">
        <v>141</v>
      </c>
      <c r="AU180" s="187" t="s">
        <v>83</v>
      </c>
      <c r="AY180" s="18" t="s">
        <v>139</v>
      </c>
      <c r="BE180" s="188">
        <f>IF(N180="základní",J180,0)</f>
        <v>0</v>
      </c>
      <c r="BF180" s="188">
        <f>IF(N180="snížená",J180,0)</f>
        <v>0</v>
      </c>
      <c r="BG180" s="188">
        <f>IF(N180="zákl. přenesená",J180,0)</f>
        <v>0</v>
      </c>
      <c r="BH180" s="188">
        <f>IF(N180="sníž. přenesená",J180,0)</f>
        <v>0</v>
      </c>
      <c r="BI180" s="188">
        <f>IF(N180="nulová",J180,0)</f>
        <v>0</v>
      </c>
      <c r="BJ180" s="18" t="s">
        <v>81</v>
      </c>
      <c r="BK180" s="188">
        <f>ROUND(I180*H180,2)</f>
        <v>0</v>
      </c>
      <c r="BL180" s="18" t="s">
        <v>145</v>
      </c>
      <c r="BM180" s="187" t="s">
        <v>497</v>
      </c>
    </row>
    <row r="181" spans="1:65" s="2" customFormat="1" ht="55.5" customHeight="1">
      <c r="A181" s="35"/>
      <c r="B181" s="36"/>
      <c r="C181" s="175" t="s">
        <v>498</v>
      </c>
      <c r="D181" s="175" t="s">
        <v>141</v>
      </c>
      <c r="E181" s="176" t="s">
        <v>499</v>
      </c>
      <c r="F181" s="177" t="s">
        <v>500</v>
      </c>
      <c r="G181" s="178" t="s">
        <v>186</v>
      </c>
      <c r="H181" s="179">
        <v>5.252</v>
      </c>
      <c r="I181" s="180"/>
      <c r="J181" s="181">
        <f>ROUND(I181*H181,2)</f>
        <v>0</v>
      </c>
      <c r="K181" s="182"/>
      <c r="L181" s="40"/>
      <c r="M181" s="243" t="s">
        <v>19</v>
      </c>
      <c r="N181" s="244" t="s">
        <v>44</v>
      </c>
      <c r="O181" s="230"/>
      <c r="P181" s="245">
        <f>O181*H181</f>
        <v>0</v>
      </c>
      <c r="Q181" s="245">
        <v>0</v>
      </c>
      <c r="R181" s="245">
        <f>Q181*H181</f>
        <v>0</v>
      </c>
      <c r="S181" s="245">
        <v>0</v>
      </c>
      <c r="T181" s="246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187" t="s">
        <v>145</v>
      </c>
      <c r="AT181" s="187" t="s">
        <v>141</v>
      </c>
      <c r="AU181" s="187" t="s">
        <v>83</v>
      </c>
      <c r="AY181" s="18" t="s">
        <v>139</v>
      </c>
      <c r="BE181" s="188">
        <f>IF(N181="základní",J181,0)</f>
        <v>0</v>
      </c>
      <c r="BF181" s="188">
        <f>IF(N181="snížená",J181,0)</f>
        <v>0</v>
      </c>
      <c r="BG181" s="188">
        <f>IF(N181="zákl. přenesená",J181,0)</f>
        <v>0</v>
      </c>
      <c r="BH181" s="188">
        <f>IF(N181="sníž. přenesená",J181,0)</f>
        <v>0</v>
      </c>
      <c r="BI181" s="188">
        <f>IF(N181="nulová",J181,0)</f>
        <v>0</v>
      </c>
      <c r="BJ181" s="18" t="s">
        <v>81</v>
      </c>
      <c r="BK181" s="188">
        <f>ROUND(I181*H181,2)</f>
        <v>0</v>
      </c>
      <c r="BL181" s="18" t="s">
        <v>145</v>
      </c>
      <c r="BM181" s="187" t="s">
        <v>501</v>
      </c>
    </row>
    <row r="182" spans="1:31" s="2" customFormat="1" ht="6.95" customHeight="1">
      <c r="A182" s="35"/>
      <c r="B182" s="48"/>
      <c r="C182" s="49"/>
      <c r="D182" s="49"/>
      <c r="E182" s="49"/>
      <c r="F182" s="49"/>
      <c r="G182" s="49"/>
      <c r="H182" s="49"/>
      <c r="I182" s="49"/>
      <c r="J182" s="49"/>
      <c r="K182" s="49"/>
      <c r="L182" s="40"/>
      <c r="M182" s="35"/>
      <c r="O182" s="35"/>
      <c r="P182" s="35"/>
      <c r="Q182" s="35"/>
      <c r="R182" s="35"/>
      <c r="S182" s="35"/>
      <c r="T182" s="35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</row>
  </sheetData>
  <sheetProtection algorithmName="SHA-512" hashValue="g+gY4jNZwwvLv9Qj0adrnmha05+llpBAh6JnvFe558ohOGiGVEGFu5suu9isIlB81RMan55s+M48Ci/2/XgSEA==" saltValue="xzylVG2l6B4oehQm3ZEiFRiVWasVl1aTmSsIxgfwifOqhvC4zVFq3zavEAZKqR2H03MoTqaijH3FyWeIsks0ug==" spinCount="100000" sheet="1" objects="1" scenarios="1" formatColumns="0" formatRows="0" autoFilter="0"/>
  <autoFilter ref="C85:K181"/>
  <mergeCells count="9">
    <mergeCell ref="E50:H50"/>
    <mergeCell ref="E76:H76"/>
    <mergeCell ref="E78:H78"/>
    <mergeCell ref="L2:V2"/>
    <mergeCell ref="E7:H7"/>
    <mergeCell ref="E9:H9"/>
    <mergeCell ref="E18:H18"/>
    <mergeCell ref="E27:H27"/>
    <mergeCell ref="E48:H48"/>
  </mergeCells>
  <hyperlinks>
    <hyperlink ref="F90" r:id="rId1" display="https://podminky.urs.cz/item/CS_URS_2022_01/121151115"/>
    <hyperlink ref="F93" r:id="rId2" display="https://podminky.urs.cz/item/CS_URS_2022_01/167151101"/>
    <hyperlink ref="F96" r:id="rId3" display="https://podminky.urs.cz/item/CS_URS_2022_01/162751117"/>
    <hyperlink ref="F98" r:id="rId4" display="https://podminky.urs.cz/item/CS_URS_2022_01/171151103"/>
    <hyperlink ref="F100" r:id="rId5" display="https://podminky.urs.cz/item/CS_URS_2022_01/122151103"/>
    <hyperlink ref="F107" r:id="rId6" display="https://podminky.urs.cz/item/CS_URS_2022_01/162351104"/>
    <hyperlink ref="F112" r:id="rId7" display="https://podminky.urs.cz/item/CS_URS_2022_01/162751119"/>
    <hyperlink ref="F115" r:id="rId8" display="https://podminky.urs.cz/item/CS_URS_2022_01/171201231"/>
    <hyperlink ref="F118" r:id="rId9" display="https://podminky.urs.cz/item/CS_URS_2022_01/17125120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1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67"/>
      <c r="M2" s="367"/>
      <c r="N2" s="367"/>
      <c r="O2" s="367"/>
      <c r="P2" s="367"/>
      <c r="Q2" s="367"/>
      <c r="R2" s="367"/>
      <c r="S2" s="367"/>
      <c r="T2" s="367"/>
      <c r="U2" s="367"/>
      <c r="V2" s="367"/>
      <c r="AT2" s="18" t="s">
        <v>90</v>
      </c>
    </row>
    <row r="3" spans="2:46" s="1" customFormat="1" ht="6.95" customHeight="1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21"/>
      <c r="AT3" s="18" t="s">
        <v>83</v>
      </c>
    </row>
    <row r="4" spans="2:46" s="1" customFormat="1" ht="24.95" customHeight="1">
      <c r="B4" s="21"/>
      <c r="D4" s="104" t="s">
        <v>110</v>
      </c>
      <c r="L4" s="21"/>
      <c r="M4" s="105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06" t="s">
        <v>16</v>
      </c>
      <c r="L6" s="21"/>
    </row>
    <row r="7" spans="2:12" s="1" customFormat="1" ht="16.5" customHeight="1">
      <c r="B7" s="21"/>
      <c r="E7" s="368" t="str">
        <f>'Rekapitulace stavby'!K6</f>
        <v>PPO Píšťany-sklad MPPZ (aktualizace)</v>
      </c>
      <c r="F7" s="369"/>
      <c r="G7" s="369"/>
      <c r="H7" s="369"/>
      <c r="L7" s="21"/>
    </row>
    <row r="8" spans="1:31" s="2" customFormat="1" ht="12" customHeight="1">
      <c r="A8" s="35"/>
      <c r="B8" s="40"/>
      <c r="C8" s="35"/>
      <c r="D8" s="106" t="s">
        <v>111</v>
      </c>
      <c r="E8" s="35"/>
      <c r="F8" s="35"/>
      <c r="G8" s="35"/>
      <c r="H8" s="35"/>
      <c r="I8" s="35"/>
      <c r="J8" s="35"/>
      <c r="K8" s="35"/>
      <c r="L8" s="107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70" t="s">
        <v>502</v>
      </c>
      <c r="F9" s="371"/>
      <c r="G9" s="371"/>
      <c r="H9" s="371"/>
      <c r="I9" s="35"/>
      <c r="J9" s="35"/>
      <c r="K9" s="35"/>
      <c r="L9" s="10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10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06" t="s">
        <v>18</v>
      </c>
      <c r="E11" s="35"/>
      <c r="F11" s="108" t="s">
        <v>19</v>
      </c>
      <c r="G11" s="35"/>
      <c r="H11" s="35"/>
      <c r="I11" s="106" t="s">
        <v>20</v>
      </c>
      <c r="J11" s="108" t="s">
        <v>19</v>
      </c>
      <c r="K11" s="35"/>
      <c r="L11" s="10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06" t="s">
        <v>21</v>
      </c>
      <c r="E12" s="35"/>
      <c r="F12" s="108" t="s">
        <v>22</v>
      </c>
      <c r="G12" s="35"/>
      <c r="H12" s="35"/>
      <c r="I12" s="106" t="s">
        <v>23</v>
      </c>
      <c r="J12" s="109" t="str">
        <f>'Rekapitulace stavby'!AN8</f>
        <v>31. 10. 2022</v>
      </c>
      <c r="K12" s="35"/>
      <c r="L12" s="10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10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06" t="s">
        <v>25</v>
      </c>
      <c r="E14" s="35"/>
      <c r="F14" s="35"/>
      <c r="G14" s="35"/>
      <c r="H14" s="35"/>
      <c r="I14" s="106" t="s">
        <v>26</v>
      </c>
      <c r="J14" s="108" t="str">
        <f>IF('Rekapitulace stavby'!AN10="","",'Rekapitulace stavby'!AN10)</f>
        <v>70890005</v>
      </c>
      <c r="K14" s="35"/>
      <c r="L14" s="10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08" t="str">
        <f>IF('Rekapitulace stavby'!E11="","",'Rekapitulace stavby'!E11)</f>
        <v>Povodí LABE - státní podnik</v>
      </c>
      <c r="F15" s="35"/>
      <c r="G15" s="35"/>
      <c r="H15" s="35"/>
      <c r="I15" s="106" t="s">
        <v>29</v>
      </c>
      <c r="J15" s="108" t="str">
        <f>IF('Rekapitulace stavby'!AN11="","",'Rekapitulace stavby'!AN11)</f>
        <v/>
      </c>
      <c r="K15" s="35"/>
      <c r="L15" s="10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10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06" t="s">
        <v>30</v>
      </c>
      <c r="E17" s="35"/>
      <c r="F17" s="35"/>
      <c r="G17" s="35"/>
      <c r="H17" s="35"/>
      <c r="I17" s="106" t="s">
        <v>26</v>
      </c>
      <c r="J17" s="31" t="str">
        <f>'Rekapitulace stavby'!AN13</f>
        <v>Vyplň údaj</v>
      </c>
      <c r="K17" s="35"/>
      <c r="L17" s="10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72" t="str">
        <f>'Rekapitulace stavby'!E14</f>
        <v>Vyplň údaj</v>
      </c>
      <c r="F18" s="373"/>
      <c r="G18" s="373"/>
      <c r="H18" s="373"/>
      <c r="I18" s="106" t="s">
        <v>29</v>
      </c>
      <c r="J18" s="31" t="str">
        <f>'Rekapitulace stavby'!AN14</f>
        <v>Vyplň údaj</v>
      </c>
      <c r="K18" s="35"/>
      <c r="L18" s="10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10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06" t="s">
        <v>32</v>
      </c>
      <c r="E20" s="35"/>
      <c r="F20" s="35"/>
      <c r="G20" s="35"/>
      <c r="H20" s="35"/>
      <c r="I20" s="106" t="s">
        <v>26</v>
      </c>
      <c r="J20" s="108" t="s">
        <v>33</v>
      </c>
      <c r="K20" s="35"/>
      <c r="L20" s="10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8" t="s">
        <v>34</v>
      </c>
      <c r="F21" s="35"/>
      <c r="G21" s="35"/>
      <c r="H21" s="35"/>
      <c r="I21" s="106" t="s">
        <v>29</v>
      </c>
      <c r="J21" s="108" t="s">
        <v>19</v>
      </c>
      <c r="K21" s="35"/>
      <c r="L21" s="10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10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06" t="s">
        <v>36</v>
      </c>
      <c r="E23" s="35"/>
      <c r="F23" s="35"/>
      <c r="G23" s="35"/>
      <c r="H23" s="35"/>
      <c r="I23" s="106" t="s">
        <v>26</v>
      </c>
      <c r="J23" s="108" t="str">
        <f>IF('Rekapitulace stavby'!AN19="","",'Rekapitulace stavby'!AN19)</f>
        <v>49974424</v>
      </c>
      <c r="K23" s="35"/>
      <c r="L23" s="10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8" t="str">
        <f>IF('Rekapitulace stavby'!E20="","",'Rekapitulace stavby'!E20)</f>
        <v>Agroprojekt Jihlava spol, s.r.o.</v>
      </c>
      <c r="F24" s="35"/>
      <c r="G24" s="35"/>
      <c r="H24" s="35"/>
      <c r="I24" s="106" t="s">
        <v>29</v>
      </c>
      <c r="J24" s="108" t="str">
        <f>IF('Rekapitulace stavby'!AN20="","",'Rekapitulace stavby'!AN20)</f>
        <v/>
      </c>
      <c r="K24" s="35"/>
      <c r="L24" s="10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10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06" t="s">
        <v>37</v>
      </c>
      <c r="E26" s="35"/>
      <c r="F26" s="35"/>
      <c r="G26" s="35"/>
      <c r="H26" s="35"/>
      <c r="I26" s="35"/>
      <c r="J26" s="35"/>
      <c r="K26" s="35"/>
      <c r="L26" s="10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0"/>
      <c r="B27" s="111"/>
      <c r="C27" s="110"/>
      <c r="D27" s="110"/>
      <c r="E27" s="374" t="s">
        <v>19</v>
      </c>
      <c r="F27" s="374"/>
      <c r="G27" s="374"/>
      <c r="H27" s="374"/>
      <c r="I27" s="110"/>
      <c r="J27" s="110"/>
      <c r="K27" s="110"/>
      <c r="L27" s="112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10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3"/>
      <c r="E29" s="113"/>
      <c r="F29" s="113"/>
      <c r="G29" s="113"/>
      <c r="H29" s="113"/>
      <c r="I29" s="113"/>
      <c r="J29" s="113"/>
      <c r="K29" s="113"/>
      <c r="L29" s="107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14" t="s">
        <v>39</v>
      </c>
      <c r="E30" s="35"/>
      <c r="F30" s="35"/>
      <c r="G30" s="35"/>
      <c r="H30" s="35"/>
      <c r="I30" s="35"/>
      <c r="J30" s="115">
        <f>ROUND(J82,2)</f>
        <v>0</v>
      </c>
      <c r="K30" s="35"/>
      <c r="L30" s="10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3"/>
      <c r="E31" s="113"/>
      <c r="F31" s="113"/>
      <c r="G31" s="113"/>
      <c r="H31" s="113"/>
      <c r="I31" s="113"/>
      <c r="J31" s="113"/>
      <c r="K31" s="113"/>
      <c r="L31" s="10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16" t="s">
        <v>41</v>
      </c>
      <c r="G32" s="35"/>
      <c r="H32" s="35"/>
      <c r="I32" s="116" t="s">
        <v>40</v>
      </c>
      <c r="J32" s="116" t="s">
        <v>42</v>
      </c>
      <c r="K32" s="35"/>
      <c r="L32" s="10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17" t="s">
        <v>43</v>
      </c>
      <c r="E33" s="106" t="s">
        <v>44</v>
      </c>
      <c r="F33" s="118">
        <f>ROUND((SUM(BE82:BE116)),2)</f>
        <v>0</v>
      </c>
      <c r="G33" s="35"/>
      <c r="H33" s="35"/>
      <c r="I33" s="119">
        <v>0.21</v>
      </c>
      <c r="J33" s="118">
        <f>ROUND(((SUM(BE82:BE116))*I33),2)</f>
        <v>0</v>
      </c>
      <c r="K33" s="35"/>
      <c r="L33" s="10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06" t="s">
        <v>45</v>
      </c>
      <c r="F34" s="118">
        <f>ROUND((SUM(BF82:BF116)),2)</f>
        <v>0</v>
      </c>
      <c r="G34" s="35"/>
      <c r="H34" s="35"/>
      <c r="I34" s="119">
        <v>0.15</v>
      </c>
      <c r="J34" s="118">
        <f>ROUND(((SUM(BF82:BF116))*I34),2)</f>
        <v>0</v>
      </c>
      <c r="K34" s="35"/>
      <c r="L34" s="10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06" t="s">
        <v>46</v>
      </c>
      <c r="F35" s="118">
        <f>ROUND((SUM(BG82:BG116)),2)</f>
        <v>0</v>
      </c>
      <c r="G35" s="35"/>
      <c r="H35" s="35"/>
      <c r="I35" s="119">
        <v>0.21</v>
      </c>
      <c r="J35" s="118">
        <f>0</f>
        <v>0</v>
      </c>
      <c r="K35" s="35"/>
      <c r="L35" s="10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06" t="s">
        <v>47</v>
      </c>
      <c r="F36" s="118">
        <f>ROUND((SUM(BH82:BH116)),2)</f>
        <v>0</v>
      </c>
      <c r="G36" s="35"/>
      <c r="H36" s="35"/>
      <c r="I36" s="119">
        <v>0.15</v>
      </c>
      <c r="J36" s="118">
        <f>0</f>
        <v>0</v>
      </c>
      <c r="K36" s="35"/>
      <c r="L36" s="10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06" t="s">
        <v>48</v>
      </c>
      <c r="F37" s="118">
        <f>ROUND((SUM(BI82:BI116)),2)</f>
        <v>0</v>
      </c>
      <c r="G37" s="35"/>
      <c r="H37" s="35"/>
      <c r="I37" s="119">
        <v>0</v>
      </c>
      <c r="J37" s="118">
        <f>0</f>
        <v>0</v>
      </c>
      <c r="K37" s="35"/>
      <c r="L37" s="10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10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0"/>
      <c r="D39" s="121" t="s">
        <v>49</v>
      </c>
      <c r="E39" s="122"/>
      <c r="F39" s="122"/>
      <c r="G39" s="123" t="s">
        <v>50</v>
      </c>
      <c r="H39" s="124" t="s">
        <v>51</v>
      </c>
      <c r="I39" s="122"/>
      <c r="J39" s="125">
        <f>SUM(J30:J37)</f>
        <v>0</v>
      </c>
      <c r="K39" s="126"/>
      <c r="L39" s="10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27"/>
      <c r="C40" s="128"/>
      <c r="D40" s="128"/>
      <c r="E40" s="128"/>
      <c r="F40" s="128"/>
      <c r="G40" s="128"/>
      <c r="H40" s="128"/>
      <c r="I40" s="128"/>
      <c r="J40" s="128"/>
      <c r="K40" s="128"/>
      <c r="L40" s="10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29"/>
      <c r="C44" s="130"/>
      <c r="D44" s="130"/>
      <c r="E44" s="130"/>
      <c r="F44" s="130"/>
      <c r="G44" s="130"/>
      <c r="H44" s="130"/>
      <c r="I44" s="130"/>
      <c r="J44" s="130"/>
      <c r="K44" s="130"/>
      <c r="L44" s="107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4" t="s">
        <v>113</v>
      </c>
      <c r="D45" s="37"/>
      <c r="E45" s="37"/>
      <c r="F45" s="37"/>
      <c r="G45" s="37"/>
      <c r="H45" s="37"/>
      <c r="I45" s="37"/>
      <c r="J45" s="37"/>
      <c r="K45" s="37"/>
      <c r="L45" s="107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10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30" t="s">
        <v>16</v>
      </c>
      <c r="D47" s="37"/>
      <c r="E47" s="37"/>
      <c r="F47" s="37"/>
      <c r="G47" s="37"/>
      <c r="H47" s="37"/>
      <c r="I47" s="37"/>
      <c r="J47" s="37"/>
      <c r="K47" s="37"/>
      <c r="L47" s="10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375" t="str">
        <f>E7</f>
        <v>PPO Píšťany-sklad MPPZ (aktualizace)</v>
      </c>
      <c r="F48" s="376"/>
      <c r="G48" s="376"/>
      <c r="H48" s="376"/>
      <c r="I48" s="37"/>
      <c r="J48" s="37"/>
      <c r="K48" s="37"/>
      <c r="L48" s="10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30" t="s">
        <v>111</v>
      </c>
      <c r="D49" s="37"/>
      <c r="E49" s="37"/>
      <c r="F49" s="37"/>
      <c r="G49" s="37"/>
      <c r="H49" s="37"/>
      <c r="I49" s="37"/>
      <c r="J49" s="37"/>
      <c r="K49" s="37"/>
      <c r="L49" s="10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328" t="str">
        <f>E9</f>
        <v>IO 02 - Přípojka NN</v>
      </c>
      <c r="F50" s="377"/>
      <c r="G50" s="377"/>
      <c r="H50" s="377"/>
      <c r="I50" s="37"/>
      <c r="J50" s="37"/>
      <c r="K50" s="37"/>
      <c r="L50" s="10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107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30" t="s">
        <v>21</v>
      </c>
      <c r="D52" s="37"/>
      <c r="E52" s="37"/>
      <c r="F52" s="28" t="str">
        <f>F12</f>
        <v>Píšťany</v>
      </c>
      <c r="G52" s="37"/>
      <c r="H52" s="37"/>
      <c r="I52" s="30" t="s">
        <v>23</v>
      </c>
      <c r="J52" s="60" t="str">
        <f>IF(J12="","",J12)</f>
        <v>31. 10. 2022</v>
      </c>
      <c r="K52" s="37"/>
      <c r="L52" s="10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10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25.7" customHeight="1">
      <c r="A54" s="35"/>
      <c r="B54" s="36"/>
      <c r="C54" s="30" t="s">
        <v>25</v>
      </c>
      <c r="D54" s="37"/>
      <c r="E54" s="37"/>
      <c r="F54" s="28" t="str">
        <f>E15</f>
        <v>Povodí LABE - státní podnik</v>
      </c>
      <c r="G54" s="37"/>
      <c r="H54" s="37"/>
      <c r="I54" s="30" t="s">
        <v>32</v>
      </c>
      <c r="J54" s="33" t="str">
        <f>E21</f>
        <v>Agroprojekt Jihlava spol, s.r.o.</v>
      </c>
      <c r="K54" s="37"/>
      <c r="L54" s="10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25.7" customHeight="1">
      <c r="A55" s="35"/>
      <c r="B55" s="36"/>
      <c r="C55" s="30" t="s">
        <v>30</v>
      </c>
      <c r="D55" s="37"/>
      <c r="E55" s="37"/>
      <c r="F55" s="28" t="str">
        <f>IF(E18="","",E18)</f>
        <v>Vyplň údaj</v>
      </c>
      <c r="G55" s="37"/>
      <c r="H55" s="37"/>
      <c r="I55" s="30" t="s">
        <v>36</v>
      </c>
      <c r="J55" s="33" t="str">
        <f>E24</f>
        <v>Agroprojekt Jihlava spol, s.r.o.</v>
      </c>
      <c r="K55" s="37"/>
      <c r="L55" s="10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10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31" t="s">
        <v>114</v>
      </c>
      <c r="D57" s="132"/>
      <c r="E57" s="132"/>
      <c r="F57" s="132"/>
      <c r="G57" s="132"/>
      <c r="H57" s="132"/>
      <c r="I57" s="132"/>
      <c r="J57" s="133" t="s">
        <v>115</v>
      </c>
      <c r="K57" s="132"/>
      <c r="L57" s="10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10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34" t="s">
        <v>71</v>
      </c>
      <c r="D59" s="37"/>
      <c r="E59" s="37"/>
      <c r="F59" s="37"/>
      <c r="G59" s="37"/>
      <c r="H59" s="37"/>
      <c r="I59" s="37"/>
      <c r="J59" s="78">
        <f>J82</f>
        <v>0</v>
      </c>
      <c r="K59" s="37"/>
      <c r="L59" s="10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8" t="s">
        <v>116</v>
      </c>
    </row>
    <row r="60" spans="2:12" s="9" customFormat="1" ht="24.95" customHeight="1">
      <c r="B60" s="135"/>
      <c r="C60" s="136"/>
      <c r="D60" s="137" t="s">
        <v>503</v>
      </c>
      <c r="E60" s="138"/>
      <c r="F60" s="138"/>
      <c r="G60" s="138"/>
      <c r="H60" s="138"/>
      <c r="I60" s="138"/>
      <c r="J60" s="139">
        <f>J83</f>
        <v>0</v>
      </c>
      <c r="K60" s="136"/>
      <c r="L60" s="140"/>
    </row>
    <row r="61" spans="2:12" s="10" customFormat="1" ht="19.9" customHeight="1">
      <c r="B61" s="141"/>
      <c r="C61" s="142"/>
      <c r="D61" s="143" t="s">
        <v>504</v>
      </c>
      <c r="E61" s="144"/>
      <c r="F61" s="144"/>
      <c r="G61" s="144"/>
      <c r="H61" s="144"/>
      <c r="I61" s="144"/>
      <c r="J61" s="145">
        <f>J84</f>
        <v>0</v>
      </c>
      <c r="K61" s="142"/>
      <c r="L61" s="146"/>
    </row>
    <row r="62" spans="2:12" s="10" customFormat="1" ht="19.9" customHeight="1">
      <c r="B62" s="141"/>
      <c r="C62" s="142"/>
      <c r="D62" s="143" t="s">
        <v>505</v>
      </c>
      <c r="E62" s="144"/>
      <c r="F62" s="144"/>
      <c r="G62" s="144"/>
      <c r="H62" s="144"/>
      <c r="I62" s="144"/>
      <c r="J62" s="145">
        <f>J106</f>
        <v>0</v>
      </c>
      <c r="K62" s="142"/>
      <c r="L62" s="146"/>
    </row>
    <row r="63" spans="1:31" s="2" customFormat="1" ht="21.75" customHeight="1">
      <c r="A63" s="35"/>
      <c r="B63" s="36"/>
      <c r="C63" s="37"/>
      <c r="D63" s="37"/>
      <c r="E63" s="37"/>
      <c r="F63" s="37"/>
      <c r="G63" s="37"/>
      <c r="H63" s="37"/>
      <c r="I63" s="37"/>
      <c r="J63" s="37"/>
      <c r="K63" s="37"/>
      <c r="L63" s="107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</row>
    <row r="64" spans="1:31" s="2" customFormat="1" ht="6.95" customHeight="1">
      <c r="A64" s="35"/>
      <c r="B64" s="48"/>
      <c r="C64" s="49"/>
      <c r="D64" s="49"/>
      <c r="E64" s="49"/>
      <c r="F64" s="49"/>
      <c r="G64" s="49"/>
      <c r="H64" s="49"/>
      <c r="I64" s="49"/>
      <c r="J64" s="49"/>
      <c r="K64" s="49"/>
      <c r="L64" s="107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</row>
    <row r="68" spans="1:31" s="2" customFormat="1" ht="6.95" customHeight="1">
      <c r="A68" s="35"/>
      <c r="B68" s="50"/>
      <c r="C68" s="51"/>
      <c r="D68" s="51"/>
      <c r="E68" s="51"/>
      <c r="F68" s="51"/>
      <c r="G68" s="51"/>
      <c r="H68" s="51"/>
      <c r="I68" s="51"/>
      <c r="J68" s="51"/>
      <c r="K68" s="51"/>
      <c r="L68" s="107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</row>
    <row r="69" spans="1:31" s="2" customFormat="1" ht="24.95" customHeight="1">
      <c r="A69" s="35"/>
      <c r="B69" s="36"/>
      <c r="C69" s="24" t="s">
        <v>124</v>
      </c>
      <c r="D69" s="37"/>
      <c r="E69" s="37"/>
      <c r="F69" s="37"/>
      <c r="G69" s="37"/>
      <c r="H69" s="37"/>
      <c r="I69" s="37"/>
      <c r="J69" s="37"/>
      <c r="K69" s="37"/>
      <c r="L69" s="107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</row>
    <row r="70" spans="1:31" s="2" customFormat="1" ht="6.95" customHeight="1">
      <c r="A70" s="35"/>
      <c r="B70" s="36"/>
      <c r="C70" s="37"/>
      <c r="D70" s="37"/>
      <c r="E70" s="37"/>
      <c r="F70" s="37"/>
      <c r="G70" s="37"/>
      <c r="H70" s="37"/>
      <c r="I70" s="37"/>
      <c r="J70" s="37"/>
      <c r="K70" s="37"/>
      <c r="L70" s="107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1" spans="1:31" s="2" customFormat="1" ht="12" customHeight="1">
      <c r="A71" s="35"/>
      <c r="B71" s="36"/>
      <c r="C71" s="30" t="s">
        <v>16</v>
      </c>
      <c r="D71" s="37"/>
      <c r="E71" s="37"/>
      <c r="F71" s="37"/>
      <c r="G71" s="37"/>
      <c r="H71" s="37"/>
      <c r="I71" s="37"/>
      <c r="J71" s="37"/>
      <c r="K71" s="37"/>
      <c r="L71" s="107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2" spans="1:31" s="2" customFormat="1" ht="16.5" customHeight="1">
      <c r="A72" s="35"/>
      <c r="B72" s="36"/>
      <c r="C72" s="37"/>
      <c r="D72" s="37"/>
      <c r="E72" s="375" t="str">
        <f>E7</f>
        <v>PPO Píšťany-sklad MPPZ (aktualizace)</v>
      </c>
      <c r="F72" s="376"/>
      <c r="G72" s="376"/>
      <c r="H72" s="376"/>
      <c r="I72" s="37"/>
      <c r="J72" s="37"/>
      <c r="K72" s="37"/>
      <c r="L72" s="107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2" customFormat="1" ht="12" customHeight="1">
      <c r="A73" s="35"/>
      <c r="B73" s="36"/>
      <c r="C73" s="30" t="s">
        <v>111</v>
      </c>
      <c r="D73" s="37"/>
      <c r="E73" s="37"/>
      <c r="F73" s="37"/>
      <c r="G73" s="37"/>
      <c r="H73" s="37"/>
      <c r="I73" s="37"/>
      <c r="J73" s="37"/>
      <c r="K73" s="37"/>
      <c r="L73" s="107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16.5" customHeight="1">
      <c r="A74" s="35"/>
      <c r="B74" s="36"/>
      <c r="C74" s="37"/>
      <c r="D74" s="37"/>
      <c r="E74" s="328" t="str">
        <f>E9</f>
        <v>IO 02 - Přípojka NN</v>
      </c>
      <c r="F74" s="377"/>
      <c r="G74" s="377"/>
      <c r="H74" s="377"/>
      <c r="I74" s="37"/>
      <c r="J74" s="37"/>
      <c r="K74" s="37"/>
      <c r="L74" s="107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6.95" customHeight="1">
      <c r="A75" s="35"/>
      <c r="B75" s="36"/>
      <c r="C75" s="37"/>
      <c r="D75" s="37"/>
      <c r="E75" s="37"/>
      <c r="F75" s="37"/>
      <c r="G75" s="37"/>
      <c r="H75" s="37"/>
      <c r="I75" s="37"/>
      <c r="J75" s="37"/>
      <c r="K75" s="37"/>
      <c r="L75" s="107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12" customHeight="1">
      <c r="A76" s="35"/>
      <c r="B76" s="36"/>
      <c r="C76" s="30" t="s">
        <v>21</v>
      </c>
      <c r="D76" s="37"/>
      <c r="E76" s="37"/>
      <c r="F76" s="28" t="str">
        <f>F12</f>
        <v>Píšťany</v>
      </c>
      <c r="G76" s="37"/>
      <c r="H76" s="37"/>
      <c r="I76" s="30" t="s">
        <v>23</v>
      </c>
      <c r="J76" s="60" t="str">
        <f>IF(J12="","",J12)</f>
        <v>31. 10. 2022</v>
      </c>
      <c r="K76" s="37"/>
      <c r="L76" s="107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6.95" customHeight="1">
      <c r="A77" s="35"/>
      <c r="B77" s="36"/>
      <c r="C77" s="37"/>
      <c r="D77" s="37"/>
      <c r="E77" s="37"/>
      <c r="F77" s="37"/>
      <c r="G77" s="37"/>
      <c r="H77" s="37"/>
      <c r="I77" s="37"/>
      <c r="J77" s="37"/>
      <c r="K77" s="37"/>
      <c r="L77" s="107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25.7" customHeight="1">
      <c r="A78" s="35"/>
      <c r="B78" s="36"/>
      <c r="C78" s="30" t="s">
        <v>25</v>
      </c>
      <c r="D78" s="37"/>
      <c r="E78" s="37"/>
      <c r="F78" s="28" t="str">
        <f>E15</f>
        <v>Povodí LABE - státní podnik</v>
      </c>
      <c r="G78" s="37"/>
      <c r="H78" s="37"/>
      <c r="I78" s="30" t="s">
        <v>32</v>
      </c>
      <c r="J78" s="33" t="str">
        <f>E21</f>
        <v>Agroprojekt Jihlava spol, s.r.o.</v>
      </c>
      <c r="K78" s="37"/>
      <c r="L78" s="107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25.7" customHeight="1">
      <c r="A79" s="35"/>
      <c r="B79" s="36"/>
      <c r="C79" s="30" t="s">
        <v>30</v>
      </c>
      <c r="D79" s="37"/>
      <c r="E79" s="37"/>
      <c r="F79" s="28" t="str">
        <f>IF(E18="","",E18)</f>
        <v>Vyplň údaj</v>
      </c>
      <c r="G79" s="37"/>
      <c r="H79" s="37"/>
      <c r="I79" s="30" t="s">
        <v>36</v>
      </c>
      <c r="J79" s="33" t="str">
        <f>E24</f>
        <v>Agroprojekt Jihlava spol, s.r.o.</v>
      </c>
      <c r="K79" s="37"/>
      <c r="L79" s="107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10.35" customHeight="1">
      <c r="A80" s="35"/>
      <c r="B80" s="36"/>
      <c r="C80" s="37"/>
      <c r="D80" s="37"/>
      <c r="E80" s="37"/>
      <c r="F80" s="37"/>
      <c r="G80" s="37"/>
      <c r="H80" s="37"/>
      <c r="I80" s="37"/>
      <c r="J80" s="37"/>
      <c r="K80" s="37"/>
      <c r="L80" s="107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11" customFormat="1" ht="29.25" customHeight="1">
      <c r="A81" s="147"/>
      <c r="B81" s="148"/>
      <c r="C81" s="149" t="s">
        <v>125</v>
      </c>
      <c r="D81" s="150" t="s">
        <v>58</v>
      </c>
      <c r="E81" s="150" t="s">
        <v>54</v>
      </c>
      <c r="F81" s="150" t="s">
        <v>55</v>
      </c>
      <c r="G81" s="150" t="s">
        <v>126</v>
      </c>
      <c r="H81" s="150" t="s">
        <v>127</v>
      </c>
      <c r="I81" s="150" t="s">
        <v>128</v>
      </c>
      <c r="J81" s="151" t="s">
        <v>115</v>
      </c>
      <c r="K81" s="152" t="s">
        <v>129</v>
      </c>
      <c r="L81" s="153"/>
      <c r="M81" s="69" t="s">
        <v>19</v>
      </c>
      <c r="N81" s="70" t="s">
        <v>43</v>
      </c>
      <c r="O81" s="70" t="s">
        <v>130</v>
      </c>
      <c r="P81" s="70" t="s">
        <v>131</v>
      </c>
      <c r="Q81" s="70" t="s">
        <v>132</v>
      </c>
      <c r="R81" s="70" t="s">
        <v>133</v>
      </c>
      <c r="S81" s="70" t="s">
        <v>134</v>
      </c>
      <c r="T81" s="71" t="s">
        <v>135</v>
      </c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</row>
    <row r="82" spans="1:63" s="2" customFormat="1" ht="22.9" customHeight="1">
      <c r="A82" s="35"/>
      <c r="B82" s="36"/>
      <c r="C82" s="76" t="s">
        <v>136</v>
      </c>
      <c r="D82" s="37"/>
      <c r="E82" s="37"/>
      <c r="F82" s="37"/>
      <c r="G82" s="37"/>
      <c r="H82" s="37"/>
      <c r="I82" s="37"/>
      <c r="J82" s="154">
        <f>BK82</f>
        <v>0</v>
      </c>
      <c r="K82" s="37"/>
      <c r="L82" s="40"/>
      <c r="M82" s="72"/>
      <c r="N82" s="155"/>
      <c r="O82" s="73"/>
      <c r="P82" s="156">
        <f>P83</f>
        <v>0</v>
      </c>
      <c r="Q82" s="73"/>
      <c r="R82" s="156">
        <f>R83</f>
        <v>17.678703500000005</v>
      </c>
      <c r="S82" s="73"/>
      <c r="T82" s="157">
        <f>T83</f>
        <v>0</v>
      </c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T82" s="18" t="s">
        <v>72</v>
      </c>
      <c r="AU82" s="18" t="s">
        <v>116</v>
      </c>
      <c r="BK82" s="158">
        <f>BK83</f>
        <v>0</v>
      </c>
    </row>
    <row r="83" spans="2:63" s="12" customFormat="1" ht="25.9" customHeight="1">
      <c r="B83" s="159"/>
      <c r="C83" s="160"/>
      <c r="D83" s="161" t="s">
        <v>72</v>
      </c>
      <c r="E83" s="162" t="s">
        <v>183</v>
      </c>
      <c r="F83" s="162" t="s">
        <v>183</v>
      </c>
      <c r="G83" s="160"/>
      <c r="H83" s="160"/>
      <c r="I83" s="163"/>
      <c r="J83" s="164">
        <f>BK83</f>
        <v>0</v>
      </c>
      <c r="K83" s="160"/>
      <c r="L83" s="165"/>
      <c r="M83" s="166"/>
      <c r="N83" s="167"/>
      <c r="O83" s="167"/>
      <c r="P83" s="168">
        <f>P84+P106</f>
        <v>0</v>
      </c>
      <c r="Q83" s="167"/>
      <c r="R83" s="168">
        <f>R84+R106</f>
        <v>17.678703500000005</v>
      </c>
      <c r="S83" s="167"/>
      <c r="T83" s="169">
        <f>T84+T106</f>
        <v>0</v>
      </c>
      <c r="AR83" s="170" t="s">
        <v>153</v>
      </c>
      <c r="AT83" s="171" t="s">
        <v>72</v>
      </c>
      <c r="AU83" s="171" t="s">
        <v>73</v>
      </c>
      <c r="AY83" s="170" t="s">
        <v>139</v>
      </c>
      <c r="BK83" s="172">
        <f>BK84+BK106</f>
        <v>0</v>
      </c>
    </row>
    <row r="84" spans="2:63" s="12" customFormat="1" ht="22.9" customHeight="1">
      <c r="B84" s="159"/>
      <c r="C84" s="160"/>
      <c r="D84" s="161" t="s">
        <v>72</v>
      </c>
      <c r="E84" s="173" t="s">
        <v>506</v>
      </c>
      <c r="F84" s="173" t="s">
        <v>507</v>
      </c>
      <c r="G84" s="160"/>
      <c r="H84" s="160"/>
      <c r="I84" s="163"/>
      <c r="J84" s="174">
        <f>BK84</f>
        <v>0</v>
      </c>
      <c r="K84" s="160"/>
      <c r="L84" s="165"/>
      <c r="M84" s="166"/>
      <c r="N84" s="167"/>
      <c r="O84" s="167"/>
      <c r="P84" s="168">
        <f>SUM(P85:P105)</f>
        <v>0</v>
      </c>
      <c r="Q84" s="167"/>
      <c r="R84" s="168">
        <f>SUM(R85:R105)</f>
        <v>0.19648</v>
      </c>
      <c r="S84" s="167"/>
      <c r="T84" s="169">
        <f>SUM(T85:T105)</f>
        <v>0</v>
      </c>
      <c r="AR84" s="170" t="s">
        <v>153</v>
      </c>
      <c r="AT84" s="171" t="s">
        <v>72</v>
      </c>
      <c r="AU84" s="171" t="s">
        <v>81</v>
      </c>
      <c r="AY84" s="170" t="s">
        <v>139</v>
      </c>
      <c r="BK84" s="172">
        <f>SUM(BK85:BK105)</f>
        <v>0</v>
      </c>
    </row>
    <row r="85" spans="1:65" s="2" customFormat="1" ht="24.2" customHeight="1">
      <c r="A85" s="35"/>
      <c r="B85" s="36"/>
      <c r="C85" s="175" t="s">
        <v>81</v>
      </c>
      <c r="D85" s="175" t="s">
        <v>141</v>
      </c>
      <c r="E85" s="176" t="s">
        <v>508</v>
      </c>
      <c r="F85" s="177" t="s">
        <v>509</v>
      </c>
      <c r="G85" s="178" t="s">
        <v>213</v>
      </c>
      <c r="H85" s="179">
        <v>10</v>
      </c>
      <c r="I85" s="180"/>
      <c r="J85" s="181">
        <f aca="true" t="shared" si="0" ref="J85:J105">ROUND(I85*H85,2)</f>
        <v>0</v>
      </c>
      <c r="K85" s="182"/>
      <c r="L85" s="40"/>
      <c r="M85" s="183" t="s">
        <v>19</v>
      </c>
      <c r="N85" s="184" t="s">
        <v>44</v>
      </c>
      <c r="O85" s="65"/>
      <c r="P85" s="185">
        <f aca="true" t="shared" si="1" ref="P85:P105">O85*H85</f>
        <v>0</v>
      </c>
      <c r="Q85" s="185">
        <v>0</v>
      </c>
      <c r="R85" s="185">
        <f aca="true" t="shared" si="2" ref="R85:R105">Q85*H85</f>
        <v>0</v>
      </c>
      <c r="S85" s="185">
        <v>0</v>
      </c>
      <c r="T85" s="186">
        <f aca="true" t="shared" si="3" ref="T85:T105">S85*H85</f>
        <v>0</v>
      </c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R85" s="187" t="s">
        <v>145</v>
      </c>
      <c r="AT85" s="187" t="s">
        <v>141</v>
      </c>
      <c r="AU85" s="187" t="s">
        <v>83</v>
      </c>
      <c r="AY85" s="18" t="s">
        <v>139</v>
      </c>
      <c r="BE85" s="188">
        <f aca="true" t="shared" si="4" ref="BE85:BE105">IF(N85="základní",J85,0)</f>
        <v>0</v>
      </c>
      <c r="BF85" s="188">
        <f aca="true" t="shared" si="5" ref="BF85:BF105">IF(N85="snížená",J85,0)</f>
        <v>0</v>
      </c>
      <c r="BG85" s="188">
        <f aca="true" t="shared" si="6" ref="BG85:BG105">IF(N85="zákl. přenesená",J85,0)</f>
        <v>0</v>
      </c>
      <c r="BH85" s="188">
        <f aca="true" t="shared" si="7" ref="BH85:BH105">IF(N85="sníž. přenesená",J85,0)</f>
        <v>0</v>
      </c>
      <c r="BI85" s="188">
        <f aca="true" t="shared" si="8" ref="BI85:BI105">IF(N85="nulová",J85,0)</f>
        <v>0</v>
      </c>
      <c r="BJ85" s="18" t="s">
        <v>81</v>
      </c>
      <c r="BK85" s="188">
        <f aca="true" t="shared" si="9" ref="BK85:BK105">ROUND(I85*H85,2)</f>
        <v>0</v>
      </c>
      <c r="BL85" s="18" t="s">
        <v>145</v>
      </c>
      <c r="BM85" s="187" t="s">
        <v>81</v>
      </c>
    </row>
    <row r="86" spans="1:65" s="2" customFormat="1" ht="24.2" customHeight="1">
      <c r="A86" s="35"/>
      <c r="B86" s="36"/>
      <c r="C86" s="206" t="s">
        <v>83</v>
      </c>
      <c r="D86" s="206" t="s">
        <v>183</v>
      </c>
      <c r="E86" s="207" t="s">
        <v>510</v>
      </c>
      <c r="F86" s="208" t="s">
        <v>511</v>
      </c>
      <c r="G86" s="209" t="s">
        <v>213</v>
      </c>
      <c r="H86" s="210">
        <v>10.5</v>
      </c>
      <c r="I86" s="211"/>
      <c r="J86" s="212">
        <f t="shared" si="0"/>
        <v>0</v>
      </c>
      <c r="K86" s="213"/>
      <c r="L86" s="214"/>
      <c r="M86" s="215" t="s">
        <v>19</v>
      </c>
      <c r="N86" s="216" t="s">
        <v>44</v>
      </c>
      <c r="O86" s="65"/>
      <c r="P86" s="185">
        <f t="shared" si="1"/>
        <v>0</v>
      </c>
      <c r="Q86" s="185">
        <v>0.00039</v>
      </c>
      <c r="R86" s="185">
        <f t="shared" si="2"/>
        <v>0.004095</v>
      </c>
      <c r="S86" s="185">
        <v>0</v>
      </c>
      <c r="T86" s="186">
        <f t="shared" si="3"/>
        <v>0</v>
      </c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R86" s="187" t="s">
        <v>175</v>
      </c>
      <c r="AT86" s="187" t="s">
        <v>183</v>
      </c>
      <c r="AU86" s="187" t="s">
        <v>83</v>
      </c>
      <c r="AY86" s="18" t="s">
        <v>139</v>
      </c>
      <c r="BE86" s="188">
        <f t="shared" si="4"/>
        <v>0</v>
      </c>
      <c r="BF86" s="188">
        <f t="shared" si="5"/>
        <v>0</v>
      </c>
      <c r="BG86" s="188">
        <f t="shared" si="6"/>
        <v>0</v>
      </c>
      <c r="BH86" s="188">
        <f t="shared" si="7"/>
        <v>0</v>
      </c>
      <c r="BI86" s="188">
        <f t="shared" si="8"/>
        <v>0</v>
      </c>
      <c r="BJ86" s="18" t="s">
        <v>81</v>
      </c>
      <c r="BK86" s="188">
        <f t="shared" si="9"/>
        <v>0</v>
      </c>
      <c r="BL86" s="18" t="s">
        <v>145</v>
      </c>
      <c r="BM86" s="187" t="s">
        <v>83</v>
      </c>
    </row>
    <row r="87" spans="1:65" s="2" customFormat="1" ht="24.2" customHeight="1">
      <c r="A87" s="35"/>
      <c r="B87" s="36"/>
      <c r="C87" s="175" t="s">
        <v>153</v>
      </c>
      <c r="D87" s="175" t="s">
        <v>141</v>
      </c>
      <c r="E87" s="176" t="s">
        <v>512</v>
      </c>
      <c r="F87" s="177" t="s">
        <v>513</v>
      </c>
      <c r="G87" s="178" t="s">
        <v>213</v>
      </c>
      <c r="H87" s="179">
        <v>85</v>
      </c>
      <c r="I87" s="180"/>
      <c r="J87" s="181">
        <f t="shared" si="0"/>
        <v>0</v>
      </c>
      <c r="K87" s="182"/>
      <c r="L87" s="40"/>
      <c r="M87" s="183" t="s">
        <v>19</v>
      </c>
      <c r="N87" s="184" t="s">
        <v>44</v>
      </c>
      <c r="O87" s="65"/>
      <c r="P87" s="185">
        <f t="shared" si="1"/>
        <v>0</v>
      </c>
      <c r="Q87" s="185">
        <v>0</v>
      </c>
      <c r="R87" s="185">
        <f t="shared" si="2"/>
        <v>0</v>
      </c>
      <c r="S87" s="185">
        <v>0</v>
      </c>
      <c r="T87" s="186">
        <f t="shared" si="3"/>
        <v>0</v>
      </c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R87" s="187" t="s">
        <v>145</v>
      </c>
      <c r="AT87" s="187" t="s">
        <v>141</v>
      </c>
      <c r="AU87" s="187" t="s">
        <v>83</v>
      </c>
      <c r="AY87" s="18" t="s">
        <v>139</v>
      </c>
      <c r="BE87" s="188">
        <f t="shared" si="4"/>
        <v>0</v>
      </c>
      <c r="BF87" s="188">
        <f t="shared" si="5"/>
        <v>0</v>
      </c>
      <c r="BG87" s="188">
        <f t="shared" si="6"/>
        <v>0</v>
      </c>
      <c r="BH87" s="188">
        <f t="shared" si="7"/>
        <v>0</v>
      </c>
      <c r="BI87" s="188">
        <f t="shared" si="8"/>
        <v>0</v>
      </c>
      <c r="BJ87" s="18" t="s">
        <v>81</v>
      </c>
      <c r="BK87" s="188">
        <f t="shared" si="9"/>
        <v>0</v>
      </c>
      <c r="BL87" s="18" t="s">
        <v>145</v>
      </c>
      <c r="BM87" s="187" t="s">
        <v>153</v>
      </c>
    </row>
    <row r="88" spans="1:65" s="2" customFormat="1" ht="24.2" customHeight="1">
      <c r="A88" s="35"/>
      <c r="B88" s="36"/>
      <c r="C88" s="206" t="s">
        <v>145</v>
      </c>
      <c r="D88" s="206" t="s">
        <v>183</v>
      </c>
      <c r="E88" s="207" t="s">
        <v>514</v>
      </c>
      <c r="F88" s="208" t="s">
        <v>515</v>
      </c>
      <c r="G88" s="209" t="s">
        <v>213</v>
      </c>
      <c r="H88" s="210">
        <v>89.25</v>
      </c>
      <c r="I88" s="211"/>
      <c r="J88" s="212">
        <f t="shared" si="0"/>
        <v>0</v>
      </c>
      <c r="K88" s="213"/>
      <c r="L88" s="214"/>
      <c r="M88" s="215" t="s">
        <v>19</v>
      </c>
      <c r="N88" s="216" t="s">
        <v>44</v>
      </c>
      <c r="O88" s="65"/>
      <c r="P88" s="185">
        <f t="shared" si="1"/>
        <v>0</v>
      </c>
      <c r="Q88" s="185">
        <v>0.00043</v>
      </c>
      <c r="R88" s="185">
        <f t="shared" si="2"/>
        <v>0.0383775</v>
      </c>
      <c r="S88" s="185">
        <v>0</v>
      </c>
      <c r="T88" s="186">
        <f t="shared" si="3"/>
        <v>0</v>
      </c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R88" s="187" t="s">
        <v>175</v>
      </c>
      <c r="AT88" s="187" t="s">
        <v>183</v>
      </c>
      <c r="AU88" s="187" t="s">
        <v>83</v>
      </c>
      <c r="AY88" s="18" t="s">
        <v>139</v>
      </c>
      <c r="BE88" s="188">
        <f t="shared" si="4"/>
        <v>0</v>
      </c>
      <c r="BF88" s="188">
        <f t="shared" si="5"/>
        <v>0</v>
      </c>
      <c r="BG88" s="188">
        <f t="shared" si="6"/>
        <v>0</v>
      </c>
      <c r="BH88" s="188">
        <f t="shared" si="7"/>
        <v>0</v>
      </c>
      <c r="BI88" s="188">
        <f t="shared" si="8"/>
        <v>0</v>
      </c>
      <c r="BJ88" s="18" t="s">
        <v>81</v>
      </c>
      <c r="BK88" s="188">
        <f t="shared" si="9"/>
        <v>0</v>
      </c>
      <c r="BL88" s="18" t="s">
        <v>145</v>
      </c>
      <c r="BM88" s="187" t="s">
        <v>145</v>
      </c>
    </row>
    <row r="89" spans="1:65" s="2" customFormat="1" ht="24.2" customHeight="1">
      <c r="A89" s="35"/>
      <c r="B89" s="36"/>
      <c r="C89" s="175" t="s">
        <v>161</v>
      </c>
      <c r="D89" s="175" t="s">
        <v>141</v>
      </c>
      <c r="E89" s="176" t="s">
        <v>516</v>
      </c>
      <c r="F89" s="177" t="s">
        <v>517</v>
      </c>
      <c r="G89" s="178" t="s">
        <v>213</v>
      </c>
      <c r="H89" s="179">
        <v>2</v>
      </c>
      <c r="I89" s="180"/>
      <c r="J89" s="181">
        <f t="shared" si="0"/>
        <v>0</v>
      </c>
      <c r="K89" s="182"/>
      <c r="L89" s="40"/>
      <c r="M89" s="183" t="s">
        <v>19</v>
      </c>
      <c r="N89" s="184" t="s">
        <v>44</v>
      </c>
      <c r="O89" s="65"/>
      <c r="P89" s="185">
        <f t="shared" si="1"/>
        <v>0</v>
      </c>
      <c r="Q89" s="185">
        <v>0</v>
      </c>
      <c r="R89" s="185">
        <f t="shared" si="2"/>
        <v>0</v>
      </c>
      <c r="S89" s="185">
        <v>0</v>
      </c>
      <c r="T89" s="186">
        <f t="shared" si="3"/>
        <v>0</v>
      </c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R89" s="187" t="s">
        <v>145</v>
      </c>
      <c r="AT89" s="187" t="s">
        <v>141</v>
      </c>
      <c r="AU89" s="187" t="s">
        <v>83</v>
      </c>
      <c r="AY89" s="18" t="s">
        <v>139</v>
      </c>
      <c r="BE89" s="188">
        <f t="shared" si="4"/>
        <v>0</v>
      </c>
      <c r="BF89" s="188">
        <f t="shared" si="5"/>
        <v>0</v>
      </c>
      <c r="BG89" s="188">
        <f t="shared" si="6"/>
        <v>0</v>
      </c>
      <c r="BH89" s="188">
        <f t="shared" si="7"/>
        <v>0</v>
      </c>
      <c r="BI89" s="188">
        <f t="shared" si="8"/>
        <v>0</v>
      </c>
      <c r="BJ89" s="18" t="s">
        <v>81</v>
      </c>
      <c r="BK89" s="188">
        <f t="shared" si="9"/>
        <v>0</v>
      </c>
      <c r="BL89" s="18" t="s">
        <v>145</v>
      </c>
      <c r="BM89" s="187" t="s">
        <v>161</v>
      </c>
    </row>
    <row r="90" spans="1:65" s="2" customFormat="1" ht="21.75" customHeight="1">
      <c r="A90" s="35"/>
      <c r="B90" s="36"/>
      <c r="C90" s="206" t="s">
        <v>165</v>
      </c>
      <c r="D90" s="206" t="s">
        <v>183</v>
      </c>
      <c r="E90" s="207" t="s">
        <v>518</v>
      </c>
      <c r="F90" s="208" t="s">
        <v>519</v>
      </c>
      <c r="G90" s="209" t="s">
        <v>213</v>
      </c>
      <c r="H90" s="210">
        <v>2.1</v>
      </c>
      <c r="I90" s="211"/>
      <c r="J90" s="212">
        <f t="shared" si="0"/>
        <v>0</v>
      </c>
      <c r="K90" s="213"/>
      <c r="L90" s="214"/>
      <c r="M90" s="215" t="s">
        <v>19</v>
      </c>
      <c r="N90" s="216" t="s">
        <v>44</v>
      </c>
      <c r="O90" s="65"/>
      <c r="P90" s="185">
        <f t="shared" si="1"/>
        <v>0</v>
      </c>
      <c r="Q90" s="185">
        <v>0.0149</v>
      </c>
      <c r="R90" s="185">
        <f t="shared" si="2"/>
        <v>0.03129</v>
      </c>
      <c r="S90" s="185">
        <v>0</v>
      </c>
      <c r="T90" s="186">
        <f t="shared" si="3"/>
        <v>0</v>
      </c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R90" s="187" t="s">
        <v>175</v>
      </c>
      <c r="AT90" s="187" t="s">
        <v>183</v>
      </c>
      <c r="AU90" s="187" t="s">
        <v>83</v>
      </c>
      <c r="AY90" s="18" t="s">
        <v>139</v>
      </c>
      <c r="BE90" s="188">
        <f t="shared" si="4"/>
        <v>0</v>
      </c>
      <c r="BF90" s="188">
        <f t="shared" si="5"/>
        <v>0</v>
      </c>
      <c r="BG90" s="188">
        <f t="shared" si="6"/>
        <v>0</v>
      </c>
      <c r="BH90" s="188">
        <f t="shared" si="7"/>
        <v>0</v>
      </c>
      <c r="BI90" s="188">
        <f t="shared" si="8"/>
        <v>0</v>
      </c>
      <c r="BJ90" s="18" t="s">
        <v>81</v>
      </c>
      <c r="BK90" s="188">
        <f t="shared" si="9"/>
        <v>0</v>
      </c>
      <c r="BL90" s="18" t="s">
        <v>145</v>
      </c>
      <c r="BM90" s="187" t="s">
        <v>165</v>
      </c>
    </row>
    <row r="91" spans="1:65" s="2" customFormat="1" ht="33" customHeight="1">
      <c r="A91" s="35"/>
      <c r="B91" s="36"/>
      <c r="C91" s="175" t="s">
        <v>170</v>
      </c>
      <c r="D91" s="175" t="s">
        <v>141</v>
      </c>
      <c r="E91" s="176" t="s">
        <v>520</v>
      </c>
      <c r="F91" s="177" t="s">
        <v>521</v>
      </c>
      <c r="G91" s="178" t="s">
        <v>144</v>
      </c>
      <c r="H91" s="179">
        <v>2</v>
      </c>
      <c r="I91" s="180"/>
      <c r="J91" s="181">
        <f t="shared" si="0"/>
        <v>0</v>
      </c>
      <c r="K91" s="182"/>
      <c r="L91" s="40"/>
      <c r="M91" s="183" t="s">
        <v>19</v>
      </c>
      <c r="N91" s="184" t="s">
        <v>44</v>
      </c>
      <c r="O91" s="65"/>
      <c r="P91" s="185">
        <f t="shared" si="1"/>
        <v>0</v>
      </c>
      <c r="Q91" s="185">
        <v>0</v>
      </c>
      <c r="R91" s="185">
        <f t="shared" si="2"/>
        <v>0</v>
      </c>
      <c r="S91" s="185">
        <v>0</v>
      </c>
      <c r="T91" s="186">
        <f t="shared" si="3"/>
        <v>0</v>
      </c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R91" s="187" t="s">
        <v>145</v>
      </c>
      <c r="AT91" s="187" t="s">
        <v>141</v>
      </c>
      <c r="AU91" s="187" t="s">
        <v>83</v>
      </c>
      <c r="AY91" s="18" t="s">
        <v>139</v>
      </c>
      <c r="BE91" s="188">
        <f t="shared" si="4"/>
        <v>0</v>
      </c>
      <c r="BF91" s="188">
        <f t="shared" si="5"/>
        <v>0</v>
      </c>
      <c r="BG91" s="188">
        <f t="shared" si="6"/>
        <v>0</v>
      </c>
      <c r="BH91" s="188">
        <f t="shared" si="7"/>
        <v>0</v>
      </c>
      <c r="BI91" s="188">
        <f t="shared" si="8"/>
        <v>0</v>
      </c>
      <c r="BJ91" s="18" t="s">
        <v>81</v>
      </c>
      <c r="BK91" s="188">
        <f t="shared" si="9"/>
        <v>0</v>
      </c>
      <c r="BL91" s="18" t="s">
        <v>145</v>
      </c>
      <c r="BM91" s="187" t="s">
        <v>170</v>
      </c>
    </row>
    <row r="92" spans="1:65" s="2" customFormat="1" ht="16.5" customHeight="1">
      <c r="A92" s="35"/>
      <c r="B92" s="36"/>
      <c r="C92" s="175" t="s">
        <v>175</v>
      </c>
      <c r="D92" s="175" t="s">
        <v>141</v>
      </c>
      <c r="E92" s="176" t="s">
        <v>522</v>
      </c>
      <c r="F92" s="177" t="s">
        <v>523</v>
      </c>
      <c r="G92" s="178" t="s">
        <v>144</v>
      </c>
      <c r="H92" s="179">
        <v>3</v>
      </c>
      <c r="I92" s="180"/>
      <c r="J92" s="181">
        <f t="shared" si="0"/>
        <v>0</v>
      </c>
      <c r="K92" s="182"/>
      <c r="L92" s="40"/>
      <c r="M92" s="183" t="s">
        <v>19</v>
      </c>
      <c r="N92" s="184" t="s">
        <v>44</v>
      </c>
      <c r="O92" s="65"/>
      <c r="P92" s="185">
        <f t="shared" si="1"/>
        <v>0</v>
      </c>
      <c r="Q92" s="185">
        <v>0</v>
      </c>
      <c r="R92" s="185">
        <f t="shared" si="2"/>
        <v>0</v>
      </c>
      <c r="S92" s="185">
        <v>0</v>
      </c>
      <c r="T92" s="186">
        <f t="shared" si="3"/>
        <v>0</v>
      </c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R92" s="187" t="s">
        <v>145</v>
      </c>
      <c r="AT92" s="187" t="s">
        <v>141</v>
      </c>
      <c r="AU92" s="187" t="s">
        <v>83</v>
      </c>
      <c r="AY92" s="18" t="s">
        <v>139</v>
      </c>
      <c r="BE92" s="188">
        <f t="shared" si="4"/>
        <v>0</v>
      </c>
      <c r="BF92" s="188">
        <f t="shared" si="5"/>
        <v>0</v>
      </c>
      <c r="BG92" s="188">
        <f t="shared" si="6"/>
        <v>0</v>
      </c>
      <c r="BH92" s="188">
        <f t="shared" si="7"/>
        <v>0</v>
      </c>
      <c r="BI92" s="188">
        <f t="shared" si="8"/>
        <v>0</v>
      </c>
      <c r="BJ92" s="18" t="s">
        <v>81</v>
      </c>
      <c r="BK92" s="188">
        <f t="shared" si="9"/>
        <v>0</v>
      </c>
      <c r="BL92" s="18" t="s">
        <v>145</v>
      </c>
      <c r="BM92" s="187" t="s">
        <v>175</v>
      </c>
    </row>
    <row r="93" spans="1:65" s="2" customFormat="1" ht="24.2" customHeight="1">
      <c r="A93" s="35"/>
      <c r="B93" s="36"/>
      <c r="C93" s="206" t="s">
        <v>182</v>
      </c>
      <c r="D93" s="206" t="s">
        <v>183</v>
      </c>
      <c r="E93" s="207" t="s">
        <v>524</v>
      </c>
      <c r="F93" s="208" t="s">
        <v>525</v>
      </c>
      <c r="G93" s="209" t="s">
        <v>144</v>
      </c>
      <c r="H93" s="210">
        <v>3</v>
      </c>
      <c r="I93" s="211"/>
      <c r="J93" s="212">
        <f t="shared" si="0"/>
        <v>0</v>
      </c>
      <c r="K93" s="213"/>
      <c r="L93" s="214"/>
      <c r="M93" s="215" t="s">
        <v>19</v>
      </c>
      <c r="N93" s="216" t="s">
        <v>44</v>
      </c>
      <c r="O93" s="65"/>
      <c r="P93" s="185">
        <f t="shared" si="1"/>
        <v>0</v>
      </c>
      <c r="Q93" s="185">
        <v>0.00015</v>
      </c>
      <c r="R93" s="185">
        <f t="shared" si="2"/>
        <v>0.00045</v>
      </c>
      <c r="S93" s="185">
        <v>0</v>
      </c>
      <c r="T93" s="186">
        <f t="shared" si="3"/>
        <v>0</v>
      </c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R93" s="187" t="s">
        <v>175</v>
      </c>
      <c r="AT93" s="187" t="s">
        <v>183</v>
      </c>
      <c r="AU93" s="187" t="s">
        <v>83</v>
      </c>
      <c r="AY93" s="18" t="s">
        <v>139</v>
      </c>
      <c r="BE93" s="188">
        <f t="shared" si="4"/>
        <v>0</v>
      </c>
      <c r="BF93" s="188">
        <f t="shared" si="5"/>
        <v>0</v>
      </c>
      <c r="BG93" s="188">
        <f t="shared" si="6"/>
        <v>0</v>
      </c>
      <c r="BH93" s="188">
        <f t="shared" si="7"/>
        <v>0</v>
      </c>
      <c r="BI93" s="188">
        <f t="shared" si="8"/>
        <v>0</v>
      </c>
      <c r="BJ93" s="18" t="s">
        <v>81</v>
      </c>
      <c r="BK93" s="188">
        <f t="shared" si="9"/>
        <v>0</v>
      </c>
      <c r="BL93" s="18" t="s">
        <v>145</v>
      </c>
      <c r="BM93" s="187" t="s">
        <v>182</v>
      </c>
    </row>
    <row r="94" spans="1:65" s="2" customFormat="1" ht="16.5" customHeight="1">
      <c r="A94" s="35"/>
      <c r="B94" s="36"/>
      <c r="C94" s="175" t="s">
        <v>192</v>
      </c>
      <c r="D94" s="175" t="s">
        <v>141</v>
      </c>
      <c r="E94" s="176" t="s">
        <v>526</v>
      </c>
      <c r="F94" s="177" t="s">
        <v>527</v>
      </c>
      <c r="G94" s="178" t="s">
        <v>144</v>
      </c>
      <c r="H94" s="179">
        <v>1</v>
      </c>
      <c r="I94" s="180"/>
      <c r="J94" s="181">
        <f t="shared" si="0"/>
        <v>0</v>
      </c>
      <c r="K94" s="182"/>
      <c r="L94" s="40"/>
      <c r="M94" s="183" t="s">
        <v>19</v>
      </c>
      <c r="N94" s="184" t="s">
        <v>44</v>
      </c>
      <c r="O94" s="65"/>
      <c r="P94" s="185">
        <f t="shared" si="1"/>
        <v>0</v>
      </c>
      <c r="Q94" s="185">
        <v>0</v>
      </c>
      <c r="R94" s="185">
        <f t="shared" si="2"/>
        <v>0</v>
      </c>
      <c r="S94" s="185">
        <v>0</v>
      </c>
      <c r="T94" s="186">
        <f t="shared" si="3"/>
        <v>0</v>
      </c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R94" s="187" t="s">
        <v>145</v>
      </c>
      <c r="AT94" s="187" t="s">
        <v>141</v>
      </c>
      <c r="AU94" s="187" t="s">
        <v>83</v>
      </c>
      <c r="AY94" s="18" t="s">
        <v>139</v>
      </c>
      <c r="BE94" s="188">
        <f t="shared" si="4"/>
        <v>0</v>
      </c>
      <c r="BF94" s="188">
        <f t="shared" si="5"/>
        <v>0</v>
      </c>
      <c r="BG94" s="188">
        <f t="shared" si="6"/>
        <v>0</v>
      </c>
      <c r="BH94" s="188">
        <f t="shared" si="7"/>
        <v>0</v>
      </c>
      <c r="BI94" s="188">
        <f t="shared" si="8"/>
        <v>0</v>
      </c>
      <c r="BJ94" s="18" t="s">
        <v>81</v>
      </c>
      <c r="BK94" s="188">
        <f t="shared" si="9"/>
        <v>0</v>
      </c>
      <c r="BL94" s="18" t="s">
        <v>145</v>
      </c>
      <c r="BM94" s="187" t="s">
        <v>192</v>
      </c>
    </row>
    <row r="95" spans="1:65" s="2" customFormat="1" ht="16.5" customHeight="1">
      <c r="A95" s="35"/>
      <c r="B95" s="36"/>
      <c r="C95" s="206" t="s">
        <v>199</v>
      </c>
      <c r="D95" s="206" t="s">
        <v>183</v>
      </c>
      <c r="E95" s="207" t="s">
        <v>528</v>
      </c>
      <c r="F95" s="208" t="s">
        <v>529</v>
      </c>
      <c r="G95" s="209" t="s">
        <v>144</v>
      </c>
      <c r="H95" s="210">
        <v>1</v>
      </c>
      <c r="I95" s="211"/>
      <c r="J95" s="212">
        <f t="shared" si="0"/>
        <v>0</v>
      </c>
      <c r="K95" s="213"/>
      <c r="L95" s="214"/>
      <c r="M95" s="215" t="s">
        <v>19</v>
      </c>
      <c r="N95" s="216" t="s">
        <v>44</v>
      </c>
      <c r="O95" s="65"/>
      <c r="P95" s="185">
        <f t="shared" si="1"/>
        <v>0</v>
      </c>
      <c r="Q95" s="185">
        <v>0.0004</v>
      </c>
      <c r="R95" s="185">
        <f t="shared" si="2"/>
        <v>0.0004</v>
      </c>
      <c r="S95" s="185">
        <v>0</v>
      </c>
      <c r="T95" s="186">
        <f t="shared" si="3"/>
        <v>0</v>
      </c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R95" s="187" t="s">
        <v>175</v>
      </c>
      <c r="AT95" s="187" t="s">
        <v>183</v>
      </c>
      <c r="AU95" s="187" t="s">
        <v>83</v>
      </c>
      <c r="AY95" s="18" t="s">
        <v>139</v>
      </c>
      <c r="BE95" s="188">
        <f t="shared" si="4"/>
        <v>0</v>
      </c>
      <c r="BF95" s="188">
        <f t="shared" si="5"/>
        <v>0</v>
      </c>
      <c r="BG95" s="188">
        <f t="shared" si="6"/>
        <v>0</v>
      </c>
      <c r="BH95" s="188">
        <f t="shared" si="7"/>
        <v>0</v>
      </c>
      <c r="BI95" s="188">
        <f t="shared" si="8"/>
        <v>0</v>
      </c>
      <c r="BJ95" s="18" t="s">
        <v>81</v>
      </c>
      <c r="BK95" s="188">
        <f t="shared" si="9"/>
        <v>0</v>
      </c>
      <c r="BL95" s="18" t="s">
        <v>145</v>
      </c>
      <c r="BM95" s="187" t="s">
        <v>199</v>
      </c>
    </row>
    <row r="96" spans="1:65" s="2" customFormat="1" ht="24.2" customHeight="1">
      <c r="A96" s="35"/>
      <c r="B96" s="36"/>
      <c r="C96" s="175" t="s">
        <v>205</v>
      </c>
      <c r="D96" s="175" t="s">
        <v>141</v>
      </c>
      <c r="E96" s="176" t="s">
        <v>530</v>
      </c>
      <c r="F96" s="177" t="s">
        <v>531</v>
      </c>
      <c r="G96" s="178" t="s">
        <v>144</v>
      </c>
      <c r="H96" s="179">
        <v>1</v>
      </c>
      <c r="I96" s="180"/>
      <c r="J96" s="181">
        <f t="shared" si="0"/>
        <v>0</v>
      </c>
      <c r="K96" s="182"/>
      <c r="L96" s="40"/>
      <c r="M96" s="183" t="s">
        <v>19</v>
      </c>
      <c r="N96" s="184" t="s">
        <v>44</v>
      </c>
      <c r="O96" s="65"/>
      <c r="P96" s="185">
        <f t="shared" si="1"/>
        <v>0</v>
      </c>
      <c r="Q96" s="185">
        <v>0</v>
      </c>
      <c r="R96" s="185">
        <f t="shared" si="2"/>
        <v>0</v>
      </c>
      <c r="S96" s="185">
        <v>0</v>
      </c>
      <c r="T96" s="186">
        <f t="shared" si="3"/>
        <v>0</v>
      </c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R96" s="187" t="s">
        <v>145</v>
      </c>
      <c r="AT96" s="187" t="s">
        <v>141</v>
      </c>
      <c r="AU96" s="187" t="s">
        <v>83</v>
      </c>
      <c r="AY96" s="18" t="s">
        <v>139</v>
      </c>
      <c r="BE96" s="188">
        <f t="shared" si="4"/>
        <v>0</v>
      </c>
      <c r="BF96" s="188">
        <f t="shared" si="5"/>
        <v>0</v>
      </c>
      <c r="BG96" s="188">
        <f t="shared" si="6"/>
        <v>0</v>
      </c>
      <c r="BH96" s="188">
        <f t="shared" si="7"/>
        <v>0</v>
      </c>
      <c r="BI96" s="188">
        <f t="shared" si="8"/>
        <v>0</v>
      </c>
      <c r="BJ96" s="18" t="s">
        <v>81</v>
      </c>
      <c r="BK96" s="188">
        <f t="shared" si="9"/>
        <v>0</v>
      </c>
      <c r="BL96" s="18" t="s">
        <v>145</v>
      </c>
      <c r="BM96" s="187" t="s">
        <v>205</v>
      </c>
    </row>
    <row r="97" spans="1:65" s="2" customFormat="1" ht="16.5" customHeight="1">
      <c r="A97" s="35"/>
      <c r="B97" s="36"/>
      <c r="C97" s="206" t="s">
        <v>210</v>
      </c>
      <c r="D97" s="206" t="s">
        <v>183</v>
      </c>
      <c r="E97" s="207" t="s">
        <v>532</v>
      </c>
      <c r="F97" s="208" t="s">
        <v>533</v>
      </c>
      <c r="G97" s="209" t="s">
        <v>144</v>
      </c>
      <c r="H97" s="210">
        <v>1</v>
      </c>
      <c r="I97" s="211"/>
      <c r="J97" s="212">
        <f t="shared" si="0"/>
        <v>0</v>
      </c>
      <c r="K97" s="213"/>
      <c r="L97" s="214"/>
      <c r="M97" s="215" t="s">
        <v>19</v>
      </c>
      <c r="N97" s="216" t="s">
        <v>44</v>
      </c>
      <c r="O97" s="65"/>
      <c r="P97" s="185">
        <f t="shared" si="1"/>
        <v>0</v>
      </c>
      <c r="Q97" s="185">
        <v>0.039</v>
      </c>
      <c r="R97" s="185">
        <f t="shared" si="2"/>
        <v>0.039</v>
      </c>
      <c r="S97" s="185">
        <v>0</v>
      </c>
      <c r="T97" s="186">
        <f t="shared" si="3"/>
        <v>0</v>
      </c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R97" s="187" t="s">
        <v>175</v>
      </c>
      <c r="AT97" s="187" t="s">
        <v>183</v>
      </c>
      <c r="AU97" s="187" t="s">
        <v>83</v>
      </c>
      <c r="AY97" s="18" t="s">
        <v>139</v>
      </c>
      <c r="BE97" s="188">
        <f t="shared" si="4"/>
        <v>0</v>
      </c>
      <c r="BF97" s="188">
        <f t="shared" si="5"/>
        <v>0</v>
      </c>
      <c r="BG97" s="188">
        <f t="shared" si="6"/>
        <v>0</v>
      </c>
      <c r="BH97" s="188">
        <f t="shared" si="7"/>
        <v>0</v>
      </c>
      <c r="BI97" s="188">
        <f t="shared" si="8"/>
        <v>0</v>
      </c>
      <c r="BJ97" s="18" t="s">
        <v>81</v>
      </c>
      <c r="BK97" s="188">
        <f t="shared" si="9"/>
        <v>0</v>
      </c>
      <c r="BL97" s="18" t="s">
        <v>145</v>
      </c>
      <c r="BM97" s="187" t="s">
        <v>210</v>
      </c>
    </row>
    <row r="98" spans="1:65" s="2" customFormat="1" ht="37.9" customHeight="1">
      <c r="A98" s="35"/>
      <c r="B98" s="36"/>
      <c r="C98" s="175" t="s">
        <v>216</v>
      </c>
      <c r="D98" s="175" t="s">
        <v>141</v>
      </c>
      <c r="E98" s="176" t="s">
        <v>534</v>
      </c>
      <c r="F98" s="177" t="s">
        <v>535</v>
      </c>
      <c r="G98" s="178" t="s">
        <v>213</v>
      </c>
      <c r="H98" s="179">
        <v>30</v>
      </c>
      <c r="I98" s="180"/>
      <c r="J98" s="181">
        <f t="shared" si="0"/>
        <v>0</v>
      </c>
      <c r="K98" s="182"/>
      <c r="L98" s="40"/>
      <c r="M98" s="183" t="s">
        <v>19</v>
      </c>
      <c r="N98" s="184" t="s">
        <v>44</v>
      </c>
      <c r="O98" s="65"/>
      <c r="P98" s="185">
        <f t="shared" si="1"/>
        <v>0</v>
      </c>
      <c r="Q98" s="185">
        <v>0</v>
      </c>
      <c r="R98" s="185">
        <f t="shared" si="2"/>
        <v>0</v>
      </c>
      <c r="S98" s="185">
        <v>0</v>
      </c>
      <c r="T98" s="186">
        <f t="shared" si="3"/>
        <v>0</v>
      </c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R98" s="187" t="s">
        <v>145</v>
      </c>
      <c r="AT98" s="187" t="s">
        <v>141</v>
      </c>
      <c r="AU98" s="187" t="s">
        <v>83</v>
      </c>
      <c r="AY98" s="18" t="s">
        <v>139</v>
      </c>
      <c r="BE98" s="188">
        <f t="shared" si="4"/>
        <v>0</v>
      </c>
      <c r="BF98" s="188">
        <f t="shared" si="5"/>
        <v>0</v>
      </c>
      <c r="BG98" s="188">
        <f t="shared" si="6"/>
        <v>0</v>
      </c>
      <c r="BH98" s="188">
        <f t="shared" si="7"/>
        <v>0</v>
      </c>
      <c r="BI98" s="188">
        <f t="shared" si="8"/>
        <v>0</v>
      </c>
      <c r="BJ98" s="18" t="s">
        <v>81</v>
      </c>
      <c r="BK98" s="188">
        <f t="shared" si="9"/>
        <v>0</v>
      </c>
      <c r="BL98" s="18" t="s">
        <v>145</v>
      </c>
      <c r="BM98" s="187" t="s">
        <v>216</v>
      </c>
    </row>
    <row r="99" spans="1:65" s="2" customFormat="1" ht="16.5" customHeight="1">
      <c r="A99" s="35"/>
      <c r="B99" s="36"/>
      <c r="C99" s="206" t="s">
        <v>8</v>
      </c>
      <c r="D99" s="206" t="s">
        <v>183</v>
      </c>
      <c r="E99" s="207" t="s">
        <v>536</v>
      </c>
      <c r="F99" s="208" t="s">
        <v>537</v>
      </c>
      <c r="G99" s="209" t="s">
        <v>489</v>
      </c>
      <c r="H99" s="210">
        <v>30</v>
      </c>
      <c r="I99" s="211"/>
      <c r="J99" s="212">
        <f t="shared" si="0"/>
        <v>0</v>
      </c>
      <c r="K99" s="213"/>
      <c r="L99" s="214"/>
      <c r="M99" s="215" t="s">
        <v>19</v>
      </c>
      <c r="N99" s="216" t="s">
        <v>44</v>
      </c>
      <c r="O99" s="65"/>
      <c r="P99" s="185">
        <f t="shared" si="1"/>
        <v>0</v>
      </c>
      <c r="Q99" s="185">
        <v>0.001</v>
      </c>
      <c r="R99" s="185">
        <f t="shared" si="2"/>
        <v>0.03</v>
      </c>
      <c r="S99" s="185">
        <v>0</v>
      </c>
      <c r="T99" s="186">
        <f t="shared" si="3"/>
        <v>0</v>
      </c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R99" s="187" t="s">
        <v>175</v>
      </c>
      <c r="AT99" s="187" t="s">
        <v>183</v>
      </c>
      <c r="AU99" s="187" t="s">
        <v>83</v>
      </c>
      <c r="AY99" s="18" t="s">
        <v>139</v>
      </c>
      <c r="BE99" s="188">
        <f t="shared" si="4"/>
        <v>0</v>
      </c>
      <c r="BF99" s="188">
        <f t="shared" si="5"/>
        <v>0</v>
      </c>
      <c r="BG99" s="188">
        <f t="shared" si="6"/>
        <v>0</v>
      </c>
      <c r="BH99" s="188">
        <f t="shared" si="7"/>
        <v>0</v>
      </c>
      <c r="BI99" s="188">
        <f t="shared" si="8"/>
        <v>0</v>
      </c>
      <c r="BJ99" s="18" t="s">
        <v>81</v>
      </c>
      <c r="BK99" s="188">
        <f t="shared" si="9"/>
        <v>0</v>
      </c>
      <c r="BL99" s="18" t="s">
        <v>145</v>
      </c>
      <c r="BM99" s="187" t="s">
        <v>8</v>
      </c>
    </row>
    <row r="100" spans="1:65" s="2" customFormat="1" ht="33" customHeight="1">
      <c r="A100" s="35"/>
      <c r="B100" s="36"/>
      <c r="C100" s="175" t="s">
        <v>224</v>
      </c>
      <c r="D100" s="175" t="s">
        <v>141</v>
      </c>
      <c r="E100" s="176" t="s">
        <v>538</v>
      </c>
      <c r="F100" s="177" t="s">
        <v>539</v>
      </c>
      <c r="G100" s="178" t="s">
        <v>213</v>
      </c>
      <c r="H100" s="179">
        <v>95</v>
      </c>
      <c r="I100" s="180"/>
      <c r="J100" s="181">
        <f t="shared" si="0"/>
        <v>0</v>
      </c>
      <c r="K100" s="182"/>
      <c r="L100" s="40"/>
      <c r="M100" s="183" t="s">
        <v>19</v>
      </c>
      <c r="N100" s="184" t="s">
        <v>44</v>
      </c>
      <c r="O100" s="65"/>
      <c r="P100" s="185">
        <f t="shared" si="1"/>
        <v>0</v>
      </c>
      <c r="Q100" s="185">
        <v>0</v>
      </c>
      <c r="R100" s="185">
        <f t="shared" si="2"/>
        <v>0</v>
      </c>
      <c r="S100" s="185">
        <v>0</v>
      </c>
      <c r="T100" s="186">
        <f t="shared" si="3"/>
        <v>0</v>
      </c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R100" s="187" t="s">
        <v>145</v>
      </c>
      <c r="AT100" s="187" t="s">
        <v>141</v>
      </c>
      <c r="AU100" s="187" t="s">
        <v>83</v>
      </c>
      <c r="AY100" s="18" t="s">
        <v>139</v>
      </c>
      <c r="BE100" s="188">
        <f t="shared" si="4"/>
        <v>0</v>
      </c>
      <c r="BF100" s="188">
        <f t="shared" si="5"/>
        <v>0</v>
      </c>
      <c r="BG100" s="188">
        <f t="shared" si="6"/>
        <v>0</v>
      </c>
      <c r="BH100" s="188">
        <f t="shared" si="7"/>
        <v>0</v>
      </c>
      <c r="BI100" s="188">
        <f t="shared" si="8"/>
        <v>0</v>
      </c>
      <c r="BJ100" s="18" t="s">
        <v>81</v>
      </c>
      <c r="BK100" s="188">
        <f t="shared" si="9"/>
        <v>0</v>
      </c>
      <c r="BL100" s="18" t="s">
        <v>145</v>
      </c>
      <c r="BM100" s="187" t="s">
        <v>224</v>
      </c>
    </row>
    <row r="101" spans="1:65" s="2" customFormat="1" ht="16.5" customHeight="1">
      <c r="A101" s="35"/>
      <c r="B101" s="36"/>
      <c r="C101" s="206" t="s">
        <v>233</v>
      </c>
      <c r="D101" s="206" t="s">
        <v>183</v>
      </c>
      <c r="E101" s="207" t="s">
        <v>540</v>
      </c>
      <c r="F101" s="208" t="s">
        <v>541</v>
      </c>
      <c r="G101" s="209" t="s">
        <v>213</v>
      </c>
      <c r="H101" s="210">
        <v>99.75</v>
      </c>
      <c r="I101" s="211"/>
      <c r="J101" s="212">
        <f t="shared" si="0"/>
        <v>0</v>
      </c>
      <c r="K101" s="213"/>
      <c r="L101" s="214"/>
      <c r="M101" s="215" t="s">
        <v>19</v>
      </c>
      <c r="N101" s="216" t="s">
        <v>44</v>
      </c>
      <c r="O101" s="65"/>
      <c r="P101" s="185">
        <f t="shared" si="1"/>
        <v>0</v>
      </c>
      <c r="Q101" s="185">
        <v>0.00053</v>
      </c>
      <c r="R101" s="185">
        <f t="shared" si="2"/>
        <v>0.0528675</v>
      </c>
      <c r="S101" s="185">
        <v>0</v>
      </c>
      <c r="T101" s="186">
        <f t="shared" si="3"/>
        <v>0</v>
      </c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R101" s="187" t="s">
        <v>175</v>
      </c>
      <c r="AT101" s="187" t="s">
        <v>183</v>
      </c>
      <c r="AU101" s="187" t="s">
        <v>83</v>
      </c>
      <c r="AY101" s="18" t="s">
        <v>139</v>
      </c>
      <c r="BE101" s="188">
        <f t="shared" si="4"/>
        <v>0</v>
      </c>
      <c r="BF101" s="188">
        <f t="shared" si="5"/>
        <v>0</v>
      </c>
      <c r="BG101" s="188">
        <f t="shared" si="6"/>
        <v>0</v>
      </c>
      <c r="BH101" s="188">
        <f t="shared" si="7"/>
        <v>0</v>
      </c>
      <c r="BI101" s="188">
        <f t="shared" si="8"/>
        <v>0</v>
      </c>
      <c r="BJ101" s="18" t="s">
        <v>81</v>
      </c>
      <c r="BK101" s="188">
        <f t="shared" si="9"/>
        <v>0</v>
      </c>
      <c r="BL101" s="18" t="s">
        <v>145</v>
      </c>
      <c r="BM101" s="187" t="s">
        <v>233</v>
      </c>
    </row>
    <row r="102" spans="1:65" s="2" customFormat="1" ht="33" customHeight="1">
      <c r="A102" s="35"/>
      <c r="B102" s="36"/>
      <c r="C102" s="175" t="s">
        <v>237</v>
      </c>
      <c r="D102" s="175" t="s">
        <v>141</v>
      </c>
      <c r="E102" s="176" t="s">
        <v>542</v>
      </c>
      <c r="F102" s="177" t="s">
        <v>543</v>
      </c>
      <c r="G102" s="178" t="s">
        <v>144</v>
      </c>
      <c r="H102" s="179">
        <v>1</v>
      </c>
      <c r="I102" s="180"/>
      <c r="J102" s="181">
        <f t="shared" si="0"/>
        <v>0</v>
      </c>
      <c r="K102" s="182"/>
      <c r="L102" s="40"/>
      <c r="M102" s="183" t="s">
        <v>19</v>
      </c>
      <c r="N102" s="184" t="s">
        <v>44</v>
      </c>
      <c r="O102" s="65"/>
      <c r="P102" s="185">
        <f t="shared" si="1"/>
        <v>0</v>
      </c>
      <c r="Q102" s="185">
        <v>0</v>
      </c>
      <c r="R102" s="185">
        <f t="shared" si="2"/>
        <v>0</v>
      </c>
      <c r="S102" s="185">
        <v>0</v>
      </c>
      <c r="T102" s="186">
        <f t="shared" si="3"/>
        <v>0</v>
      </c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R102" s="187" t="s">
        <v>145</v>
      </c>
      <c r="AT102" s="187" t="s">
        <v>141</v>
      </c>
      <c r="AU102" s="187" t="s">
        <v>83</v>
      </c>
      <c r="AY102" s="18" t="s">
        <v>139</v>
      </c>
      <c r="BE102" s="188">
        <f t="shared" si="4"/>
        <v>0</v>
      </c>
      <c r="BF102" s="188">
        <f t="shared" si="5"/>
        <v>0</v>
      </c>
      <c r="BG102" s="188">
        <f t="shared" si="6"/>
        <v>0</v>
      </c>
      <c r="BH102" s="188">
        <f t="shared" si="7"/>
        <v>0</v>
      </c>
      <c r="BI102" s="188">
        <f t="shared" si="8"/>
        <v>0</v>
      </c>
      <c r="BJ102" s="18" t="s">
        <v>81</v>
      </c>
      <c r="BK102" s="188">
        <f t="shared" si="9"/>
        <v>0</v>
      </c>
      <c r="BL102" s="18" t="s">
        <v>145</v>
      </c>
      <c r="BM102" s="187" t="s">
        <v>237</v>
      </c>
    </row>
    <row r="103" spans="1:65" s="2" customFormat="1" ht="16.5" customHeight="1">
      <c r="A103" s="35"/>
      <c r="B103" s="36"/>
      <c r="C103" s="175" t="s">
        <v>241</v>
      </c>
      <c r="D103" s="175" t="s">
        <v>141</v>
      </c>
      <c r="E103" s="176" t="s">
        <v>544</v>
      </c>
      <c r="F103" s="177" t="s">
        <v>545</v>
      </c>
      <c r="G103" s="178" t="s">
        <v>546</v>
      </c>
      <c r="H103" s="179">
        <v>1</v>
      </c>
      <c r="I103" s="180"/>
      <c r="J103" s="181">
        <f t="shared" si="0"/>
        <v>0</v>
      </c>
      <c r="K103" s="182"/>
      <c r="L103" s="40"/>
      <c r="M103" s="183" t="s">
        <v>19</v>
      </c>
      <c r="N103" s="184" t="s">
        <v>44</v>
      </c>
      <c r="O103" s="65"/>
      <c r="P103" s="185">
        <f t="shared" si="1"/>
        <v>0</v>
      </c>
      <c r="Q103" s="185">
        <v>0</v>
      </c>
      <c r="R103" s="185">
        <f t="shared" si="2"/>
        <v>0</v>
      </c>
      <c r="S103" s="185">
        <v>0</v>
      </c>
      <c r="T103" s="186">
        <f t="shared" si="3"/>
        <v>0</v>
      </c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R103" s="187" t="s">
        <v>145</v>
      </c>
      <c r="AT103" s="187" t="s">
        <v>141</v>
      </c>
      <c r="AU103" s="187" t="s">
        <v>83</v>
      </c>
      <c r="AY103" s="18" t="s">
        <v>139</v>
      </c>
      <c r="BE103" s="188">
        <f t="shared" si="4"/>
        <v>0</v>
      </c>
      <c r="BF103" s="188">
        <f t="shared" si="5"/>
        <v>0</v>
      </c>
      <c r="BG103" s="188">
        <f t="shared" si="6"/>
        <v>0</v>
      </c>
      <c r="BH103" s="188">
        <f t="shared" si="7"/>
        <v>0</v>
      </c>
      <c r="BI103" s="188">
        <f t="shared" si="8"/>
        <v>0</v>
      </c>
      <c r="BJ103" s="18" t="s">
        <v>81</v>
      </c>
      <c r="BK103" s="188">
        <f t="shared" si="9"/>
        <v>0</v>
      </c>
      <c r="BL103" s="18" t="s">
        <v>145</v>
      </c>
      <c r="BM103" s="187" t="s">
        <v>241</v>
      </c>
    </row>
    <row r="104" spans="1:65" s="2" customFormat="1" ht="16.5" customHeight="1">
      <c r="A104" s="35"/>
      <c r="B104" s="36"/>
      <c r="C104" s="175" t="s">
        <v>246</v>
      </c>
      <c r="D104" s="175" t="s">
        <v>141</v>
      </c>
      <c r="E104" s="176" t="s">
        <v>547</v>
      </c>
      <c r="F104" s="177" t="s">
        <v>548</v>
      </c>
      <c r="G104" s="178" t="s">
        <v>546</v>
      </c>
      <c r="H104" s="179">
        <v>1</v>
      </c>
      <c r="I104" s="180"/>
      <c r="J104" s="181">
        <f t="shared" si="0"/>
        <v>0</v>
      </c>
      <c r="K104" s="182"/>
      <c r="L104" s="40"/>
      <c r="M104" s="183" t="s">
        <v>19</v>
      </c>
      <c r="N104" s="184" t="s">
        <v>44</v>
      </c>
      <c r="O104" s="65"/>
      <c r="P104" s="185">
        <f t="shared" si="1"/>
        <v>0</v>
      </c>
      <c r="Q104" s="185">
        <v>0</v>
      </c>
      <c r="R104" s="185">
        <f t="shared" si="2"/>
        <v>0</v>
      </c>
      <c r="S104" s="185">
        <v>0</v>
      </c>
      <c r="T104" s="186">
        <f t="shared" si="3"/>
        <v>0</v>
      </c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R104" s="187" t="s">
        <v>145</v>
      </c>
      <c r="AT104" s="187" t="s">
        <v>141</v>
      </c>
      <c r="AU104" s="187" t="s">
        <v>83</v>
      </c>
      <c r="AY104" s="18" t="s">
        <v>139</v>
      </c>
      <c r="BE104" s="188">
        <f t="shared" si="4"/>
        <v>0</v>
      </c>
      <c r="BF104" s="188">
        <f t="shared" si="5"/>
        <v>0</v>
      </c>
      <c r="BG104" s="188">
        <f t="shared" si="6"/>
        <v>0</v>
      </c>
      <c r="BH104" s="188">
        <f t="shared" si="7"/>
        <v>0</v>
      </c>
      <c r="BI104" s="188">
        <f t="shared" si="8"/>
        <v>0</v>
      </c>
      <c r="BJ104" s="18" t="s">
        <v>81</v>
      </c>
      <c r="BK104" s="188">
        <f t="shared" si="9"/>
        <v>0</v>
      </c>
      <c r="BL104" s="18" t="s">
        <v>145</v>
      </c>
      <c r="BM104" s="187" t="s">
        <v>246</v>
      </c>
    </row>
    <row r="105" spans="1:65" s="2" customFormat="1" ht="16.5" customHeight="1">
      <c r="A105" s="35"/>
      <c r="B105" s="36"/>
      <c r="C105" s="175" t="s">
        <v>7</v>
      </c>
      <c r="D105" s="175" t="s">
        <v>141</v>
      </c>
      <c r="E105" s="176" t="s">
        <v>549</v>
      </c>
      <c r="F105" s="177" t="s">
        <v>550</v>
      </c>
      <c r="G105" s="178" t="s">
        <v>546</v>
      </c>
      <c r="H105" s="179">
        <v>1</v>
      </c>
      <c r="I105" s="180"/>
      <c r="J105" s="181">
        <f t="shared" si="0"/>
        <v>0</v>
      </c>
      <c r="K105" s="182"/>
      <c r="L105" s="40"/>
      <c r="M105" s="183" t="s">
        <v>19</v>
      </c>
      <c r="N105" s="184" t="s">
        <v>44</v>
      </c>
      <c r="O105" s="65"/>
      <c r="P105" s="185">
        <f t="shared" si="1"/>
        <v>0</v>
      </c>
      <c r="Q105" s="185">
        <v>0</v>
      </c>
      <c r="R105" s="185">
        <f t="shared" si="2"/>
        <v>0</v>
      </c>
      <c r="S105" s="185">
        <v>0</v>
      </c>
      <c r="T105" s="186">
        <f t="shared" si="3"/>
        <v>0</v>
      </c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R105" s="187" t="s">
        <v>145</v>
      </c>
      <c r="AT105" s="187" t="s">
        <v>141</v>
      </c>
      <c r="AU105" s="187" t="s">
        <v>83</v>
      </c>
      <c r="AY105" s="18" t="s">
        <v>139</v>
      </c>
      <c r="BE105" s="188">
        <f t="shared" si="4"/>
        <v>0</v>
      </c>
      <c r="BF105" s="188">
        <f t="shared" si="5"/>
        <v>0</v>
      </c>
      <c r="BG105" s="188">
        <f t="shared" si="6"/>
        <v>0</v>
      </c>
      <c r="BH105" s="188">
        <f t="shared" si="7"/>
        <v>0</v>
      </c>
      <c r="BI105" s="188">
        <f t="shared" si="8"/>
        <v>0</v>
      </c>
      <c r="BJ105" s="18" t="s">
        <v>81</v>
      </c>
      <c r="BK105" s="188">
        <f t="shared" si="9"/>
        <v>0</v>
      </c>
      <c r="BL105" s="18" t="s">
        <v>145</v>
      </c>
      <c r="BM105" s="187" t="s">
        <v>7</v>
      </c>
    </row>
    <row r="106" spans="2:63" s="12" customFormat="1" ht="22.9" customHeight="1">
      <c r="B106" s="159"/>
      <c r="C106" s="160"/>
      <c r="D106" s="161" t="s">
        <v>72</v>
      </c>
      <c r="E106" s="173" t="s">
        <v>551</v>
      </c>
      <c r="F106" s="173" t="s">
        <v>552</v>
      </c>
      <c r="G106" s="160"/>
      <c r="H106" s="160"/>
      <c r="I106" s="163"/>
      <c r="J106" s="174">
        <f>BK106</f>
        <v>0</v>
      </c>
      <c r="K106" s="160"/>
      <c r="L106" s="165"/>
      <c r="M106" s="166"/>
      <c r="N106" s="167"/>
      <c r="O106" s="167"/>
      <c r="P106" s="168">
        <f>SUM(P107:P116)</f>
        <v>0</v>
      </c>
      <c r="Q106" s="167"/>
      <c r="R106" s="168">
        <f>SUM(R107:R116)</f>
        <v>17.482223500000003</v>
      </c>
      <c r="S106" s="167"/>
      <c r="T106" s="169">
        <f>SUM(T107:T116)</f>
        <v>0</v>
      </c>
      <c r="AR106" s="170" t="s">
        <v>153</v>
      </c>
      <c r="AT106" s="171" t="s">
        <v>72</v>
      </c>
      <c r="AU106" s="171" t="s">
        <v>81</v>
      </c>
      <c r="AY106" s="170" t="s">
        <v>139</v>
      </c>
      <c r="BK106" s="172">
        <f>SUM(BK107:BK116)</f>
        <v>0</v>
      </c>
    </row>
    <row r="107" spans="1:65" s="2" customFormat="1" ht="16.5" customHeight="1">
      <c r="A107" s="35"/>
      <c r="B107" s="36"/>
      <c r="C107" s="175" t="s">
        <v>255</v>
      </c>
      <c r="D107" s="175" t="s">
        <v>141</v>
      </c>
      <c r="E107" s="176" t="s">
        <v>553</v>
      </c>
      <c r="F107" s="177" t="s">
        <v>554</v>
      </c>
      <c r="G107" s="178" t="s">
        <v>555</v>
      </c>
      <c r="H107" s="179">
        <v>0.085</v>
      </c>
      <c r="I107" s="180"/>
      <c r="J107" s="181">
        <f aca="true" t="shared" si="10" ref="J107:J116">ROUND(I107*H107,2)</f>
        <v>0</v>
      </c>
      <c r="K107" s="182"/>
      <c r="L107" s="40"/>
      <c r="M107" s="183" t="s">
        <v>19</v>
      </c>
      <c r="N107" s="184" t="s">
        <v>44</v>
      </c>
      <c r="O107" s="65"/>
      <c r="P107" s="185">
        <f aca="true" t="shared" si="11" ref="P107:P116">O107*H107</f>
        <v>0</v>
      </c>
      <c r="Q107" s="185">
        <v>0.0088</v>
      </c>
      <c r="R107" s="185">
        <f aca="true" t="shared" si="12" ref="R107:R116">Q107*H107</f>
        <v>0.0007480000000000001</v>
      </c>
      <c r="S107" s="185">
        <v>0</v>
      </c>
      <c r="T107" s="186">
        <f aca="true" t="shared" si="13" ref="T107:T116">S107*H107</f>
        <v>0</v>
      </c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R107" s="187" t="s">
        <v>145</v>
      </c>
      <c r="AT107" s="187" t="s">
        <v>141</v>
      </c>
      <c r="AU107" s="187" t="s">
        <v>83</v>
      </c>
      <c r="AY107" s="18" t="s">
        <v>139</v>
      </c>
      <c r="BE107" s="188">
        <f aca="true" t="shared" si="14" ref="BE107:BE116">IF(N107="základní",J107,0)</f>
        <v>0</v>
      </c>
      <c r="BF107" s="188">
        <f aca="true" t="shared" si="15" ref="BF107:BF116">IF(N107="snížená",J107,0)</f>
        <v>0</v>
      </c>
      <c r="BG107" s="188">
        <f aca="true" t="shared" si="16" ref="BG107:BG116">IF(N107="zákl. přenesená",J107,0)</f>
        <v>0</v>
      </c>
      <c r="BH107" s="188">
        <f aca="true" t="shared" si="17" ref="BH107:BH116">IF(N107="sníž. přenesená",J107,0)</f>
        <v>0</v>
      </c>
      <c r="BI107" s="188">
        <f aca="true" t="shared" si="18" ref="BI107:BI116">IF(N107="nulová",J107,0)</f>
        <v>0</v>
      </c>
      <c r="BJ107" s="18" t="s">
        <v>81</v>
      </c>
      <c r="BK107" s="188">
        <f aca="true" t="shared" si="19" ref="BK107:BK116">ROUND(I107*H107,2)</f>
        <v>0</v>
      </c>
      <c r="BL107" s="18" t="s">
        <v>145</v>
      </c>
      <c r="BM107" s="187" t="s">
        <v>255</v>
      </c>
    </row>
    <row r="108" spans="1:65" s="2" customFormat="1" ht="21.75" customHeight="1">
      <c r="A108" s="35"/>
      <c r="B108" s="36"/>
      <c r="C108" s="175" t="s">
        <v>260</v>
      </c>
      <c r="D108" s="175" t="s">
        <v>141</v>
      </c>
      <c r="E108" s="176" t="s">
        <v>556</v>
      </c>
      <c r="F108" s="177" t="s">
        <v>557</v>
      </c>
      <c r="G108" s="178" t="s">
        <v>555</v>
      </c>
      <c r="H108" s="179">
        <v>0.085</v>
      </c>
      <c r="I108" s="180"/>
      <c r="J108" s="181">
        <f t="shared" si="10"/>
        <v>0</v>
      </c>
      <c r="K108" s="182"/>
      <c r="L108" s="40"/>
      <c r="M108" s="183" t="s">
        <v>19</v>
      </c>
      <c r="N108" s="184" t="s">
        <v>44</v>
      </c>
      <c r="O108" s="65"/>
      <c r="P108" s="185">
        <f t="shared" si="11"/>
        <v>0</v>
      </c>
      <c r="Q108" s="185">
        <v>0.0099</v>
      </c>
      <c r="R108" s="185">
        <f t="shared" si="12"/>
        <v>0.0008415000000000001</v>
      </c>
      <c r="S108" s="185">
        <v>0</v>
      </c>
      <c r="T108" s="186">
        <f t="shared" si="13"/>
        <v>0</v>
      </c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R108" s="187" t="s">
        <v>145</v>
      </c>
      <c r="AT108" s="187" t="s">
        <v>141</v>
      </c>
      <c r="AU108" s="187" t="s">
        <v>83</v>
      </c>
      <c r="AY108" s="18" t="s">
        <v>139</v>
      </c>
      <c r="BE108" s="188">
        <f t="shared" si="14"/>
        <v>0</v>
      </c>
      <c r="BF108" s="188">
        <f t="shared" si="15"/>
        <v>0</v>
      </c>
      <c r="BG108" s="188">
        <f t="shared" si="16"/>
        <v>0</v>
      </c>
      <c r="BH108" s="188">
        <f t="shared" si="17"/>
        <v>0</v>
      </c>
      <c r="BI108" s="188">
        <f t="shared" si="18"/>
        <v>0</v>
      </c>
      <c r="BJ108" s="18" t="s">
        <v>81</v>
      </c>
      <c r="BK108" s="188">
        <f t="shared" si="19"/>
        <v>0</v>
      </c>
      <c r="BL108" s="18" t="s">
        <v>145</v>
      </c>
      <c r="BM108" s="187" t="s">
        <v>260</v>
      </c>
    </row>
    <row r="109" spans="1:65" s="2" customFormat="1" ht="24.2" customHeight="1">
      <c r="A109" s="35"/>
      <c r="B109" s="36"/>
      <c r="C109" s="175" t="s">
        <v>264</v>
      </c>
      <c r="D109" s="175" t="s">
        <v>141</v>
      </c>
      <c r="E109" s="176" t="s">
        <v>558</v>
      </c>
      <c r="F109" s="177" t="s">
        <v>559</v>
      </c>
      <c r="G109" s="178" t="s">
        <v>144</v>
      </c>
      <c r="H109" s="179">
        <v>1</v>
      </c>
      <c r="I109" s="180"/>
      <c r="J109" s="181">
        <f t="shared" si="10"/>
        <v>0</v>
      </c>
      <c r="K109" s="182"/>
      <c r="L109" s="40"/>
      <c r="M109" s="183" t="s">
        <v>19</v>
      </c>
      <c r="N109" s="184" t="s">
        <v>44</v>
      </c>
      <c r="O109" s="65"/>
      <c r="P109" s="185">
        <f t="shared" si="11"/>
        <v>0</v>
      </c>
      <c r="Q109" s="185">
        <v>0</v>
      </c>
      <c r="R109" s="185">
        <f t="shared" si="12"/>
        <v>0</v>
      </c>
      <c r="S109" s="185">
        <v>0</v>
      </c>
      <c r="T109" s="186">
        <f t="shared" si="13"/>
        <v>0</v>
      </c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R109" s="187" t="s">
        <v>145</v>
      </c>
      <c r="AT109" s="187" t="s">
        <v>141</v>
      </c>
      <c r="AU109" s="187" t="s">
        <v>83</v>
      </c>
      <c r="AY109" s="18" t="s">
        <v>139</v>
      </c>
      <c r="BE109" s="188">
        <f t="shared" si="14"/>
        <v>0</v>
      </c>
      <c r="BF109" s="188">
        <f t="shared" si="15"/>
        <v>0</v>
      </c>
      <c r="BG109" s="188">
        <f t="shared" si="16"/>
        <v>0</v>
      </c>
      <c r="BH109" s="188">
        <f t="shared" si="17"/>
        <v>0</v>
      </c>
      <c r="BI109" s="188">
        <f t="shared" si="18"/>
        <v>0</v>
      </c>
      <c r="BJ109" s="18" t="s">
        <v>81</v>
      </c>
      <c r="BK109" s="188">
        <f t="shared" si="19"/>
        <v>0</v>
      </c>
      <c r="BL109" s="18" t="s">
        <v>145</v>
      </c>
      <c r="BM109" s="187" t="s">
        <v>264</v>
      </c>
    </row>
    <row r="110" spans="1:65" s="2" customFormat="1" ht="24.2" customHeight="1">
      <c r="A110" s="35"/>
      <c r="B110" s="36"/>
      <c r="C110" s="175" t="s">
        <v>272</v>
      </c>
      <c r="D110" s="175" t="s">
        <v>141</v>
      </c>
      <c r="E110" s="176" t="s">
        <v>560</v>
      </c>
      <c r="F110" s="177" t="s">
        <v>561</v>
      </c>
      <c r="G110" s="178" t="s">
        <v>178</v>
      </c>
      <c r="H110" s="179">
        <v>0.1</v>
      </c>
      <c r="I110" s="180"/>
      <c r="J110" s="181">
        <f t="shared" si="10"/>
        <v>0</v>
      </c>
      <c r="K110" s="182"/>
      <c r="L110" s="40"/>
      <c r="M110" s="183" t="s">
        <v>19</v>
      </c>
      <c r="N110" s="184" t="s">
        <v>44</v>
      </c>
      <c r="O110" s="65"/>
      <c r="P110" s="185">
        <f t="shared" si="11"/>
        <v>0</v>
      </c>
      <c r="Q110" s="185">
        <v>2.25634</v>
      </c>
      <c r="R110" s="185">
        <f t="shared" si="12"/>
        <v>0.225634</v>
      </c>
      <c r="S110" s="185">
        <v>0</v>
      </c>
      <c r="T110" s="186">
        <f t="shared" si="13"/>
        <v>0</v>
      </c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R110" s="187" t="s">
        <v>145</v>
      </c>
      <c r="AT110" s="187" t="s">
        <v>141</v>
      </c>
      <c r="AU110" s="187" t="s">
        <v>83</v>
      </c>
      <c r="AY110" s="18" t="s">
        <v>139</v>
      </c>
      <c r="BE110" s="188">
        <f t="shared" si="14"/>
        <v>0</v>
      </c>
      <c r="BF110" s="188">
        <f t="shared" si="15"/>
        <v>0</v>
      </c>
      <c r="BG110" s="188">
        <f t="shared" si="16"/>
        <v>0</v>
      </c>
      <c r="BH110" s="188">
        <f t="shared" si="17"/>
        <v>0</v>
      </c>
      <c r="BI110" s="188">
        <f t="shared" si="18"/>
        <v>0</v>
      </c>
      <c r="BJ110" s="18" t="s">
        <v>81</v>
      </c>
      <c r="BK110" s="188">
        <f t="shared" si="19"/>
        <v>0</v>
      </c>
      <c r="BL110" s="18" t="s">
        <v>145</v>
      </c>
      <c r="BM110" s="187" t="s">
        <v>272</v>
      </c>
    </row>
    <row r="111" spans="1:65" s="2" customFormat="1" ht="24.2" customHeight="1">
      <c r="A111" s="35"/>
      <c r="B111" s="36"/>
      <c r="C111" s="175" t="s">
        <v>279</v>
      </c>
      <c r="D111" s="175" t="s">
        <v>141</v>
      </c>
      <c r="E111" s="176" t="s">
        <v>562</v>
      </c>
      <c r="F111" s="177" t="s">
        <v>563</v>
      </c>
      <c r="G111" s="178" t="s">
        <v>213</v>
      </c>
      <c r="H111" s="179">
        <v>85</v>
      </c>
      <c r="I111" s="180"/>
      <c r="J111" s="181">
        <f t="shared" si="10"/>
        <v>0</v>
      </c>
      <c r="K111" s="182"/>
      <c r="L111" s="40"/>
      <c r="M111" s="183" t="s">
        <v>19</v>
      </c>
      <c r="N111" s="184" t="s">
        <v>44</v>
      </c>
      <c r="O111" s="65"/>
      <c r="P111" s="185">
        <f t="shared" si="11"/>
        <v>0</v>
      </c>
      <c r="Q111" s="185">
        <v>0</v>
      </c>
      <c r="R111" s="185">
        <f t="shared" si="12"/>
        <v>0</v>
      </c>
      <c r="S111" s="185">
        <v>0</v>
      </c>
      <c r="T111" s="186">
        <f t="shared" si="13"/>
        <v>0</v>
      </c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R111" s="187" t="s">
        <v>145</v>
      </c>
      <c r="AT111" s="187" t="s">
        <v>141</v>
      </c>
      <c r="AU111" s="187" t="s">
        <v>83</v>
      </c>
      <c r="AY111" s="18" t="s">
        <v>139</v>
      </c>
      <c r="BE111" s="188">
        <f t="shared" si="14"/>
        <v>0</v>
      </c>
      <c r="BF111" s="188">
        <f t="shared" si="15"/>
        <v>0</v>
      </c>
      <c r="BG111" s="188">
        <f t="shared" si="16"/>
        <v>0</v>
      </c>
      <c r="BH111" s="188">
        <f t="shared" si="17"/>
        <v>0</v>
      </c>
      <c r="BI111" s="188">
        <f t="shared" si="18"/>
        <v>0</v>
      </c>
      <c r="BJ111" s="18" t="s">
        <v>81</v>
      </c>
      <c r="BK111" s="188">
        <f t="shared" si="19"/>
        <v>0</v>
      </c>
      <c r="BL111" s="18" t="s">
        <v>145</v>
      </c>
      <c r="BM111" s="187" t="s">
        <v>279</v>
      </c>
    </row>
    <row r="112" spans="1:65" s="2" customFormat="1" ht="16.5" customHeight="1">
      <c r="A112" s="35"/>
      <c r="B112" s="36"/>
      <c r="C112" s="175" t="s">
        <v>399</v>
      </c>
      <c r="D112" s="175" t="s">
        <v>141</v>
      </c>
      <c r="E112" s="176" t="s">
        <v>564</v>
      </c>
      <c r="F112" s="177" t="s">
        <v>565</v>
      </c>
      <c r="G112" s="178" t="s">
        <v>213</v>
      </c>
      <c r="H112" s="179">
        <v>85</v>
      </c>
      <c r="I112" s="180"/>
      <c r="J112" s="181">
        <f t="shared" si="10"/>
        <v>0</v>
      </c>
      <c r="K112" s="182"/>
      <c r="L112" s="40"/>
      <c r="M112" s="183" t="s">
        <v>19</v>
      </c>
      <c r="N112" s="184" t="s">
        <v>44</v>
      </c>
      <c r="O112" s="65"/>
      <c r="P112" s="185">
        <f t="shared" si="11"/>
        <v>0</v>
      </c>
      <c r="Q112" s="185">
        <v>0</v>
      </c>
      <c r="R112" s="185">
        <f t="shared" si="12"/>
        <v>0</v>
      </c>
      <c r="S112" s="185">
        <v>0</v>
      </c>
      <c r="T112" s="186">
        <f t="shared" si="13"/>
        <v>0</v>
      </c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R112" s="187" t="s">
        <v>145</v>
      </c>
      <c r="AT112" s="187" t="s">
        <v>141</v>
      </c>
      <c r="AU112" s="187" t="s">
        <v>83</v>
      </c>
      <c r="AY112" s="18" t="s">
        <v>139</v>
      </c>
      <c r="BE112" s="188">
        <f t="shared" si="14"/>
        <v>0</v>
      </c>
      <c r="BF112" s="188">
        <f t="shared" si="15"/>
        <v>0</v>
      </c>
      <c r="BG112" s="188">
        <f t="shared" si="16"/>
        <v>0</v>
      </c>
      <c r="BH112" s="188">
        <f t="shared" si="17"/>
        <v>0</v>
      </c>
      <c r="BI112" s="188">
        <f t="shared" si="18"/>
        <v>0</v>
      </c>
      <c r="BJ112" s="18" t="s">
        <v>81</v>
      </c>
      <c r="BK112" s="188">
        <f t="shared" si="19"/>
        <v>0</v>
      </c>
      <c r="BL112" s="18" t="s">
        <v>145</v>
      </c>
      <c r="BM112" s="187" t="s">
        <v>399</v>
      </c>
    </row>
    <row r="113" spans="1:65" s="2" customFormat="1" ht="21.75" customHeight="1">
      <c r="A113" s="35"/>
      <c r="B113" s="36"/>
      <c r="C113" s="175" t="s">
        <v>404</v>
      </c>
      <c r="D113" s="175" t="s">
        <v>141</v>
      </c>
      <c r="E113" s="176" t="s">
        <v>566</v>
      </c>
      <c r="F113" s="177" t="s">
        <v>567</v>
      </c>
      <c r="G113" s="178" t="s">
        <v>178</v>
      </c>
      <c r="H113" s="179">
        <v>0.1</v>
      </c>
      <c r="I113" s="180"/>
      <c r="J113" s="181">
        <f t="shared" si="10"/>
        <v>0</v>
      </c>
      <c r="K113" s="182"/>
      <c r="L113" s="40"/>
      <c r="M113" s="183" t="s">
        <v>19</v>
      </c>
      <c r="N113" s="184" t="s">
        <v>44</v>
      </c>
      <c r="O113" s="65"/>
      <c r="P113" s="185">
        <f t="shared" si="11"/>
        <v>0</v>
      </c>
      <c r="Q113" s="185">
        <v>0</v>
      </c>
      <c r="R113" s="185">
        <f t="shared" si="12"/>
        <v>0</v>
      </c>
      <c r="S113" s="185">
        <v>0</v>
      </c>
      <c r="T113" s="186">
        <f t="shared" si="13"/>
        <v>0</v>
      </c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R113" s="187" t="s">
        <v>145</v>
      </c>
      <c r="AT113" s="187" t="s">
        <v>141</v>
      </c>
      <c r="AU113" s="187" t="s">
        <v>83</v>
      </c>
      <c r="AY113" s="18" t="s">
        <v>139</v>
      </c>
      <c r="BE113" s="188">
        <f t="shared" si="14"/>
        <v>0</v>
      </c>
      <c r="BF113" s="188">
        <f t="shared" si="15"/>
        <v>0</v>
      </c>
      <c r="BG113" s="188">
        <f t="shared" si="16"/>
        <v>0</v>
      </c>
      <c r="BH113" s="188">
        <f t="shared" si="17"/>
        <v>0</v>
      </c>
      <c r="BI113" s="188">
        <f t="shared" si="18"/>
        <v>0</v>
      </c>
      <c r="BJ113" s="18" t="s">
        <v>81</v>
      </c>
      <c r="BK113" s="188">
        <f t="shared" si="19"/>
        <v>0</v>
      </c>
      <c r="BL113" s="18" t="s">
        <v>145</v>
      </c>
      <c r="BM113" s="187" t="s">
        <v>404</v>
      </c>
    </row>
    <row r="114" spans="1:65" s="2" customFormat="1" ht="24.2" customHeight="1">
      <c r="A114" s="35"/>
      <c r="B114" s="36"/>
      <c r="C114" s="175" t="s">
        <v>408</v>
      </c>
      <c r="D114" s="175" t="s">
        <v>141</v>
      </c>
      <c r="E114" s="176" t="s">
        <v>568</v>
      </c>
      <c r="F114" s="177" t="s">
        <v>569</v>
      </c>
      <c r="G114" s="178" t="s">
        <v>213</v>
      </c>
      <c r="H114" s="179">
        <v>85</v>
      </c>
      <c r="I114" s="180"/>
      <c r="J114" s="181">
        <f t="shared" si="10"/>
        <v>0</v>
      </c>
      <c r="K114" s="182"/>
      <c r="L114" s="40"/>
      <c r="M114" s="183" t="s">
        <v>19</v>
      </c>
      <c r="N114" s="184" t="s">
        <v>44</v>
      </c>
      <c r="O114" s="65"/>
      <c r="P114" s="185">
        <f t="shared" si="11"/>
        <v>0</v>
      </c>
      <c r="Q114" s="185">
        <v>0.203</v>
      </c>
      <c r="R114" s="185">
        <f t="shared" si="12"/>
        <v>17.255000000000003</v>
      </c>
      <c r="S114" s="185">
        <v>0</v>
      </c>
      <c r="T114" s="186">
        <f t="shared" si="13"/>
        <v>0</v>
      </c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R114" s="187" t="s">
        <v>145</v>
      </c>
      <c r="AT114" s="187" t="s">
        <v>141</v>
      </c>
      <c r="AU114" s="187" t="s">
        <v>83</v>
      </c>
      <c r="AY114" s="18" t="s">
        <v>139</v>
      </c>
      <c r="BE114" s="188">
        <f t="shared" si="14"/>
        <v>0</v>
      </c>
      <c r="BF114" s="188">
        <f t="shared" si="15"/>
        <v>0</v>
      </c>
      <c r="BG114" s="188">
        <f t="shared" si="16"/>
        <v>0</v>
      </c>
      <c r="BH114" s="188">
        <f t="shared" si="17"/>
        <v>0</v>
      </c>
      <c r="BI114" s="188">
        <f t="shared" si="18"/>
        <v>0</v>
      </c>
      <c r="BJ114" s="18" t="s">
        <v>81</v>
      </c>
      <c r="BK114" s="188">
        <f t="shared" si="19"/>
        <v>0</v>
      </c>
      <c r="BL114" s="18" t="s">
        <v>145</v>
      </c>
      <c r="BM114" s="187" t="s">
        <v>408</v>
      </c>
    </row>
    <row r="115" spans="1:65" s="2" customFormat="1" ht="24.2" customHeight="1">
      <c r="A115" s="35"/>
      <c r="B115" s="36"/>
      <c r="C115" s="175" t="s">
        <v>412</v>
      </c>
      <c r="D115" s="175" t="s">
        <v>141</v>
      </c>
      <c r="E115" s="176" t="s">
        <v>570</v>
      </c>
      <c r="F115" s="177" t="s">
        <v>571</v>
      </c>
      <c r="G115" s="178" t="s">
        <v>213</v>
      </c>
      <c r="H115" s="179">
        <v>85</v>
      </c>
      <c r="I115" s="180"/>
      <c r="J115" s="181">
        <f t="shared" si="10"/>
        <v>0</v>
      </c>
      <c r="K115" s="182"/>
      <c r="L115" s="40"/>
      <c r="M115" s="183" t="s">
        <v>19</v>
      </c>
      <c r="N115" s="184" t="s">
        <v>44</v>
      </c>
      <c r="O115" s="65"/>
      <c r="P115" s="185">
        <f t="shared" si="11"/>
        <v>0</v>
      </c>
      <c r="Q115" s="185">
        <v>0</v>
      </c>
      <c r="R115" s="185">
        <f t="shared" si="12"/>
        <v>0</v>
      </c>
      <c r="S115" s="185">
        <v>0</v>
      </c>
      <c r="T115" s="186">
        <f t="shared" si="13"/>
        <v>0</v>
      </c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R115" s="187" t="s">
        <v>145</v>
      </c>
      <c r="AT115" s="187" t="s">
        <v>141</v>
      </c>
      <c r="AU115" s="187" t="s">
        <v>83</v>
      </c>
      <c r="AY115" s="18" t="s">
        <v>139</v>
      </c>
      <c r="BE115" s="188">
        <f t="shared" si="14"/>
        <v>0</v>
      </c>
      <c r="BF115" s="188">
        <f t="shared" si="15"/>
        <v>0</v>
      </c>
      <c r="BG115" s="188">
        <f t="shared" si="16"/>
        <v>0</v>
      </c>
      <c r="BH115" s="188">
        <f t="shared" si="17"/>
        <v>0</v>
      </c>
      <c r="BI115" s="188">
        <f t="shared" si="18"/>
        <v>0</v>
      </c>
      <c r="BJ115" s="18" t="s">
        <v>81</v>
      </c>
      <c r="BK115" s="188">
        <f t="shared" si="19"/>
        <v>0</v>
      </c>
      <c r="BL115" s="18" t="s">
        <v>145</v>
      </c>
      <c r="BM115" s="187" t="s">
        <v>412</v>
      </c>
    </row>
    <row r="116" spans="1:65" s="2" customFormat="1" ht="21.75" customHeight="1">
      <c r="A116" s="35"/>
      <c r="B116" s="36"/>
      <c r="C116" s="175" t="s">
        <v>416</v>
      </c>
      <c r="D116" s="175" t="s">
        <v>141</v>
      </c>
      <c r="E116" s="176" t="s">
        <v>572</v>
      </c>
      <c r="F116" s="177" t="s">
        <v>573</v>
      </c>
      <c r="G116" s="178" t="s">
        <v>149</v>
      </c>
      <c r="H116" s="179">
        <v>85</v>
      </c>
      <c r="I116" s="180"/>
      <c r="J116" s="181">
        <f t="shared" si="10"/>
        <v>0</v>
      </c>
      <c r="K116" s="182"/>
      <c r="L116" s="40"/>
      <c r="M116" s="243" t="s">
        <v>19</v>
      </c>
      <c r="N116" s="244" t="s">
        <v>44</v>
      </c>
      <c r="O116" s="230"/>
      <c r="P116" s="245">
        <f t="shared" si="11"/>
        <v>0</v>
      </c>
      <c r="Q116" s="245">
        <v>0</v>
      </c>
      <c r="R116" s="245">
        <f t="shared" si="12"/>
        <v>0</v>
      </c>
      <c r="S116" s="245">
        <v>0</v>
      </c>
      <c r="T116" s="246">
        <f t="shared" si="13"/>
        <v>0</v>
      </c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R116" s="187" t="s">
        <v>145</v>
      </c>
      <c r="AT116" s="187" t="s">
        <v>141</v>
      </c>
      <c r="AU116" s="187" t="s">
        <v>83</v>
      </c>
      <c r="AY116" s="18" t="s">
        <v>139</v>
      </c>
      <c r="BE116" s="188">
        <f t="shared" si="14"/>
        <v>0</v>
      </c>
      <c r="BF116" s="188">
        <f t="shared" si="15"/>
        <v>0</v>
      </c>
      <c r="BG116" s="188">
        <f t="shared" si="16"/>
        <v>0</v>
      </c>
      <c r="BH116" s="188">
        <f t="shared" si="17"/>
        <v>0</v>
      </c>
      <c r="BI116" s="188">
        <f t="shared" si="18"/>
        <v>0</v>
      </c>
      <c r="BJ116" s="18" t="s">
        <v>81</v>
      </c>
      <c r="BK116" s="188">
        <f t="shared" si="19"/>
        <v>0</v>
      </c>
      <c r="BL116" s="18" t="s">
        <v>145</v>
      </c>
      <c r="BM116" s="187" t="s">
        <v>416</v>
      </c>
    </row>
    <row r="117" spans="1:31" s="2" customFormat="1" ht="6.95" customHeight="1">
      <c r="A117" s="35"/>
      <c r="B117" s="48"/>
      <c r="C117" s="49"/>
      <c r="D117" s="49"/>
      <c r="E117" s="49"/>
      <c r="F117" s="49"/>
      <c r="G117" s="49"/>
      <c r="H117" s="49"/>
      <c r="I117" s="49"/>
      <c r="J117" s="49"/>
      <c r="K117" s="49"/>
      <c r="L117" s="40"/>
      <c r="M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</sheetData>
  <sheetProtection algorithmName="SHA-512" hashValue="U6a8sdbPnK7rL3QC7dOVw5jlUc1TJ7FDjkQWHnVhsqPaDgVelx069PbpMUo+ry9gJjtAA7Emd7l+ahMBmq30Uw==" saltValue="6CoTtj41UnG1AjT+4geGfrQH3hANBMz9PRzyYn+T0INSGHEYZYhoIIIEUM1USM/LNNvE7zQXLnHykhMyrUn1IA==" spinCount="100000" sheet="1" objects="1" scenarios="1" formatColumns="0" formatRows="0" autoFilter="0"/>
  <autoFilter ref="C81:K116"/>
  <mergeCells count="9">
    <mergeCell ref="E50:H50"/>
    <mergeCell ref="E72:H72"/>
    <mergeCell ref="E74:H74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8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67"/>
      <c r="M2" s="367"/>
      <c r="N2" s="367"/>
      <c r="O2" s="367"/>
      <c r="P2" s="367"/>
      <c r="Q2" s="367"/>
      <c r="R2" s="367"/>
      <c r="S2" s="367"/>
      <c r="T2" s="367"/>
      <c r="U2" s="367"/>
      <c r="V2" s="367"/>
      <c r="AT2" s="18" t="s">
        <v>93</v>
      </c>
    </row>
    <row r="3" spans="2:46" s="1" customFormat="1" ht="6.95" customHeight="1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21"/>
      <c r="AT3" s="18" t="s">
        <v>83</v>
      </c>
    </row>
    <row r="4" spans="2:46" s="1" customFormat="1" ht="24.95" customHeight="1">
      <c r="B4" s="21"/>
      <c r="D4" s="104" t="s">
        <v>110</v>
      </c>
      <c r="L4" s="21"/>
      <c r="M4" s="105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06" t="s">
        <v>16</v>
      </c>
      <c r="L6" s="21"/>
    </row>
    <row r="7" spans="2:12" s="1" customFormat="1" ht="16.5" customHeight="1">
      <c r="B7" s="21"/>
      <c r="E7" s="368" t="str">
        <f>'Rekapitulace stavby'!K6</f>
        <v>PPO Píšťany-sklad MPPZ (aktualizace)</v>
      </c>
      <c r="F7" s="369"/>
      <c r="G7" s="369"/>
      <c r="H7" s="369"/>
      <c r="L7" s="21"/>
    </row>
    <row r="8" spans="1:31" s="2" customFormat="1" ht="12" customHeight="1">
      <c r="A8" s="35"/>
      <c r="B8" s="40"/>
      <c r="C8" s="35"/>
      <c r="D8" s="106" t="s">
        <v>111</v>
      </c>
      <c r="E8" s="35"/>
      <c r="F8" s="35"/>
      <c r="G8" s="35"/>
      <c r="H8" s="35"/>
      <c r="I8" s="35"/>
      <c r="J8" s="35"/>
      <c r="K8" s="35"/>
      <c r="L8" s="107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70" t="s">
        <v>574</v>
      </c>
      <c r="F9" s="371"/>
      <c r="G9" s="371"/>
      <c r="H9" s="371"/>
      <c r="I9" s="35"/>
      <c r="J9" s="35"/>
      <c r="K9" s="35"/>
      <c r="L9" s="10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10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06" t="s">
        <v>18</v>
      </c>
      <c r="E11" s="35"/>
      <c r="F11" s="108" t="s">
        <v>19</v>
      </c>
      <c r="G11" s="35"/>
      <c r="H11" s="35"/>
      <c r="I11" s="106" t="s">
        <v>20</v>
      </c>
      <c r="J11" s="108" t="s">
        <v>19</v>
      </c>
      <c r="K11" s="35"/>
      <c r="L11" s="10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06" t="s">
        <v>21</v>
      </c>
      <c r="E12" s="35"/>
      <c r="F12" s="108" t="s">
        <v>22</v>
      </c>
      <c r="G12" s="35"/>
      <c r="H12" s="35"/>
      <c r="I12" s="106" t="s">
        <v>23</v>
      </c>
      <c r="J12" s="109" t="str">
        <f>'Rekapitulace stavby'!AN8</f>
        <v>31. 10. 2022</v>
      </c>
      <c r="K12" s="35"/>
      <c r="L12" s="10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10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06" t="s">
        <v>25</v>
      </c>
      <c r="E14" s="35"/>
      <c r="F14" s="35"/>
      <c r="G14" s="35"/>
      <c r="H14" s="35"/>
      <c r="I14" s="106" t="s">
        <v>26</v>
      </c>
      <c r="J14" s="108" t="s">
        <v>27</v>
      </c>
      <c r="K14" s="35"/>
      <c r="L14" s="10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08" t="s">
        <v>28</v>
      </c>
      <c r="F15" s="35"/>
      <c r="G15" s="35"/>
      <c r="H15" s="35"/>
      <c r="I15" s="106" t="s">
        <v>29</v>
      </c>
      <c r="J15" s="108" t="s">
        <v>19</v>
      </c>
      <c r="K15" s="35"/>
      <c r="L15" s="10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10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06" t="s">
        <v>30</v>
      </c>
      <c r="E17" s="35"/>
      <c r="F17" s="35"/>
      <c r="G17" s="35"/>
      <c r="H17" s="35"/>
      <c r="I17" s="106" t="s">
        <v>26</v>
      </c>
      <c r="J17" s="31" t="str">
        <f>'Rekapitulace stavby'!AN13</f>
        <v>Vyplň údaj</v>
      </c>
      <c r="K17" s="35"/>
      <c r="L17" s="10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72" t="str">
        <f>'Rekapitulace stavby'!E14</f>
        <v>Vyplň údaj</v>
      </c>
      <c r="F18" s="373"/>
      <c r="G18" s="373"/>
      <c r="H18" s="373"/>
      <c r="I18" s="106" t="s">
        <v>29</v>
      </c>
      <c r="J18" s="31" t="str">
        <f>'Rekapitulace stavby'!AN14</f>
        <v>Vyplň údaj</v>
      </c>
      <c r="K18" s="35"/>
      <c r="L18" s="10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10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06" t="s">
        <v>32</v>
      </c>
      <c r="E20" s="35"/>
      <c r="F20" s="35"/>
      <c r="G20" s="35"/>
      <c r="H20" s="35"/>
      <c r="I20" s="106" t="s">
        <v>26</v>
      </c>
      <c r="J20" s="108" t="s">
        <v>33</v>
      </c>
      <c r="K20" s="35"/>
      <c r="L20" s="10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8" t="s">
        <v>34</v>
      </c>
      <c r="F21" s="35"/>
      <c r="G21" s="35"/>
      <c r="H21" s="35"/>
      <c r="I21" s="106" t="s">
        <v>29</v>
      </c>
      <c r="J21" s="108" t="s">
        <v>19</v>
      </c>
      <c r="K21" s="35"/>
      <c r="L21" s="10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10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06" t="s">
        <v>36</v>
      </c>
      <c r="E23" s="35"/>
      <c r="F23" s="35"/>
      <c r="G23" s="35"/>
      <c r="H23" s="35"/>
      <c r="I23" s="106" t="s">
        <v>26</v>
      </c>
      <c r="J23" s="108" t="s">
        <v>33</v>
      </c>
      <c r="K23" s="35"/>
      <c r="L23" s="10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8" t="s">
        <v>34</v>
      </c>
      <c r="F24" s="35"/>
      <c r="G24" s="35"/>
      <c r="H24" s="35"/>
      <c r="I24" s="106" t="s">
        <v>29</v>
      </c>
      <c r="J24" s="108" t="s">
        <v>19</v>
      </c>
      <c r="K24" s="35"/>
      <c r="L24" s="10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10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06" t="s">
        <v>37</v>
      </c>
      <c r="E26" s="35"/>
      <c r="F26" s="35"/>
      <c r="G26" s="35"/>
      <c r="H26" s="35"/>
      <c r="I26" s="35"/>
      <c r="J26" s="35"/>
      <c r="K26" s="35"/>
      <c r="L26" s="10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0"/>
      <c r="B27" s="111"/>
      <c r="C27" s="110"/>
      <c r="D27" s="110"/>
      <c r="E27" s="374" t="s">
        <v>19</v>
      </c>
      <c r="F27" s="374"/>
      <c r="G27" s="374"/>
      <c r="H27" s="374"/>
      <c r="I27" s="110"/>
      <c r="J27" s="110"/>
      <c r="K27" s="110"/>
      <c r="L27" s="112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10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3"/>
      <c r="E29" s="113"/>
      <c r="F29" s="113"/>
      <c r="G29" s="113"/>
      <c r="H29" s="113"/>
      <c r="I29" s="113"/>
      <c r="J29" s="113"/>
      <c r="K29" s="113"/>
      <c r="L29" s="107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14" t="s">
        <v>39</v>
      </c>
      <c r="E30" s="35"/>
      <c r="F30" s="35"/>
      <c r="G30" s="35"/>
      <c r="H30" s="35"/>
      <c r="I30" s="35"/>
      <c r="J30" s="115">
        <f>ROUND(J89,2)</f>
        <v>0</v>
      </c>
      <c r="K30" s="35"/>
      <c r="L30" s="10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3"/>
      <c r="E31" s="113"/>
      <c r="F31" s="113"/>
      <c r="G31" s="113"/>
      <c r="H31" s="113"/>
      <c r="I31" s="113"/>
      <c r="J31" s="113"/>
      <c r="K31" s="113"/>
      <c r="L31" s="10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16" t="s">
        <v>41</v>
      </c>
      <c r="G32" s="35"/>
      <c r="H32" s="35"/>
      <c r="I32" s="116" t="s">
        <v>40</v>
      </c>
      <c r="J32" s="116" t="s">
        <v>42</v>
      </c>
      <c r="K32" s="35"/>
      <c r="L32" s="10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17" t="s">
        <v>43</v>
      </c>
      <c r="E33" s="106" t="s">
        <v>44</v>
      </c>
      <c r="F33" s="118">
        <f>ROUND((SUM(BE89:BE282)),2)</f>
        <v>0</v>
      </c>
      <c r="G33" s="35"/>
      <c r="H33" s="35"/>
      <c r="I33" s="119">
        <v>0.21</v>
      </c>
      <c r="J33" s="118">
        <f>ROUND(((SUM(BE89:BE282))*I33),2)</f>
        <v>0</v>
      </c>
      <c r="K33" s="35"/>
      <c r="L33" s="10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06" t="s">
        <v>45</v>
      </c>
      <c r="F34" s="118">
        <f>ROUND((SUM(BF89:BF282)),2)</f>
        <v>0</v>
      </c>
      <c r="G34" s="35"/>
      <c r="H34" s="35"/>
      <c r="I34" s="119">
        <v>0.15</v>
      </c>
      <c r="J34" s="118">
        <f>ROUND(((SUM(BF89:BF282))*I34),2)</f>
        <v>0</v>
      </c>
      <c r="K34" s="35"/>
      <c r="L34" s="10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06" t="s">
        <v>46</v>
      </c>
      <c r="F35" s="118">
        <f>ROUND((SUM(BG89:BG282)),2)</f>
        <v>0</v>
      </c>
      <c r="G35" s="35"/>
      <c r="H35" s="35"/>
      <c r="I35" s="119">
        <v>0.21</v>
      </c>
      <c r="J35" s="118">
        <f>0</f>
        <v>0</v>
      </c>
      <c r="K35" s="35"/>
      <c r="L35" s="10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06" t="s">
        <v>47</v>
      </c>
      <c r="F36" s="118">
        <f>ROUND((SUM(BH89:BH282)),2)</f>
        <v>0</v>
      </c>
      <c r="G36" s="35"/>
      <c r="H36" s="35"/>
      <c r="I36" s="119">
        <v>0.15</v>
      </c>
      <c r="J36" s="118">
        <f>0</f>
        <v>0</v>
      </c>
      <c r="K36" s="35"/>
      <c r="L36" s="10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06" t="s">
        <v>48</v>
      </c>
      <c r="F37" s="118">
        <f>ROUND((SUM(BI89:BI282)),2)</f>
        <v>0</v>
      </c>
      <c r="G37" s="35"/>
      <c r="H37" s="35"/>
      <c r="I37" s="119">
        <v>0</v>
      </c>
      <c r="J37" s="118">
        <f>0</f>
        <v>0</v>
      </c>
      <c r="K37" s="35"/>
      <c r="L37" s="10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10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0"/>
      <c r="D39" s="121" t="s">
        <v>49</v>
      </c>
      <c r="E39" s="122"/>
      <c r="F39" s="122"/>
      <c r="G39" s="123" t="s">
        <v>50</v>
      </c>
      <c r="H39" s="124" t="s">
        <v>51</v>
      </c>
      <c r="I39" s="122"/>
      <c r="J39" s="125">
        <f>SUM(J30:J37)</f>
        <v>0</v>
      </c>
      <c r="K39" s="126"/>
      <c r="L39" s="10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27"/>
      <c r="C40" s="128"/>
      <c r="D40" s="128"/>
      <c r="E40" s="128"/>
      <c r="F40" s="128"/>
      <c r="G40" s="128"/>
      <c r="H40" s="128"/>
      <c r="I40" s="128"/>
      <c r="J40" s="128"/>
      <c r="K40" s="128"/>
      <c r="L40" s="10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29"/>
      <c r="C44" s="130"/>
      <c r="D44" s="130"/>
      <c r="E44" s="130"/>
      <c r="F44" s="130"/>
      <c r="G44" s="130"/>
      <c r="H44" s="130"/>
      <c r="I44" s="130"/>
      <c r="J44" s="130"/>
      <c r="K44" s="130"/>
      <c r="L44" s="107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4" t="s">
        <v>113</v>
      </c>
      <c r="D45" s="37"/>
      <c r="E45" s="37"/>
      <c r="F45" s="37"/>
      <c r="G45" s="37"/>
      <c r="H45" s="37"/>
      <c r="I45" s="37"/>
      <c r="J45" s="37"/>
      <c r="K45" s="37"/>
      <c r="L45" s="107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10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30" t="s">
        <v>16</v>
      </c>
      <c r="D47" s="37"/>
      <c r="E47" s="37"/>
      <c r="F47" s="37"/>
      <c r="G47" s="37"/>
      <c r="H47" s="37"/>
      <c r="I47" s="37"/>
      <c r="J47" s="37"/>
      <c r="K47" s="37"/>
      <c r="L47" s="10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375" t="str">
        <f>E7</f>
        <v>PPO Píšťany-sklad MPPZ (aktualizace)</v>
      </c>
      <c r="F48" s="376"/>
      <c r="G48" s="376"/>
      <c r="H48" s="376"/>
      <c r="I48" s="37"/>
      <c r="J48" s="37"/>
      <c r="K48" s="37"/>
      <c r="L48" s="10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30" t="s">
        <v>111</v>
      </c>
      <c r="D49" s="37"/>
      <c r="E49" s="37"/>
      <c r="F49" s="37"/>
      <c r="G49" s="37"/>
      <c r="H49" s="37"/>
      <c r="I49" s="37"/>
      <c r="J49" s="37"/>
      <c r="K49" s="37"/>
      <c r="L49" s="10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328" t="str">
        <f>E9</f>
        <v>IO 04 - Likvidace dešťových vod</v>
      </c>
      <c r="F50" s="377"/>
      <c r="G50" s="377"/>
      <c r="H50" s="377"/>
      <c r="I50" s="37"/>
      <c r="J50" s="37"/>
      <c r="K50" s="37"/>
      <c r="L50" s="10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107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30" t="s">
        <v>21</v>
      </c>
      <c r="D52" s="37"/>
      <c r="E52" s="37"/>
      <c r="F52" s="28" t="str">
        <f>F12</f>
        <v>Píšťany</v>
      </c>
      <c r="G52" s="37"/>
      <c r="H52" s="37"/>
      <c r="I52" s="30" t="s">
        <v>23</v>
      </c>
      <c r="J52" s="60" t="str">
        <f>IF(J12="","",J12)</f>
        <v>31. 10. 2022</v>
      </c>
      <c r="K52" s="37"/>
      <c r="L52" s="10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10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25.7" customHeight="1">
      <c r="A54" s="35"/>
      <c r="B54" s="36"/>
      <c r="C54" s="30" t="s">
        <v>25</v>
      </c>
      <c r="D54" s="37"/>
      <c r="E54" s="37"/>
      <c r="F54" s="28" t="str">
        <f>E15</f>
        <v>Povodí LABE - státní podnik</v>
      </c>
      <c r="G54" s="37"/>
      <c r="H54" s="37"/>
      <c r="I54" s="30" t="s">
        <v>32</v>
      </c>
      <c r="J54" s="33" t="str">
        <f>E21</f>
        <v>Agroprojekt Jihlava spol, s.r.o.</v>
      </c>
      <c r="K54" s="37"/>
      <c r="L54" s="10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25.7" customHeight="1">
      <c r="A55" s="35"/>
      <c r="B55" s="36"/>
      <c r="C55" s="30" t="s">
        <v>30</v>
      </c>
      <c r="D55" s="37"/>
      <c r="E55" s="37"/>
      <c r="F55" s="28" t="str">
        <f>IF(E18="","",E18)</f>
        <v>Vyplň údaj</v>
      </c>
      <c r="G55" s="37"/>
      <c r="H55" s="37"/>
      <c r="I55" s="30" t="s">
        <v>36</v>
      </c>
      <c r="J55" s="33" t="str">
        <f>E24</f>
        <v>Agroprojekt Jihlava spol, s.r.o.</v>
      </c>
      <c r="K55" s="37"/>
      <c r="L55" s="10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10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31" t="s">
        <v>114</v>
      </c>
      <c r="D57" s="132"/>
      <c r="E57" s="132"/>
      <c r="F57" s="132"/>
      <c r="G57" s="132"/>
      <c r="H57" s="132"/>
      <c r="I57" s="132"/>
      <c r="J57" s="133" t="s">
        <v>115</v>
      </c>
      <c r="K57" s="132"/>
      <c r="L57" s="10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10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34" t="s">
        <v>71</v>
      </c>
      <c r="D59" s="37"/>
      <c r="E59" s="37"/>
      <c r="F59" s="37"/>
      <c r="G59" s="37"/>
      <c r="H59" s="37"/>
      <c r="I59" s="37"/>
      <c r="J59" s="78">
        <f>J89</f>
        <v>0</v>
      </c>
      <c r="K59" s="37"/>
      <c r="L59" s="10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8" t="s">
        <v>116</v>
      </c>
    </row>
    <row r="60" spans="2:12" s="9" customFormat="1" ht="24.95" customHeight="1">
      <c r="B60" s="135"/>
      <c r="C60" s="136"/>
      <c r="D60" s="137" t="s">
        <v>117</v>
      </c>
      <c r="E60" s="138"/>
      <c r="F60" s="138"/>
      <c r="G60" s="138"/>
      <c r="H60" s="138"/>
      <c r="I60" s="138"/>
      <c r="J60" s="139">
        <f>J90</f>
        <v>0</v>
      </c>
      <c r="K60" s="136"/>
      <c r="L60" s="140"/>
    </row>
    <row r="61" spans="2:12" s="10" customFormat="1" ht="19.9" customHeight="1">
      <c r="B61" s="141"/>
      <c r="C61" s="142"/>
      <c r="D61" s="143" t="s">
        <v>118</v>
      </c>
      <c r="E61" s="144"/>
      <c r="F61" s="144"/>
      <c r="G61" s="144"/>
      <c r="H61" s="144"/>
      <c r="I61" s="144"/>
      <c r="J61" s="145">
        <f>J91</f>
        <v>0</v>
      </c>
      <c r="K61" s="142"/>
      <c r="L61" s="146"/>
    </row>
    <row r="62" spans="2:12" s="10" customFormat="1" ht="19.9" customHeight="1">
      <c r="B62" s="141"/>
      <c r="C62" s="142"/>
      <c r="D62" s="143" t="s">
        <v>285</v>
      </c>
      <c r="E62" s="144"/>
      <c r="F62" s="144"/>
      <c r="G62" s="144"/>
      <c r="H62" s="144"/>
      <c r="I62" s="144"/>
      <c r="J62" s="145">
        <f>J181</f>
        <v>0</v>
      </c>
      <c r="K62" s="142"/>
      <c r="L62" s="146"/>
    </row>
    <row r="63" spans="2:12" s="10" customFormat="1" ht="19.9" customHeight="1">
      <c r="B63" s="141"/>
      <c r="C63" s="142"/>
      <c r="D63" s="143" t="s">
        <v>286</v>
      </c>
      <c r="E63" s="144"/>
      <c r="F63" s="144"/>
      <c r="G63" s="144"/>
      <c r="H63" s="144"/>
      <c r="I63" s="144"/>
      <c r="J63" s="145">
        <f>J187</f>
        <v>0</v>
      </c>
      <c r="K63" s="142"/>
      <c r="L63" s="146"/>
    </row>
    <row r="64" spans="2:12" s="10" customFormat="1" ht="19.9" customHeight="1">
      <c r="B64" s="141"/>
      <c r="C64" s="142"/>
      <c r="D64" s="143" t="s">
        <v>575</v>
      </c>
      <c r="E64" s="144"/>
      <c r="F64" s="144"/>
      <c r="G64" s="144"/>
      <c r="H64" s="144"/>
      <c r="I64" s="144"/>
      <c r="J64" s="145">
        <f>J193</f>
        <v>0</v>
      </c>
      <c r="K64" s="142"/>
      <c r="L64" s="146"/>
    </row>
    <row r="65" spans="2:12" s="10" customFormat="1" ht="19.9" customHeight="1">
      <c r="B65" s="141"/>
      <c r="C65" s="142"/>
      <c r="D65" s="143" t="s">
        <v>287</v>
      </c>
      <c r="E65" s="144"/>
      <c r="F65" s="144"/>
      <c r="G65" s="144"/>
      <c r="H65" s="144"/>
      <c r="I65" s="144"/>
      <c r="J65" s="145">
        <f>J201</f>
        <v>0</v>
      </c>
      <c r="K65" s="142"/>
      <c r="L65" s="146"/>
    </row>
    <row r="66" spans="2:12" s="10" customFormat="1" ht="19.9" customHeight="1">
      <c r="B66" s="141"/>
      <c r="C66" s="142"/>
      <c r="D66" s="143" t="s">
        <v>576</v>
      </c>
      <c r="E66" s="144"/>
      <c r="F66" s="144"/>
      <c r="G66" s="144"/>
      <c r="H66" s="144"/>
      <c r="I66" s="144"/>
      <c r="J66" s="145">
        <f>J212</f>
        <v>0</v>
      </c>
      <c r="K66" s="142"/>
      <c r="L66" s="146"/>
    </row>
    <row r="67" spans="2:12" s="10" customFormat="1" ht="19.9" customHeight="1">
      <c r="B67" s="141"/>
      <c r="C67" s="142"/>
      <c r="D67" s="143" t="s">
        <v>119</v>
      </c>
      <c r="E67" s="144"/>
      <c r="F67" s="144"/>
      <c r="G67" s="144"/>
      <c r="H67" s="144"/>
      <c r="I67" s="144"/>
      <c r="J67" s="145">
        <f>J261</f>
        <v>0</v>
      </c>
      <c r="K67" s="142"/>
      <c r="L67" s="146"/>
    </row>
    <row r="68" spans="2:12" s="10" customFormat="1" ht="19.9" customHeight="1">
      <c r="B68" s="141"/>
      <c r="C68" s="142"/>
      <c r="D68" s="143" t="s">
        <v>120</v>
      </c>
      <c r="E68" s="144"/>
      <c r="F68" s="144"/>
      <c r="G68" s="144"/>
      <c r="H68" s="144"/>
      <c r="I68" s="144"/>
      <c r="J68" s="145">
        <f>J275</f>
        <v>0</v>
      </c>
      <c r="K68" s="142"/>
      <c r="L68" s="146"/>
    </row>
    <row r="69" spans="2:12" s="10" customFormat="1" ht="19.9" customHeight="1">
      <c r="B69" s="141"/>
      <c r="C69" s="142"/>
      <c r="D69" s="143" t="s">
        <v>288</v>
      </c>
      <c r="E69" s="144"/>
      <c r="F69" s="144"/>
      <c r="G69" s="144"/>
      <c r="H69" s="144"/>
      <c r="I69" s="144"/>
      <c r="J69" s="145">
        <f>J281</f>
        <v>0</v>
      </c>
      <c r="K69" s="142"/>
      <c r="L69" s="146"/>
    </row>
    <row r="70" spans="1:31" s="2" customFormat="1" ht="21.75" customHeight="1">
      <c r="A70" s="35"/>
      <c r="B70" s="36"/>
      <c r="C70" s="37"/>
      <c r="D70" s="37"/>
      <c r="E70" s="37"/>
      <c r="F70" s="37"/>
      <c r="G70" s="37"/>
      <c r="H70" s="37"/>
      <c r="I70" s="37"/>
      <c r="J70" s="37"/>
      <c r="K70" s="37"/>
      <c r="L70" s="107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1" spans="1:31" s="2" customFormat="1" ht="6.95" customHeight="1">
      <c r="A71" s="35"/>
      <c r="B71" s="48"/>
      <c r="C71" s="49"/>
      <c r="D71" s="49"/>
      <c r="E71" s="49"/>
      <c r="F71" s="49"/>
      <c r="G71" s="49"/>
      <c r="H71" s="49"/>
      <c r="I71" s="49"/>
      <c r="J71" s="49"/>
      <c r="K71" s="49"/>
      <c r="L71" s="107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5" spans="1:31" s="2" customFormat="1" ht="6.95" customHeight="1">
      <c r="A75" s="35"/>
      <c r="B75" s="50"/>
      <c r="C75" s="51"/>
      <c r="D75" s="51"/>
      <c r="E75" s="51"/>
      <c r="F75" s="51"/>
      <c r="G75" s="51"/>
      <c r="H75" s="51"/>
      <c r="I75" s="51"/>
      <c r="J75" s="51"/>
      <c r="K75" s="51"/>
      <c r="L75" s="107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24.95" customHeight="1">
      <c r="A76" s="35"/>
      <c r="B76" s="36"/>
      <c r="C76" s="24" t="s">
        <v>124</v>
      </c>
      <c r="D76" s="37"/>
      <c r="E76" s="37"/>
      <c r="F76" s="37"/>
      <c r="G76" s="37"/>
      <c r="H76" s="37"/>
      <c r="I76" s="37"/>
      <c r="J76" s="37"/>
      <c r="K76" s="37"/>
      <c r="L76" s="107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6.95" customHeight="1">
      <c r="A77" s="35"/>
      <c r="B77" s="36"/>
      <c r="C77" s="37"/>
      <c r="D77" s="37"/>
      <c r="E77" s="37"/>
      <c r="F77" s="37"/>
      <c r="G77" s="37"/>
      <c r="H77" s="37"/>
      <c r="I77" s="37"/>
      <c r="J77" s="37"/>
      <c r="K77" s="37"/>
      <c r="L77" s="107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12" customHeight="1">
      <c r="A78" s="35"/>
      <c r="B78" s="36"/>
      <c r="C78" s="30" t="s">
        <v>16</v>
      </c>
      <c r="D78" s="37"/>
      <c r="E78" s="37"/>
      <c r="F78" s="37"/>
      <c r="G78" s="37"/>
      <c r="H78" s="37"/>
      <c r="I78" s="37"/>
      <c r="J78" s="37"/>
      <c r="K78" s="37"/>
      <c r="L78" s="107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16.5" customHeight="1">
      <c r="A79" s="35"/>
      <c r="B79" s="36"/>
      <c r="C79" s="37"/>
      <c r="D79" s="37"/>
      <c r="E79" s="375" t="str">
        <f>E7</f>
        <v>PPO Píšťany-sklad MPPZ (aktualizace)</v>
      </c>
      <c r="F79" s="376"/>
      <c r="G79" s="376"/>
      <c r="H79" s="376"/>
      <c r="I79" s="37"/>
      <c r="J79" s="37"/>
      <c r="K79" s="37"/>
      <c r="L79" s="107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12" customHeight="1">
      <c r="A80" s="35"/>
      <c r="B80" s="36"/>
      <c r="C80" s="30" t="s">
        <v>111</v>
      </c>
      <c r="D80" s="37"/>
      <c r="E80" s="37"/>
      <c r="F80" s="37"/>
      <c r="G80" s="37"/>
      <c r="H80" s="37"/>
      <c r="I80" s="37"/>
      <c r="J80" s="37"/>
      <c r="K80" s="37"/>
      <c r="L80" s="107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2" customFormat="1" ht="16.5" customHeight="1">
      <c r="A81" s="35"/>
      <c r="B81" s="36"/>
      <c r="C81" s="37"/>
      <c r="D81" s="37"/>
      <c r="E81" s="328" t="str">
        <f>E9</f>
        <v>IO 04 - Likvidace dešťových vod</v>
      </c>
      <c r="F81" s="377"/>
      <c r="G81" s="377"/>
      <c r="H81" s="377"/>
      <c r="I81" s="37"/>
      <c r="J81" s="37"/>
      <c r="K81" s="37"/>
      <c r="L81" s="107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6.95" customHeight="1">
      <c r="A82" s="35"/>
      <c r="B82" s="36"/>
      <c r="C82" s="37"/>
      <c r="D82" s="37"/>
      <c r="E82" s="37"/>
      <c r="F82" s="37"/>
      <c r="G82" s="37"/>
      <c r="H82" s="37"/>
      <c r="I82" s="37"/>
      <c r="J82" s="37"/>
      <c r="K82" s="37"/>
      <c r="L82" s="107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12" customHeight="1">
      <c r="A83" s="35"/>
      <c r="B83" s="36"/>
      <c r="C83" s="30" t="s">
        <v>21</v>
      </c>
      <c r="D83" s="37"/>
      <c r="E83" s="37"/>
      <c r="F83" s="28" t="str">
        <f>F12</f>
        <v>Píšťany</v>
      </c>
      <c r="G83" s="37"/>
      <c r="H83" s="37"/>
      <c r="I83" s="30" t="s">
        <v>23</v>
      </c>
      <c r="J83" s="60" t="str">
        <f>IF(J12="","",J12)</f>
        <v>31. 10. 2022</v>
      </c>
      <c r="K83" s="37"/>
      <c r="L83" s="107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6.95" customHeight="1">
      <c r="A84" s="35"/>
      <c r="B84" s="36"/>
      <c r="C84" s="37"/>
      <c r="D84" s="37"/>
      <c r="E84" s="37"/>
      <c r="F84" s="37"/>
      <c r="G84" s="37"/>
      <c r="H84" s="37"/>
      <c r="I84" s="37"/>
      <c r="J84" s="37"/>
      <c r="K84" s="37"/>
      <c r="L84" s="107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25.7" customHeight="1">
      <c r="A85" s="35"/>
      <c r="B85" s="36"/>
      <c r="C85" s="30" t="s">
        <v>25</v>
      </c>
      <c r="D85" s="37"/>
      <c r="E85" s="37"/>
      <c r="F85" s="28" t="str">
        <f>E15</f>
        <v>Povodí LABE - státní podnik</v>
      </c>
      <c r="G85" s="37"/>
      <c r="H85" s="37"/>
      <c r="I85" s="30" t="s">
        <v>32</v>
      </c>
      <c r="J85" s="33" t="str">
        <f>E21</f>
        <v>Agroprojekt Jihlava spol, s.r.o.</v>
      </c>
      <c r="K85" s="37"/>
      <c r="L85" s="107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25.7" customHeight="1">
      <c r="A86" s="35"/>
      <c r="B86" s="36"/>
      <c r="C86" s="30" t="s">
        <v>30</v>
      </c>
      <c r="D86" s="37"/>
      <c r="E86" s="37"/>
      <c r="F86" s="28" t="str">
        <f>IF(E18="","",E18)</f>
        <v>Vyplň údaj</v>
      </c>
      <c r="G86" s="37"/>
      <c r="H86" s="37"/>
      <c r="I86" s="30" t="s">
        <v>36</v>
      </c>
      <c r="J86" s="33" t="str">
        <f>E24</f>
        <v>Agroprojekt Jihlava spol, s.r.o.</v>
      </c>
      <c r="K86" s="37"/>
      <c r="L86" s="107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0.35" customHeight="1">
      <c r="A87" s="35"/>
      <c r="B87" s="36"/>
      <c r="C87" s="37"/>
      <c r="D87" s="37"/>
      <c r="E87" s="37"/>
      <c r="F87" s="37"/>
      <c r="G87" s="37"/>
      <c r="H87" s="37"/>
      <c r="I87" s="37"/>
      <c r="J87" s="37"/>
      <c r="K87" s="37"/>
      <c r="L87" s="107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11" customFormat="1" ht="29.25" customHeight="1">
      <c r="A88" s="147"/>
      <c r="B88" s="148"/>
      <c r="C88" s="149" t="s">
        <v>125</v>
      </c>
      <c r="D88" s="150" t="s">
        <v>58</v>
      </c>
      <c r="E88" s="150" t="s">
        <v>54</v>
      </c>
      <c r="F88" s="150" t="s">
        <v>55</v>
      </c>
      <c r="G88" s="150" t="s">
        <v>126</v>
      </c>
      <c r="H88" s="150" t="s">
        <v>127</v>
      </c>
      <c r="I88" s="150" t="s">
        <v>128</v>
      </c>
      <c r="J88" s="151" t="s">
        <v>115</v>
      </c>
      <c r="K88" s="152" t="s">
        <v>129</v>
      </c>
      <c r="L88" s="153"/>
      <c r="M88" s="69" t="s">
        <v>19</v>
      </c>
      <c r="N88" s="70" t="s">
        <v>43</v>
      </c>
      <c r="O88" s="70" t="s">
        <v>130</v>
      </c>
      <c r="P88" s="70" t="s">
        <v>131</v>
      </c>
      <c r="Q88" s="70" t="s">
        <v>132</v>
      </c>
      <c r="R88" s="70" t="s">
        <v>133</v>
      </c>
      <c r="S88" s="70" t="s">
        <v>134</v>
      </c>
      <c r="T88" s="71" t="s">
        <v>135</v>
      </c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</row>
    <row r="89" spans="1:63" s="2" customFormat="1" ht="22.9" customHeight="1">
      <c r="A89" s="35"/>
      <c r="B89" s="36"/>
      <c r="C89" s="76" t="s">
        <v>136</v>
      </c>
      <c r="D89" s="37"/>
      <c r="E89" s="37"/>
      <c r="F89" s="37"/>
      <c r="G89" s="37"/>
      <c r="H89" s="37"/>
      <c r="I89" s="37"/>
      <c r="J89" s="154">
        <f>BK89</f>
        <v>0</v>
      </c>
      <c r="K89" s="37"/>
      <c r="L89" s="40"/>
      <c r="M89" s="72"/>
      <c r="N89" s="155"/>
      <c r="O89" s="73"/>
      <c r="P89" s="156">
        <f>P90</f>
        <v>0</v>
      </c>
      <c r="Q89" s="73"/>
      <c r="R89" s="156">
        <f>R90</f>
        <v>5.90854</v>
      </c>
      <c r="S89" s="73"/>
      <c r="T89" s="157">
        <f>T90</f>
        <v>3.2024999999999997</v>
      </c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T89" s="18" t="s">
        <v>72</v>
      </c>
      <c r="AU89" s="18" t="s">
        <v>116</v>
      </c>
      <c r="BK89" s="158">
        <f>BK90</f>
        <v>0</v>
      </c>
    </row>
    <row r="90" spans="2:63" s="12" customFormat="1" ht="25.9" customHeight="1">
      <c r="B90" s="159"/>
      <c r="C90" s="160"/>
      <c r="D90" s="161" t="s">
        <v>72</v>
      </c>
      <c r="E90" s="162" t="s">
        <v>137</v>
      </c>
      <c r="F90" s="162" t="s">
        <v>138</v>
      </c>
      <c r="G90" s="160"/>
      <c r="H90" s="160"/>
      <c r="I90" s="163"/>
      <c r="J90" s="164">
        <f>BK90</f>
        <v>0</v>
      </c>
      <c r="K90" s="160"/>
      <c r="L90" s="165"/>
      <c r="M90" s="166"/>
      <c r="N90" s="167"/>
      <c r="O90" s="167"/>
      <c r="P90" s="168">
        <f>P91+P181+P187+P193+P201+P212+P261+P275+P281</f>
        <v>0</v>
      </c>
      <c r="Q90" s="167"/>
      <c r="R90" s="168">
        <f>R91+R181+R187+R193+R201+R212+R261+R275+R281</f>
        <v>5.90854</v>
      </c>
      <c r="S90" s="167"/>
      <c r="T90" s="169">
        <f>T91+T181+T187+T193+T201+T212+T261+T275+T281</f>
        <v>3.2024999999999997</v>
      </c>
      <c r="AR90" s="170" t="s">
        <v>81</v>
      </c>
      <c r="AT90" s="171" t="s">
        <v>72</v>
      </c>
      <c r="AU90" s="171" t="s">
        <v>73</v>
      </c>
      <c r="AY90" s="170" t="s">
        <v>139</v>
      </c>
      <c r="BK90" s="172">
        <f>BK91+BK181+BK187+BK193+BK201+BK212+BK261+BK275+BK281</f>
        <v>0</v>
      </c>
    </row>
    <row r="91" spans="2:63" s="12" customFormat="1" ht="22.9" customHeight="1">
      <c r="B91" s="159"/>
      <c r="C91" s="160"/>
      <c r="D91" s="161" t="s">
        <v>72</v>
      </c>
      <c r="E91" s="173" t="s">
        <v>81</v>
      </c>
      <c r="F91" s="173" t="s">
        <v>140</v>
      </c>
      <c r="G91" s="160"/>
      <c r="H91" s="160"/>
      <c r="I91" s="163"/>
      <c r="J91" s="174">
        <f>BK91</f>
        <v>0</v>
      </c>
      <c r="K91" s="160"/>
      <c r="L91" s="165"/>
      <c r="M91" s="166"/>
      <c r="N91" s="167"/>
      <c r="O91" s="167"/>
      <c r="P91" s="168">
        <f>SUM(P92:P180)</f>
        <v>0</v>
      </c>
      <c r="Q91" s="167"/>
      <c r="R91" s="168">
        <f>SUM(R92:R180)</f>
        <v>0.010584</v>
      </c>
      <c r="S91" s="167"/>
      <c r="T91" s="169">
        <f>SUM(T92:T180)</f>
        <v>3.2024999999999997</v>
      </c>
      <c r="AR91" s="170" t="s">
        <v>81</v>
      </c>
      <c r="AT91" s="171" t="s">
        <v>72</v>
      </c>
      <c r="AU91" s="171" t="s">
        <v>81</v>
      </c>
      <c r="AY91" s="170" t="s">
        <v>139</v>
      </c>
      <c r="BK91" s="172">
        <f>SUM(BK92:BK180)</f>
        <v>0</v>
      </c>
    </row>
    <row r="92" spans="1:65" s="2" customFormat="1" ht="55.5" customHeight="1">
      <c r="A92" s="35"/>
      <c r="B92" s="36"/>
      <c r="C92" s="175" t="s">
        <v>81</v>
      </c>
      <c r="D92" s="175" t="s">
        <v>141</v>
      </c>
      <c r="E92" s="176" t="s">
        <v>577</v>
      </c>
      <c r="F92" s="177" t="s">
        <v>578</v>
      </c>
      <c r="G92" s="178" t="s">
        <v>149</v>
      </c>
      <c r="H92" s="179">
        <v>3.5</v>
      </c>
      <c r="I92" s="180"/>
      <c r="J92" s="181">
        <f>ROUND(I92*H92,2)</f>
        <v>0</v>
      </c>
      <c r="K92" s="182"/>
      <c r="L92" s="40"/>
      <c r="M92" s="183" t="s">
        <v>19</v>
      </c>
      <c r="N92" s="184" t="s">
        <v>44</v>
      </c>
      <c r="O92" s="65"/>
      <c r="P92" s="185">
        <f>O92*H92</f>
        <v>0</v>
      </c>
      <c r="Q92" s="185">
        <v>0</v>
      </c>
      <c r="R92" s="185">
        <f>Q92*H92</f>
        <v>0</v>
      </c>
      <c r="S92" s="185">
        <v>0.625</v>
      </c>
      <c r="T92" s="186">
        <f>S92*H92</f>
        <v>2.1875</v>
      </c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R92" s="187" t="s">
        <v>145</v>
      </c>
      <c r="AT92" s="187" t="s">
        <v>141</v>
      </c>
      <c r="AU92" s="187" t="s">
        <v>83</v>
      </c>
      <c r="AY92" s="18" t="s">
        <v>139</v>
      </c>
      <c r="BE92" s="188">
        <f>IF(N92="základní",J92,0)</f>
        <v>0</v>
      </c>
      <c r="BF92" s="188">
        <f>IF(N92="snížená",J92,0)</f>
        <v>0</v>
      </c>
      <c r="BG92" s="188">
        <f>IF(N92="zákl. přenesená",J92,0)</f>
        <v>0</v>
      </c>
      <c r="BH92" s="188">
        <f>IF(N92="sníž. přenesená",J92,0)</f>
        <v>0</v>
      </c>
      <c r="BI92" s="188">
        <f>IF(N92="nulová",J92,0)</f>
        <v>0</v>
      </c>
      <c r="BJ92" s="18" t="s">
        <v>81</v>
      </c>
      <c r="BK92" s="188">
        <f>ROUND(I92*H92,2)</f>
        <v>0</v>
      </c>
      <c r="BL92" s="18" t="s">
        <v>145</v>
      </c>
      <c r="BM92" s="187" t="s">
        <v>579</v>
      </c>
    </row>
    <row r="93" spans="2:51" s="14" customFormat="1" ht="11.25">
      <c r="B93" s="217"/>
      <c r="C93" s="218"/>
      <c r="D93" s="196" t="s">
        <v>180</v>
      </c>
      <c r="E93" s="219" t="s">
        <v>19</v>
      </c>
      <c r="F93" s="220" t="s">
        <v>580</v>
      </c>
      <c r="G93" s="218"/>
      <c r="H93" s="219" t="s">
        <v>19</v>
      </c>
      <c r="I93" s="221"/>
      <c r="J93" s="218"/>
      <c r="K93" s="218"/>
      <c r="L93" s="222"/>
      <c r="M93" s="223"/>
      <c r="N93" s="224"/>
      <c r="O93" s="224"/>
      <c r="P93" s="224"/>
      <c r="Q93" s="224"/>
      <c r="R93" s="224"/>
      <c r="S93" s="224"/>
      <c r="T93" s="225"/>
      <c r="AT93" s="226" t="s">
        <v>180</v>
      </c>
      <c r="AU93" s="226" t="s">
        <v>83</v>
      </c>
      <c r="AV93" s="14" t="s">
        <v>81</v>
      </c>
      <c r="AW93" s="14" t="s">
        <v>35</v>
      </c>
      <c r="AX93" s="14" t="s">
        <v>73</v>
      </c>
      <c r="AY93" s="226" t="s">
        <v>139</v>
      </c>
    </row>
    <row r="94" spans="2:51" s="13" customFormat="1" ht="11.25">
      <c r="B94" s="194"/>
      <c r="C94" s="195"/>
      <c r="D94" s="196" t="s">
        <v>180</v>
      </c>
      <c r="E94" s="197" t="s">
        <v>19</v>
      </c>
      <c r="F94" s="198" t="s">
        <v>581</v>
      </c>
      <c r="G94" s="195"/>
      <c r="H94" s="199">
        <v>3.5</v>
      </c>
      <c r="I94" s="200"/>
      <c r="J94" s="195"/>
      <c r="K94" s="195"/>
      <c r="L94" s="201"/>
      <c r="M94" s="202"/>
      <c r="N94" s="203"/>
      <c r="O94" s="203"/>
      <c r="P94" s="203"/>
      <c r="Q94" s="203"/>
      <c r="R94" s="203"/>
      <c r="S94" s="203"/>
      <c r="T94" s="204"/>
      <c r="AT94" s="205" t="s">
        <v>180</v>
      </c>
      <c r="AU94" s="205" t="s">
        <v>83</v>
      </c>
      <c r="AV94" s="13" t="s">
        <v>83</v>
      </c>
      <c r="AW94" s="13" t="s">
        <v>35</v>
      </c>
      <c r="AX94" s="13" t="s">
        <v>81</v>
      </c>
      <c r="AY94" s="205" t="s">
        <v>139</v>
      </c>
    </row>
    <row r="95" spans="1:65" s="2" customFormat="1" ht="55.5" customHeight="1">
      <c r="A95" s="35"/>
      <c r="B95" s="36"/>
      <c r="C95" s="175" t="s">
        <v>83</v>
      </c>
      <c r="D95" s="175" t="s">
        <v>141</v>
      </c>
      <c r="E95" s="176" t="s">
        <v>582</v>
      </c>
      <c r="F95" s="177" t="s">
        <v>583</v>
      </c>
      <c r="G95" s="178" t="s">
        <v>149</v>
      </c>
      <c r="H95" s="179">
        <v>3.5</v>
      </c>
      <c r="I95" s="180"/>
      <c r="J95" s="181">
        <f>ROUND(I95*H95,2)</f>
        <v>0</v>
      </c>
      <c r="K95" s="182"/>
      <c r="L95" s="40"/>
      <c r="M95" s="183" t="s">
        <v>19</v>
      </c>
      <c r="N95" s="184" t="s">
        <v>44</v>
      </c>
      <c r="O95" s="65"/>
      <c r="P95" s="185">
        <f>O95*H95</f>
        <v>0</v>
      </c>
      <c r="Q95" s="185">
        <v>0</v>
      </c>
      <c r="R95" s="185">
        <f>Q95*H95</f>
        <v>0</v>
      </c>
      <c r="S95" s="185">
        <v>0.29</v>
      </c>
      <c r="T95" s="186">
        <f>S95*H95</f>
        <v>1.015</v>
      </c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R95" s="187" t="s">
        <v>145</v>
      </c>
      <c r="AT95" s="187" t="s">
        <v>141</v>
      </c>
      <c r="AU95" s="187" t="s">
        <v>83</v>
      </c>
      <c r="AY95" s="18" t="s">
        <v>139</v>
      </c>
      <c r="BE95" s="188">
        <f>IF(N95="základní",J95,0)</f>
        <v>0</v>
      </c>
      <c r="BF95" s="188">
        <f>IF(N95="snížená",J95,0)</f>
        <v>0</v>
      </c>
      <c r="BG95" s="188">
        <f>IF(N95="zákl. přenesená",J95,0)</f>
        <v>0</v>
      </c>
      <c r="BH95" s="188">
        <f>IF(N95="sníž. přenesená",J95,0)</f>
        <v>0</v>
      </c>
      <c r="BI95" s="188">
        <f>IF(N95="nulová",J95,0)</f>
        <v>0</v>
      </c>
      <c r="BJ95" s="18" t="s">
        <v>81</v>
      </c>
      <c r="BK95" s="188">
        <f>ROUND(I95*H95,2)</f>
        <v>0</v>
      </c>
      <c r="BL95" s="18" t="s">
        <v>145</v>
      </c>
      <c r="BM95" s="187" t="s">
        <v>584</v>
      </c>
    </row>
    <row r="96" spans="1:65" s="2" customFormat="1" ht="24.2" customHeight="1">
      <c r="A96" s="35"/>
      <c r="B96" s="36"/>
      <c r="C96" s="175" t="s">
        <v>153</v>
      </c>
      <c r="D96" s="175" t="s">
        <v>141</v>
      </c>
      <c r="E96" s="176" t="s">
        <v>585</v>
      </c>
      <c r="F96" s="177" t="s">
        <v>586</v>
      </c>
      <c r="G96" s="178" t="s">
        <v>149</v>
      </c>
      <c r="H96" s="179">
        <v>66.96</v>
      </c>
      <c r="I96" s="180"/>
      <c r="J96" s="181">
        <f>ROUND(I96*H96,2)</f>
        <v>0</v>
      </c>
      <c r="K96" s="182"/>
      <c r="L96" s="40"/>
      <c r="M96" s="183" t="s">
        <v>19</v>
      </c>
      <c r="N96" s="184" t="s">
        <v>44</v>
      </c>
      <c r="O96" s="65"/>
      <c r="P96" s="185">
        <f>O96*H96</f>
        <v>0</v>
      </c>
      <c r="Q96" s="185">
        <v>0</v>
      </c>
      <c r="R96" s="185">
        <f>Q96*H96</f>
        <v>0</v>
      </c>
      <c r="S96" s="185">
        <v>0</v>
      </c>
      <c r="T96" s="186">
        <f>S96*H96</f>
        <v>0</v>
      </c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R96" s="187" t="s">
        <v>145</v>
      </c>
      <c r="AT96" s="187" t="s">
        <v>141</v>
      </c>
      <c r="AU96" s="187" t="s">
        <v>83</v>
      </c>
      <c r="AY96" s="18" t="s">
        <v>139</v>
      </c>
      <c r="BE96" s="188">
        <f>IF(N96="základní",J96,0)</f>
        <v>0</v>
      </c>
      <c r="BF96" s="188">
        <f>IF(N96="snížená",J96,0)</f>
        <v>0</v>
      </c>
      <c r="BG96" s="188">
        <f>IF(N96="zákl. přenesená",J96,0)</f>
        <v>0</v>
      </c>
      <c r="BH96" s="188">
        <f>IF(N96="sníž. přenesená",J96,0)</f>
        <v>0</v>
      </c>
      <c r="BI96" s="188">
        <f>IF(N96="nulová",J96,0)</f>
        <v>0</v>
      </c>
      <c r="BJ96" s="18" t="s">
        <v>81</v>
      </c>
      <c r="BK96" s="188">
        <f>ROUND(I96*H96,2)</f>
        <v>0</v>
      </c>
      <c r="BL96" s="18" t="s">
        <v>145</v>
      </c>
      <c r="BM96" s="187" t="s">
        <v>587</v>
      </c>
    </row>
    <row r="97" spans="1:47" s="2" customFormat="1" ht="11.25">
      <c r="A97" s="35"/>
      <c r="B97" s="36"/>
      <c r="C97" s="37"/>
      <c r="D97" s="189" t="s">
        <v>151</v>
      </c>
      <c r="E97" s="37"/>
      <c r="F97" s="190" t="s">
        <v>588</v>
      </c>
      <c r="G97" s="37"/>
      <c r="H97" s="37"/>
      <c r="I97" s="191"/>
      <c r="J97" s="37"/>
      <c r="K97" s="37"/>
      <c r="L97" s="40"/>
      <c r="M97" s="192"/>
      <c r="N97" s="193"/>
      <c r="O97" s="65"/>
      <c r="P97" s="65"/>
      <c r="Q97" s="65"/>
      <c r="R97" s="65"/>
      <c r="S97" s="65"/>
      <c r="T97" s="66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T97" s="18" t="s">
        <v>151</v>
      </c>
      <c r="AU97" s="18" t="s">
        <v>83</v>
      </c>
    </row>
    <row r="98" spans="2:51" s="14" customFormat="1" ht="11.25">
      <c r="B98" s="217"/>
      <c r="C98" s="218"/>
      <c r="D98" s="196" t="s">
        <v>180</v>
      </c>
      <c r="E98" s="219" t="s">
        <v>19</v>
      </c>
      <c r="F98" s="220" t="s">
        <v>589</v>
      </c>
      <c r="G98" s="218"/>
      <c r="H98" s="219" t="s">
        <v>19</v>
      </c>
      <c r="I98" s="221"/>
      <c r="J98" s="218"/>
      <c r="K98" s="218"/>
      <c r="L98" s="222"/>
      <c r="M98" s="223"/>
      <c r="N98" s="224"/>
      <c r="O98" s="224"/>
      <c r="P98" s="224"/>
      <c r="Q98" s="224"/>
      <c r="R98" s="224"/>
      <c r="S98" s="224"/>
      <c r="T98" s="225"/>
      <c r="AT98" s="226" t="s">
        <v>180</v>
      </c>
      <c r="AU98" s="226" t="s">
        <v>83</v>
      </c>
      <c r="AV98" s="14" t="s">
        <v>81</v>
      </c>
      <c r="AW98" s="14" t="s">
        <v>35</v>
      </c>
      <c r="AX98" s="14" t="s">
        <v>73</v>
      </c>
      <c r="AY98" s="226" t="s">
        <v>139</v>
      </c>
    </row>
    <row r="99" spans="2:51" s="13" customFormat="1" ht="11.25">
      <c r="B99" s="194"/>
      <c r="C99" s="195"/>
      <c r="D99" s="196" t="s">
        <v>180</v>
      </c>
      <c r="E99" s="197" t="s">
        <v>19</v>
      </c>
      <c r="F99" s="198" t="s">
        <v>590</v>
      </c>
      <c r="G99" s="195"/>
      <c r="H99" s="199">
        <v>66.96</v>
      </c>
      <c r="I99" s="200"/>
      <c r="J99" s="195"/>
      <c r="K99" s="195"/>
      <c r="L99" s="201"/>
      <c r="M99" s="202"/>
      <c r="N99" s="203"/>
      <c r="O99" s="203"/>
      <c r="P99" s="203"/>
      <c r="Q99" s="203"/>
      <c r="R99" s="203"/>
      <c r="S99" s="203"/>
      <c r="T99" s="204"/>
      <c r="AT99" s="205" t="s">
        <v>180</v>
      </c>
      <c r="AU99" s="205" t="s">
        <v>83</v>
      </c>
      <c r="AV99" s="13" t="s">
        <v>83</v>
      </c>
      <c r="AW99" s="13" t="s">
        <v>35</v>
      </c>
      <c r="AX99" s="13" t="s">
        <v>81</v>
      </c>
      <c r="AY99" s="205" t="s">
        <v>139</v>
      </c>
    </row>
    <row r="100" spans="1:65" s="2" customFormat="1" ht="49.15" customHeight="1">
      <c r="A100" s="35"/>
      <c r="B100" s="36"/>
      <c r="C100" s="175" t="s">
        <v>145</v>
      </c>
      <c r="D100" s="175" t="s">
        <v>141</v>
      </c>
      <c r="E100" s="176" t="s">
        <v>591</v>
      </c>
      <c r="F100" s="177" t="s">
        <v>592</v>
      </c>
      <c r="G100" s="178" t="s">
        <v>178</v>
      </c>
      <c r="H100" s="179">
        <v>102.6</v>
      </c>
      <c r="I100" s="180"/>
      <c r="J100" s="181">
        <f>ROUND(I100*H100,2)</f>
        <v>0</v>
      </c>
      <c r="K100" s="182"/>
      <c r="L100" s="40"/>
      <c r="M100" s="183" t="s">
        <v>19</v>
      </c>
      <c r="N100" s="184" t="s">
        <v>44</v>
      </c>
      <c r="O100" s="65"/>
      <c r="P100" s="185">
        <f>O100*H100</f>
        <v>0</v>
      </c>
      <c r="Q100" s="185">
        <v>0</v>
      </c>
      <c r="R100" s="185">
        <f>Q100*H100</f>
        <v>0</v>
      </c>
      <c r="S100" s="185">
        <v>0</v>
      </c>
      <c r="T100" s="186">
        <f>S100*H100</f>
        <v>0</v>
      </c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R100" s="187" t="s">
        <v>145</v>
      </c>
      <c r="AT100" s="187" t="s">
        <v>141</v>
      </c>
      <c r="AU100" s="187" t="s">
        <v>83</v>
      </c>
      <c r="AY100" s="18" t="s">
        <v>139</v>
      </c>
      <c r="BE100" s="188">
        <f>IF(N100="základní",J100,0)</f>
        <v>0</v>
      </c>
      <c r="BF100" s="188">
        <f>IF(N100="snížená",J100,0)</f>
        <v>0</v>
      </c>
      <c r="BG100" s="188">
        <f>IF(N100="zákl. přenesená",J100,0)</f>
        <v>0</v>
      </c>
      <c r="BH100" s="188">
        <f>IF(N100="sníž. přenesená",J100,0)</f>
        <v>0</v>
      </c>
      <c r="BI100" s="188">
        <f>IF(N100="nulová",J100,0)</f>
        <v>0</v>
      </c>
      <c r="BJ100" s="18" t="s">
        <v>81</v>
      </c>
      <c r="BK100" s="188">
        <f>ROUND(I100*H100,2)</f>
        <v>0</v>
      </c>
      <c r="BL100" s="18" t="s">
        <v>145</v>
      </c>
      <c r="BM100" s="187" t="s">
        <v>593</v>
      </c>
    </row>
    <row r="101" spans="1:47" s="2" customFormat="1" ht="11.25">
      <c r="A101" s="35"/>
      <c r="B101" s="36"/>
      <c r="C101" s="37"/>
      <c r="D101" s="189" t="s">
        <v>151</v>
      </c>
      <c r="E101" s="37"/>
      <c r="F101" s="190" t="s">
        <v>594</v>
      </c>
      <c r="G101" s="37"/>
      <c r="H101" s="37"/>
      <c r="I101" s="191"/>
      <c r="J101" s="37"/>
      <c r="K101" s="37"/>
      <c r="L101" s="40"/>
      <c r="M101" s="192"/>
      <c r="N101" s="193"/>
      <c r="O101" s="65"/>
      <c r="P101" s="65"/>
      <c r="Q101" s="65"/>
      <c r="R101" s="65"/>
      <c r="S101" s="65"/>
      <c r="T101" s="66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T101" s="18" t="s">
        <v>151</v>
      </c>
      <c r="AU101" s="18" t="s">
        <v>83</v>
      </c>
    </row>
    <row r="102" spans="2:51" s="13" customFormat="1" ht="11.25">
      <c r="B102" s="194"/>
      <c r="C102" s="195"/>
      <c r="D102" s="196" t="s">
        <v>180</v>
      </c>
      <c r="E102" s="197" t="s">
        <v>19</v>
      </c>
      <c r="F102" s="198" t="s">
        <v>595</v>
      </c>
      <c r="G102" s="195"/>
      <c r="H102" s="199">
        <v>28.266</v>
      </c>
      <c r="I102" s="200"/>
      <c r="J102" s="195"/>
      <c r="K102" s="195"/>
      <c r="L102" s="201"/>
      <c r="M102" s="202"/>
      <c r="N102" s="203"/>
      <c r="O102" s="203"/>
      <c r="P102" s="203"/>
      <c r="Q102" s="203"/>
      <c r="R102" s="203"/>
      <c r="S102" s="203"/>
      <c r="T102" s="204"/>
      <c r="AT102" s="205" t="s">
        <v>180</v>
      </c>
      <c r="AU102" s="205" t="s">
        <v>83</v>
      </c>
      <c r="AV102" s="13" t="s">
        <v>83</v>
      </c>
      <c r="AW102" s="13" t="s">
        <v>35</v>
      </c>
      <c r="AX102" s="13" t="s">
        <v>73</v>
      </c>
      <c r="AY102" s="205" t="s">
        <v>139</v>
      </c>
    </row>
    <row r="103" spans="2:51" s="13" customFormat="1" ht="11.25">
      <c r="B103" s="194"/>
      <c r="C103" s="195"/>
      <c r="D103" s="196" t="s">
        <v>180</v>
      </c>
      <c r="E103" s="197" t="s">
        <v>19</v>
      </c>
      <c r="F103" s="198" t="s">
        <v>596</v>
      </c>
      <c r="G103" s="195"/>
      <c r="H103" s="199">
        <v>74.326</v>
      </c>
      <c r="I103" s="200"/>
      <c r="J103" s="195"/>
      <c r="K103" s="195"/>
      <c r="L103" s="201"/>
      <c r="M103" s="202"/>
      <c r="N103" s="203"/>
      <c r="O103" s="203"/>
      <c r="P103" s="203"/>
      <c r="Q103" s="203"/>
      <c r="R103" s="203"/>
      <c r="S103" s="203"/>
      <c r="T103" s="204"/>
      <c r="AT103" s="205" t="s">
        <v>180</v>
      </c>
      <c r="AU103" s="205" t="s">
        <v>83</v>
      </c>
      <c r="AV103" s="13" t="s">
        <v>83</v>
      </c>
      <c r="AW103" s="13" t="s">
        <v>35</v>
      </c>
      <c r="AX103" s="13" t="s">
        <v>73</v>
      </c>
      <c r="AY103" s="205" t="s">
        <v>139</v>
      </c>
    </row>
    <row r="104" spans="2:51" s="15" customFormat="1" ht="11.25">
      <c r="B104" s="232"/>
      <c r="C104" s="233"/>
      <c r="D104" s="196" t="s">
        <v>180</v>
      </c>
      <c r="E104" s="234" t="s">
        <v>19</v>
      </c>
      <c r="F104" s="235" t="s">
        <v>317</v>
      </c>
      <c r="G104" s="233"/>
      <c r="H104" s="236">
        <v>102.59199999999998</v>
      </c>
      <c r="I104" s="237"/>
      <c r="J104" s="233"/>
      <c r="K104" s="233"/>
      <c r="L104" s="238"/>
      <c r="M104" s="239"/>
      <c r="N104" s="240"/>
      <c r="O104" s="240"/>
      <c r="P104" s="240"/>
      <c r="Q104" s="240"/>
      <c r="R104" s="240"/>
      <c r="S104" s="240"/>
      <c r="T104" s="241"/>
      <c r="AT104" s="242" t="s">
        <v>180</v>
      </c>
      <c r="AU104" s="242" t="s">
        <v>83</v>
      </c>
      <c r="AV104" s="15" t="s">
        <v>145</v>
      </c>
      <c r="AW104" s="15" t="s">
        <v>35</v>
      </c>
      <c r="AX104" s="15" t="s">
        <v>73</v>
      </c>
      <c r="AY104" s="242" t="s">
        <v>139</v>
      </c>
    </row>
    <row r="105" spans="2:51" s="13" customFormat="1" ht="11.25">
      <c r="B105" s="194"/>
      <c r="C105" s="195"/>
      <c r="D105" s="196" t="s">
        <v>180</v>
      </c>
      <c r="E105" s="197" t="s">
        <v>19</v>
      </c>
      <c r="F105" s="198" t="s">
        <v>597</v>
      </c>
      <c r="G105" s="195"/>
      <c r="H105" s="199">
        <v>102.6</v>
      </c>
      <c r="I105" s="200"/>
      <c r="J105" s="195"/>
      <c r="K105" s="195"/>
      <c r="L105" s="201"/>
      <c r="M105" s="202"/>
      <c r="N105" s="203"/>
      <c r="O105" s="203"/>
      <c r="P105" s="203"/>
      <c r="Q105" s="203"/>
      <c r="R105" s="203"/>
      <c r="S105" s="203"/>
      <c r="T105" s="204"/>
      <c r="AT105" s="205" t="s">
        <v>180</v>
      </c>
      <c r="AU105" s="205" t="s">
        <v>83</v>
      </c>
      <c r="AV105" s="13" t="s">
        <v>83</v>
      </c>
      <c r="AW105" s="13" t="s">
        <v>35</v>
      </c>
      <c r="AX105" s="13" t="s">
        <v>81</v>
      </c>
      <c r="AY105" s="205" t="s">
        <v>139</v>
      </c>
    </row>
    <row r="106" spans="1:65" s="2" customFormat="1" ht="49.15" customHeight="1">
      <c r="A106" s="35"/>
      <c r="B106" s="36"/>
      <c r="C106" s="175" t="s">
        <v>161</v>
      </c>
      <c r="D106" s="175" t="s">
        <v>141</v>
      </c>
      <c r="E106" s="176" t="s">
        <v>598</v>
      </c>
      <c r="F106" s="177" t="s">
        <v>599</v>
      </c>
      <c r="G106" s="178" t="s">
        <v>178</v>
      </c>
      <c r="H106" s="179">
        <v>5.72</v>
      </c>
      <c r="I106" s="180"/>
      <c r="J106" s="181">
        <f>ROUND(I106*H106,2)</f>
        <v>0</v>
      </c>
      <c r="K106" s="182"/>
      <c r="L106" s="40"/>
      <c r="M106" s="183" t="s">
        <v>19</v>
      </c>
      <c r="N106" s="184" t="s">
        <v>44</v>
      </c>
      <c r="O106" s="65"/>
      <c r="P106" s="185">
        <f>O106*H106</f>
        <v>0</v>
      </c>
      <c r="Q106" s="185">
        <v>0</v>
      </c>
      <c r="R106" s="185">
        <f>Q106*H106</f>
        <v>0</v>
      </c>
      <c r="S106" s="185">
        <v>0</v>
      </c>
      <c r="T106" s="186">
        <f>S106*H106</f>
        <v>0</v>
      </c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R106" s="187" t="s">
        <v>145</v>
      </c>
      <c r="AT106" s="187" t="s">
        <v>141</v>
      </c>
      <c r="AU106" s="187" t="s">
        <v>83</v>
      </c>
      <c r="AY106" s="18" t="s">
        <v>139</v>
      </c>
      <c r="BE106" s="188">
        <f>IF(N106="základní",J106,0)</f>
        <v>0</v>
      </c>
      <c r="BF106" s="188">
        <f>IF(N106="snížená",J106,0)</f>
        <v>0</v>
      </c>
      <c r="BG106" s="188">
        <f>IF(N106="zákl. přenesená",J106,0)</f>
        <v>0</v>
      </c>
      <c r="BH106" s="188">
        <f>IF(N106="sníž. přenesená",J106,0)</f>
        <v>0</v>
      </c>
      <c r="BI106" s="188">
        <f>IF(N106="nulová",J106,0)</f>
        <v>0</v>
      </c>
      <c r="BJ106" s="18" t="s">
        <v>81</v>
      </c>
      <c r="BK106" s="188">
        <f>ROUND(I106*H106,2)</f>
        <v>0</v>
      </c>
      <c r="BL106" s="18" t="s">
        <v>145</v>
      </c>
      <c r="BM106" s="187" t="s">
        <v>600</v>
      </c>
    </row>
    <row r="107" spans="1:47" s="2" customFormat="1" ht="11.25">
      <c r="A107" s="35"/>
      <c r="B107" s="36"/>
      <c r="C107" s="37"/>
      <c r="D107" s="189" t="s">
        <v>151</v>
      </c>
      <c r="E107" s="37"/>
      <c r="F107" s="190" t="s">
        <v>601</v>
      </c>
      <c r="G107" s="37"/>
      <c r="H107" s="37"/>
      <c r="I107" s="191"/>
      <c r="J107" s="37"/>
      <c r="K107" s="37"/>
      <c r="L107" s="40"/>
      <c r="M107" s="192"/>
      <c r="N107" s="193"/>
      <c r="O107" s="65"/>
      <c r="P107" s="65"/>
      <c r="Q107" s="65"/>
      <c r="R107" s="65"/>
      <c r="S107" s="65"/>
      <c r="T107" s="66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T107" s="18" t="s">
        <v>151</v>
      </c>
      <c r="AU107" s="18" t="s">
        <v>83</v>
      </c>
    </row>
    <row r="108" spans="2:51" s="13" customFormat="1" ht="11.25">
      <c r="B108" s="194"/>
      <c r="C108" s="195"/>
      <c r="D108" s="196" t="s">
        <v>180</v>
      </c>
      <c r="E108" s="197" t="s">
        <v>19</v>
      </c>
      <c r="F108" s="198" t="s">
        <v>602</v>
      </c>
      <c r="G108" s="195"/>
      <c r="H108" s="199">
        <v>5.72</v>
      </c>
      <c r="I108" s="200"/>
      <c r="J108" s="195"/>
      <c r="K108" s="195"/>
      <c r="L108" s="201"/>
      <c r="M108" s="202"/>
      <c r="N108" s="203"/>
      <c r="O108" s="203"/>
      <c r="P108" s="203"/>
      <c r="Q108" s="203"/>
      <c r="R108" s="203"/>
      <c r="S108" s="203"/>
      <c r="T108" s="204"/>
      <c r="AT108" s="205" t="s">
        <v>180</v>
      </c>
      <c r="AU108" s="205" t="s">
        <v>83</v>
      </c>
      <c r="AV108" s="13" t="s">
        <v>83</v>
      </c>
      <c r="AW108" s="13" t="s">
        <v>35</v>
      </c>
      <c r="AX108" s="13" t="s">
        <v>81</v>
      </c>
      <c r="AY108" s="205" t="s">
        <v>139</v>
      </c>
    </row>
    <row r="109" spans="1:65" s="2" customFormat="1" ht="55.5" customHeight="1">
      <c r="A109" s="35"/>
      <c r="B109" s="36"/>
      <c r="C109" s="175" t="s">
        <v>165</v>
      </c>
      <c r="D109" s="175" t="s">
        <v>141</v>
      </c>
      <c r="E109" s="176" t="s">
        <v>603</v>
      </c>
      <c r="F109" s="177" t="s">
        <v>604</v>
      </c>
      <c r="G109" s="178" t="s">
        <v>178</v>
      </c>
      <c r="H109" s="179">
        <v>51.48</v>
      </c>
      <c r="I109" s="180"/>
      <c r="J109" s="181">
        <f>ROUND(I109*H109,2)</f>
        <v>0</v>
      </c>
      <c r="K109" s="182"/>
      <c r="L109" s="40"/>
      <c r="M109" s="183" t="s">
        <v>19</v>
      </c>
      <c r="N109" s="184" t="s">
        <v>44</v>
      </c>
      <c r="O109" s="65"/>
      <c r="P109" s="185">
        <f>O109*H109</f>
        <v>0</v>
      </c>
      <c r="Q109" s="185">
        <v>0</v>
      </c>
      <c r="R109" s="185">
        <f>Q109*H109</f>
        <v>0</v>
      </c>
      <c r="S109" s="185">
        <v>0</v>
      </c>
      <c r="T109" s="186">
        <f>S109*H109</f>
        <v>0</v>
      </c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R109" s="187" t="s">
        <v>145</v>
      </c>
      <c r="AT109" s="187" t="s">
        <v>141</v>
      </c>
      <c r="AU109" s="187" t="s">
        <v>83</v>
      </c>
      <c r="AY109" s="18" t="s">
        <v>139</v>
      </c>
      <c r="BE109" s="188">
        <f>IF(N109="základní",J109,0)</f>
        <v>0</v>
      </c>
      <c r="BF109" s="188">
        <f>IF(N109="snížená",J109,0)</f>
        <v>0</v>
      </c>
      <c r="BG109" s="188">
        <f>IF(N109="zákl. přenesená",J109,0)</f>
        <v>0</v>
      </c>
      <c r="BH109" s="188">
        <f>IF(N109="sníž. přenesená",J109,0)</f>
        <v>0</v>
      </c>
      <c r="BI109" s="188">
        <f>IF(N109="nulová",J109,0)</f>
        <v>0</v>
      </c>
      <c r="BJ109" s="18" t="s">
        <v>81</v>
      </c>
      <c r="BK109" s="188">
        <f>ROUND(I109*H109,2)</f>
        <v>0</v>
      </c>
      <c r="BL109" s="18" t="s">
        <v>145</v>
      </c>
      <c r="BM109" s="187" t="s">
        <v>605</v>
      </c>
    </row>
    <row r="110" spans="1:47" s="2" customFormat="1" ht="11.25">
      <c r="A110" s="35"/>
      <c r="B110" s="36"/>
      <c r="C110" s="37"/>
      <c r="D110" s="189" t="s">
        <v>151</v>
      </c>
      <c r="E110" s="37"/>
      <c r="F110" s="190" t="s">
        <v>606</v>
      </c>
      <c r="G110" s="37"/>
      <c r="H110" s="37"/>
      <c r="I110" s="191"/>
      <c r="J110" s="37"/>
      <c r="K110" s="37"/>
      <c r="L110" s="40"/>
      <c r="M110" s="192"/>
      <c r="N110" s="193"/>
      <c r="O110" s="65"/>
      <c r="P110" s="65"/>
      <c r="Q110" s="65"/>
      <c r="R110" s="65"/>
      <c r="S110" s="65"/>
      <c r="T110" s="66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T110" s="18" t="s">
        <v>151</v>
      </c>
      <c r="AU110" s="18" t="s">
        <v>83</v>
      </c>
    </row>
    <row r="111" spans="2:51" s="13" customFormat="1" ht="11.25">
      <c r="B111" s="194"/>
      <c r="C111" s="195"/>
      <c r="D111" s="196" t="s">
        <v>180</v>
      </c>
      <c r="E111" s="197" t="s">
        <v>19</v>
      </c>
      <c r="F111" s="198" t="s">
        <v>607</v>
      </c>
      <c r="G111" s="195"/>
      <c r="H111" s="199">
        <v>5.88</v>
      </c>
      <c r="I111" s="200"/>
      <c r="J111" s="195"/>
      <c r="K111" s="195"/>
      <c r="L111" s="201"/>
      <c r="M111" s="202"/>
      <c r="N111" s="203"/>
      <c r="O111" s="203"/>
      <c r="P111" s="203"/>
      <c r="Q111" s="203"/>
      <c r="R111" s="203"/>
      <c r="S111" s="203"/>
      <c r="T111" s="204"/>
      <c r="AT111" s="205" t="s">
        <v>180</v>
      </c>
      <c r="AU111" s="205" t="s">
        <v>83</v>
      </c>
      <c r="AV111" s="13" t="s">
        <v>83</v>
      </c>
      <c r="AW111" s="13" t="s">
        <v>35</v>
      </c>
      <c r="AX111" s="13" t="s">
        <v>73</v>
      </c>
      <c r="AY111" s="205" t="s">
        <v>139</v>
      </c>
    </row>
    <row r="112" spans="2:51" s="13" customFormat="1" ht="11.25">
      <c r="B112" s="194"/>
      <c r="C112" s="195"/>
      <c r="D112" s="196" t="s">
        <v>180</v>
      </c>
      <c r="E112" s="197" t="s">
        <v>19</v>
      </c>
      <c r="F112" s="198" t="s">
        <v>608</v>
      </c>
      <c r="G112" s="195"/>
      <c r="H112" s="199">
        <v>51.296</v>
      </c>
      <c r="I112" s="200"/>
      <c r="J112" s="195"/>
      <c r="K112" s="195"/>
      <c r="L112" s="201"/>
      <c r="M112" s="202"/>
      <c r="N112" s="203"/>
      <c r="O112" s="203"/>
      <c r="P112" s="203"/>
      <c r="Q112" s="203"/>
      <c r="R112" s="203"/>
      <c r="S112" s="203"/>
      <c r="T112" s="204"/>
      <c r="AT112" s="205" t="s">
        <v>180</v>
      </c>
      <c r="AU112" s="205" t="s">
        <v>83</v>
      </c>
      <c r="AV112" s="13" t="s">
        <v>83</v>
      </c>
      <c r="AW112" s="13" t="s">
        <v>35</v>
      </c>
      <c r="AX112" s="13" t="s">
        <v>73</v>
      </c>
      <c r="AY112" s="205" t="s">
        <v>139</v>
      </c>
    </row>
    <row r="113" spans="2:51" s="15" customFormat="1" ht="11.25">
      <c r="B113" s="232"/>
      <c r="C113" s="233"/>
      <c r="D113" s="196" t="s">
        <v>180</v>
      </c>
      <c r="E113" s="234" t="s">
        <v>19</v>
      </c>
      <c r="F113" s="235" t="s">
        <v>317</v>
      </c>
      <c r="G113" s="233"/>
      <c r="H113" s="236">
        <v>57.176</v>
      </c>
      <c r="I113" s="237"/>
      <c r="J113" s="233"/>
      <c r="K113" s="233"/>
      <c r="L113" s="238"/>
      <c r="M113" s="239"/>
      <c r="N113" s="240"/>
      <c r="O113" s="240"/>
      <c r="P113" s="240"/>
      <c r="Q113" s="240"/>
      <c r="R113" s="240"/>
      <c r="S113" s="240"/>
      <c r="T113" s="241"/>
      <c r="AT113" s="242" t="s">
        <v>180</v>
      </c>
      <c r="AU113" s="242" t="s">
        <v>83</v>
      </c>
      <c r="AV113" s="15" t="s">
        <v>145</v>
      </c>
      <c r="AW113" s="15" t="s">
        <v>35</v>
      </c>
      <c r="AX113" s="15" t="s">
        <v>73</v>
      </c>
      <c r="AY113" s="242" t="s">
        <v>139</v>
      </c>
    </row>
    <row r="114" spans="2:51" s="13" customFormat="1" ht="11.25">
      <c r="B114" s="194"/>
      <c r="C114" s="195"/>
      <c r="D114" s="196" t="s">
        <v>180</v>
      </c>
      <c r="E114" s="197" t="s">
        <v>19</v>
      </c>
      <c r="F114" s="198" t="s">
        <v>609</v>
      </c>
      <c r="G114" s="195"/>
      <c r="H114" s="199">
        <v>51.48</v>
      </c>
      <c r="I114" s="200"/>
      <c r="J114" s="195"/>
      <c r="K114" s="195"/>
      <c r="L114" s="201"/>
      <c r="M114" s="202"/>
      <c r="N114" s="203"/>
      <c r="O114" s="203"/>
      <c r="P114" s="203"/>
      <c r="Q114" s="203"/>
      <c r="R114" s="203"/>
      <c r="S114" s="203"/>
      <c r="T114" s="204"/>
      <c r="AT114" s="205" t="s">
        <v>180</v>
      </c>
      <c r="AU114" s="205" t="s">
        <v>83</v>
      </c>
      <c r="AV114" s="13" t="s">
        <v>83</v>
      </c>
      <c r="AW114" s="13" t="s">
        <v>35</v>
      </c>
      <c r="AX114" s="13" t="s">
        <v>81</v>
      </c>
      <c r="AY114" s="205" t="s">
        <v>139</v>
      </c>
    </row>
    <row r="115" spans="1:65" s="2" customFormat="1" ht="37.9" customHeight="1">
      <c r="A115" s="35"/>
      <c r="B115" s="36"/>
      <c r="C115" s="175" t="s">
        <v>170</v>
      </c>
      <c r="D115" s="175" t="s">
        <v>141</v>
      </c>
      <c r="E115" s="176" t="s">
        <v>610</v>
      </c>
      <c r="F115" s="177" t="s">
        <v>611</v>
      </c>
      <c r="G115" s="178" t="s">
        <v>149</v>
      </c>
      <c r="H115" s="179">
        <v>12.6</v>
      </c>
      <c r="I115" s="180"/>
      <c r="J115" s="181">
        <f>ROUND(I115*H115,2)</f>
        <v>0</v>
      </c>
      <c r="K115" s="182"/>
      <c r="L115" s="40"/>
      <c r="M115" s="183" t="s">
        <v>19</v>
      </c>
      <c r="N115" s="184" t="s">
        <v>44</v>
      </c>
      <c r="O115" s="65"/>
      <c r="P115" s="185">
        <f>O115*H115</f>
        <v>0</v>
      </c>
      <c r="Q115" s="185">
        <v>0.00084</v>
      </c>
      <c r="R115" s="185">
        <f>Q115*H115</f>
        <v>0.010584</v>
      </c>
      <c r="S115" s="185">
        <v>0</v>
      </c>
      <c r="T115" s="186">
        <f>S115*H115</f>
        <v>0</v>
      </c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R115" s="187" t="s">
        <v>145</v>
      </c>
      <c r="AT115" s="187" t="s">
        <v>141</v>
      </c>
      <c r="AU115" s="187" t="s">
        <v>83</v>
      </c>
      <c r="AY115" s="18" t="s">
        <v>139</v>
      </c>
      <c r="BE115" s="188">
        <f>IF(N115="základní",J115,0)</f>
        <v>0</v>
      </c>
      <c r="BF115" s="188">
        <f>IF(N115="snížená",J115,0)</f>
        <v>0</v>
      </c>
      <c r="BG115" s="188">
        <f>IF(N115="zákl. přenesená",J115,0)</f>
        <v>0</v>
      </c>
      <c r="BH115" s="188">
        <f>IF(N115="sníž. přenesená",J115,0)</f>
        <v>0</v>
      </c>
      <c r="BI115" s="188">
        <f>IF(N115="nulová",J115,0)</f>
        <v>0</v>
      </c>
      <c r="BJ115" s="18" t="s">
        <v>81</v>
      </c>
      <c r="BK115" s="188">
        <f>ROUND(I115*H115,2)</f>
        <v>0</v>
      </c>
      <c r="BL115" s="18" t="s">
        <v>145</v>
      </c>
      <c r="BM115" s="187" t="s">
        <v>612</v>
      </c>
    </row>
    <row r="116" spans="2:51" s="13" customFormat="1" ht="11.25">
      <c r="B116" s="194"/>
      <c r="C116" s="195"/>
      <c r="D116" s="196" t="s">
        <v>180</v>
      </c>
      <c r="E116" s="197" t="s">
        <v>19</v>
      </c>
      <c r="F116" s="198" t="s">
        <v>613</v>
      </c>
      <c r="G116" s="195"/>
      <c r="H116" s="199">
        <v>12.6</v>
      </c>
      <c r="I116" s="200"/>
      <c r="J116" s="195"/>
      <c r="K116" s="195"/>
      <c r="L116" s="201"/>
      <c r="M116" s="202"/>
      <c r="N116" s="203"/>
      <c r="O116" s="203"/>
      <c r="P116" s="203"/>
      <c r="Q116" s="203"/>
      <c r="R116" s="203"/>
      <c r="S116" s="203"/>
      <c r="T116" s="204"/>
      <c r="AT116" s="205" t="s">
        <v>180</v>
      </c>
      <c r="AU116" s="205" t="s">
        <v>83</v>
      </c>
      <c r="AV116" s="13" t="s">
        <v>83</v>
      </c>
      <c r="AW116" s="13" t="s">
        <v>35</v>
      </c>
      <c r="AX116" s="13" t="s">
        <v>81</v>
      </c>
      <c r="AY116" s="205" t="s">
        <v>139</v>
      </c>
    </row>
    <row r="117" spans="1:65" s="2" customFormat="1" ht="44.25" customHeight="1">
      <c r="A117" s="35"/>
      <c r="B117" s="36"/>
      <c r="C117" s="175" t="s">
        <v>175</v>
      </c>
      <c r="D117" s="175" t="s">
        <v>141</v>
      </c>
      <c r="E117" s="176" t="s">
        <v>614</v>
      </c>
      <c r="F117" s="177" t="s">
        <v>615</v>
      </c>
      <c r="G117" s="178" t="s">
        <v>149</v>
      </c>
      <c r="H117" s="179">
        <v>12.6</v>
      </c>
      <c r="I117" s="180"/>
      <c r="J117" s="181">
        <f>ROUND(I117*H117,2)</f>
        <v>0</v>
      </c>
      <c r="K117" s="182"/>
      <c r="L117" s="40"/>
      <c r="M117" s="183" t="s">
        <v>19</v>
      </c>
      <c r="N117" s="184" t="s">
        <v>44</v>
      </c>
      <c r="O117" s="65"/>
      <c r="P117" s="185">
        <f>O117*H117</f>
        <v>0</v>
      </c>
      <c r="Q117" s="185">
        <v>0</v>
      </c>
      <c r="R117" s="185">
        <f>Q117*H117</f>
        <v>0</v>
      </c>
      <c r="S117" s="185">
        <v>0</v>
      </c>
      <c r="T117" s="186">
        <f>S117*H117</f>
        <v>0</v>
      </c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R117" s="187" t="s">
        <v>145</v>
      </c>
      <c r="AT117" s="187" t="s">
        <v>141</v>
      </c>
      <c r="AU117" s="187" t="s">
        <v>83</v>
      </c>
      <c r="AY117" s="18" t="s">
        <v>139</v>
      </c>
      <c r="BE117" s="188">
        <f>IF(N117="základní",J117,0)</f>
        <v>0</v>
      </c>
      <c r="BF117" s="188">
        <f>IF(N117="snížená",J117,0)</f>
        <v>0</v>
      </c>
      <c r="BG117" s="188">
        <f>IF(N117="zákl. přenesená",J117,0)</f>
        <v>0</v>
      </c>
      <c r="BH117" s="188">
        <f>IF(N117="sníž. přenesená",J117,0)</f>
        <v>0</v>
      </c>
      <c r="BI117" s="188">
        <f>IF(N117="nulová",J117,0)</f>
        <v>0</v>
      </c>
      <c r="BJ117" s="18" t="s">
        <v>81</v>
      </c>
      <c r="BK117" s="188">
        <f>ROUND(I117*H117,2)</f>
        <v>0</v>
      </c>
      <c r="BL117" s="18" t="s">
        <v>145</v>
      </c>
      <c r="BM117" s="187" t="s">
        <v>616</v>
      </c>
    </row>
    <row r="118" spans="1:65" s="2" customFormat="1" ht="55.5" customHeight="1">
      <c r="A118" s="35"/>
      <c r="B118" s="36"/>
      <c r="C118" s="175" t="s">
        <v>182</v>
      </c>
      <c r="D118" s="175" t="s">
        <v>141</v>
      </c>
      <c r="E118" s="176" t="s">
        <v>617</v>
      </c>
      <c r="F118" s="177" t="s">
        <v>618</v>
      </c>
      <c r="G118" s="178" t="s">
        <v>178</v>
      </c>
      <c r="H118" s="179">
        <v>103</v>
      </c>
      <c r="I118" s="180"/>
      <c r="J118" s="181">
        <f>ROUND(I118*H118,2)</f>
        <v>0</v>
      </c>
      <c r="K118" s="182"/>
      <c r="L118" s="40"/>
      <c r="M118" s="183" t="s">
        <v>19</v>
      </c>
      <c r="N118" s="184" t="s">
        <v>44</v>
      </c>
      <c r="O118" s="65"/>
      <c r="P118" s="185">
        <f>O118*H118</f>
        <v>0</v>
      </c>
      <c r="Q118" s="185">
        <v>0</v>
      </c>
      <c r="R118" s="185">
        <f>Q118*H118</f>
        <v>0</v>
      </c>
      <c r="S118" s="185">
        <v>0</v>
      </c>
      <c r="T118" s="186">
        <f>S118*H118</f>
        <v>0</v>
      </c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R118" s="187" t="s">
        <v>145</v>
      </c>
      <c r="AT118" s="187" t="s">
        <v>141</v>
      </c>
      <c r="AU118" s="187" t="s">
        <v>83</v>
      </c>
      <c r="AY118" s="18" t="s">
        <v>139</v>
      </c>
      <c r="BE118" s="188">
        <f>IF(N118="základní",J118,0)</f>
        <v>0</v>
      </c>
      <c r="BF118" s="188">
        <f>IF(N118="snížená",J118,0)</f>
        <v>0</v>
      </c>
      <c r="BG118" s="188">
        <f>IF(N118="zákl. přenesená",J118,0)</f>
        <v>0</v>
      </c>
      <c r="BH118" s="188">
        <f>IF(N118="sníž. přenesená",J118,0)</f>
        <v>0</v>
      </c>
      <c r="BI118" s="188">
        <f>IF(N118="nulová",J118,0)</f>
        <v>0</v>
      </c>
      <c r="BJ118" s="18" t="s">
        <v>81</v>
      </c>
      <c r="BK118" s="188">
        <f>ROUND(I118*H118,2)</f>
        <v>0</v>
      </c>
      <c r="BL118" s="18" t="s">
        <v>145</v>
      </c>
      <c r="BM118" s="187" t="s">
        <v>619</v>
      </c>
    </row>
    <row r="119" spans="1:47" s="2" customFormat="1" ht="11.25">
      <c r="A119" s="35"/>
      <c r="B119" s="36"/>
      <c r="C119" s="37"/>
      <c r="D119" s="189" t="s">
        <v>151</v>
      </c>
      <c r="E119" s="37"/>
      <c r="F119" s="190" t="s">
        <v>620</v>
      </c>
      <c r="G119" s="37"/>
      <c r="H119" s="37"/>
      <c r="I119" s="191"/>
      <c r="J119" s="37"/>
      <c r="K119" s="37"/>
      <c r="L119" s="40"/>
      <c r="M119" s="192"/>
      <c r="N119" s="193"/>
      <c r="O119" s="65"/>
      <c r="P119" s="65"/>
      <c r="Q119" s="65"/>
      <c r="R119" s="65"/>
      <c r="S119" s="65"/>
      <c r="T119" s="66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T119" s="18" t="s">
        <v>151</v>
      </c>
      <c r="AU119" s="18" t="s">
        <v>83</v>
      </c>
    </row>
    <row r="120" spans="2:51" s="14" customFormat="1" ht="11.25">
      <c r="B120" s="217"/>
      <c r="C120" s="218"/>
      <c r="D120" s="196" t="s">
        <v>180</v>
      </c>
      <c r="E120" s="219" t="s">
        <v>19</v>
      </c>
      <c r="F120" s="220" t="s">
        <v>621</v>
      </c>
      <c r="G120" s="218"/>
      <c r="H120" s="219" t="s">
        <v>19</v>
      </c>
      <c r="I120" s="221"/>
      <c r="J120" s="218"/>
      <c r="K120" s="218"/>
      <c r="L120" s="222"/>
      <c r="M120" s="223"/>
      <c r="N120" s="224"/>
      <c r="O120" s="224"/>
      <c r="P120" s="224"/>
      <c r="Q120" s="224"/>
      <c r="R120" s="224"/>
      <c r="S120" s="224"/>
      <c r="T120" s="225"/>
      <c r="AT120" s="226" t="s">
        <v>180</v>
      </c>
      <c r="AU120" s="226" t="s">
        <v>83</v>
      </c>
      <c r="AV120" s="14" t="s">
        <v>81</v>
      </c>
      <c r="AW120" s="14" t="s">
        <v>35</v>
      </c>
      <c r="AX120" s="14" t="s">
        <v>73</v>
      </c>
      <c r="AY120" s="226" t="s">
        <v>139</v>
      </c>
    </row>
    <row r="121" spans="2:51" s="13" customFormat="1" ht="11.25">
      <c r="B121" s="194"/>
      <c r="C121" s="195"/>
      <c r="D121" s="196" t="s">
        <v>180</v>
      </c>
      <c r="E121" s="197" t="s">
        <v>19</v>
      </c>
      <c r="F121" s="198" t="s">
        <v>622</v>
      </c>
      <c r="G121" s="195"/>
      <c r="H121" s="199">
        <v>7.432</v>
      </c>
      <c r="I121" s="200"/>
      <c r="J121" s="195"/>
      <c r="K121" s="195"/>
      <c r="L121" s="201"/>
      <c r="M121" s="202"/>
      <c r="N121" s="203"/>
      <c r="O121" s="203"/>
      <c r="P121" s="203"/>
      <c r="Q121" s="203"/>
      <c r="R121" s="203"/>
      <c r="S121" s="203"/>
      <c r="T121" s="204"/>
      <c r="AT121" s="205" t="s">
        <v>180</v>
      </c>
      <c r="AU121" s="205" t="s">
        <v>83</v>
      </c>
      <c r="AV121" s="13" t="s">
        <v>83</v>
      </c>
      <c r="AW121" s="13" t="s">
        <v>35</v>
      </c>
      <c r="AX121" s="13" t="s">
        <v>73</v>
      </c>
      <c r="AY121" s="205" t="s">
        <v>139</v>
      </c>
    </row>
    <row r="122" spans="2:51" s="13" customFormat="1" ht="11.25">
      <c r="B122" s="194"/>
      <c r="C122" s="195"/>
      <c r="D122" s="196" t="s">
        <v>180</v>
      </c>
      <c r="E122" s="197" t="s">
        <v>19</v>
      </c>
      <c r="F122" s="198" t="s">
        <v>623</v>
      </c>
      <c r="G122" s="195"/>
      <c r="H122" s="199">
        <v>82.782</v>
      </c>
      <c r="I122" s="200"/>
      <c r="J122" s="195"/>
      <c r="K122" s="195"/>
      <c r="L122" s="201"/>
      <c r="M122" s="202"/>
      <c r="N122" s="203"/>
      <c r="O122" s="203"/>
      <c r="P122" s="203"/>
      <c r="Q122" s="203"/>
      <c r="R122" s="203"/>
      <c r="S122" s="203"/>
      <c r="T122" s="204"/>
      <c r="AT122" s="205" t="s">
        <v>180</v>
      </c>
      <c r="AU122" s="205" t="s">
        <v>83</v>
      </c>
      <c r="AV122" s="13" t="s">
        <v>83</v>
      </c>
      <c r="AW122" s="13" t="s">
        <v>35</v>
      </c>
      <c r="AX122" s="13" t="s">
        <v>73</v>
      </c>
      <c r="AY122" s="205" t="s">
        <v>139</v>
      </c>
    </row>
    <row r="123" spans="2:51" s="13" customFormat="1" ht="11.25">
      <c r="B123" s="194"/>
      <c r="C123" s="195"/>
      <c r="D123" s="196" t="s">
        <v>180</v>
      </c>
      <c r="E123" s="197" t="s">
        <v>19</v>
      </c>
      <c r="F123" s="198" t="s">
        <v>624</v>
      </c>
      <c r="G123" s="195"/>
      <c r="H123" s="199">
        <v>12.7</v>
      </c>
      <c r="I123" s="200"/>
      <c r="J123" s="195"/>
      <c r="K123" s="195"/>
      <c r="L123" s="201"/>
      <c r="M123" s="202"/>
      <c r="N123" s="203"/>
      <c r="O123" s="203"/>
      <c r="P123" s="203"/>
      <c r="Q123" s="203"/>
      <c r="R123" s="203"/>
      <c r="S123" s="203"/>
      <c r="T123" s="204"/>
      <c r="AT123" s="205" t="s">
        <v>180</v>
      </c>
      <c r="AU123" s="205" t="s">
        <v>83</v>
      </c>
      <c r="AV123" s="13" t="s">
        <v>83</v>
      </c>
      <c r="AW123" s="13" t="s">
        <v>35</v>
      </c>
      <c r="AX123" s="13" t="s">
        <v>73</v>
      </c>
      <c r="AY123" s="205" t="s">
        <v>139</v>
      </c>
    </row>
    <row r="124" spans="2:51" s="15" customFormat="1" ht="11.25">
      <c r="B124" s="232"/>
      <c r="C124" s="233"/>
      <c r="D124" s="196" t="s">
        <v>180</v>
      </c>
      <c r="E124" s="234" t="s">
        <v>19</v>
      </c>
      <c r="F124" s="235" t="s">
        <v>317</v>
      </c>
      <c r="G124" s="233"/>
      <c r="H124" s="236">
        <v>102.914</v>
      </c>
      <c r="I124" s="237"/>
      <c r="J124" s="233"/>
      <c r="K124" s="233"/>
      <c r="L124" s="238"/>
      <c r="M124" s="239"/>
      <c r="N124" s="240"/>
      <c r="O124" s="240"/>
      <c r="P124" s="240"/>
      <c r="Q124" s="240"/>
      <c r="R124" s="240"/>
      <c r="S124" s="240"/>
      <c r="T124" s="241"/>
      <c r="AT124" s="242" t="s">
        <v>180</v>
      </c>
      <c r="AU124" s="242" t="s">
        <v>83</v>
      </c>
      <c r="AV124" s="15" t="s">
        <v>145</v>
      </c>
      <c r="AW124" s="15" t="s">
        <v>35</v>
      </c>
      <c r="AX124" s="15" t="s">
        <v>73</v>
      </c>
      <c r="AY124" s="242" t="s">
        <v>139</v>
      </c>
    </row>
    <row r="125" spans="2:51" s="13" customFormat="1" ht="11.25">
      <c r="B125" s="194"/>
      <c r="C125" s="195"/>
      <c r="D125" s="196" t="s">
        <v>180</v>
      </c>
      <c r="E125" s="197" t="s">
        <v>19</v>
      </c>
      <c r="F125" s="198" t="s">
        <v>625</v>
      </c>
      <c r="G125" s="195"/>
      <c r="H125" s="199">
        <v>103</v>
      </c>
      <c r="I125" s="200"/>
      <c r="J125" s="195"/>
      <c r="K125" s="195"/>
      <c r="L125" s="201"/>
      <c r="M125" s="202"/>
      <c r="N125" s="203"/>
      <c r="O125" s="203"/>
      <c r="P125" s="203"/>
      <c r="Q125" s="203"/>
      <c r="R125" s="203"/>
      <c r="S125" s="203"/>
      <c r="T125" s="204"/>
      <c r="AT125" s="205" t="s">
        <v>180</v>
      </c>
      <c r="AU125" s="205" t="s">
        <v>83</v>
      </c>
      <c r="AV125" s="13" t="s">
        <v>83</v>
      </c>
      <c r="AW125" s="13" t="s">
        <v>35</v>
      </c>
      <c r="AX125" s="13" t="s">
        <v>81</v>
      </c>
      <c r="AY125" s="205" t="s">
        <v>139</v>
      </c>
    </row>
    <row r="126" spans="1:65" s="2" customFormat="1" ht="37.9" customHeight="1">
      <c r="A126" s="35"/>
      <c r="B126" s="36"/>
      <c r="C126" s="175" t="s">
        <v>192</v>
      </c>
      <c r="D126" s="175" t="s">
        <v>141</v>
      </c>
      <c r="E126" s="176" t="s">
        <v>626</v>
      </c>
      <c r="F126" s="177" t="s">
        <v>627</v>
      </c>
      <c r="G126" s="178" t="s">
        <v>178</v>
      </c>
      <c r="H126" s="179">
        <v>103</v>
      </c>
      <c r="I126" s="180"/>
      <c r="J126" s="181">
        <f>ROUND(I126*H126,2)</f>
        <v>0</v>
      </c>
      <c r="K126" s="182"/>
      <c r="L126" s="40"/>
      <c r="M126" s="183" t="s">
        <v>19</v>
      </c>
      <c r="N126" s="184" t="s">
        <v>44</v>
      </c>
      <c r="O126" s="65"/>
      <c r="P126" s="185">
        <f>O126*H126</f>
        <v>0</v>
      </c>
      <c r="Q126" s="185">
        <v>0</v>
      </c>
      <c r="R126" s="185">
        <f>Q126*H126</f>
        <v>0</v>
      </c>
      <c r="S126" s="185">
        <v>0</v>
      </c>
      <c r="T126" s="186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187" t="s">
        <v>145</v>
      </c>
      <c r="AT126" s="187" t="s">
        <v>141</v>
      </c>
      <c r="AU126" s="187" t="s">
        <v>83</v>
      </c>
      <c r="AY126" s="18" t="s">
        <v>139</v>
      </c>
      <c r="BE126" s="188">
        <f>IF(N126="základní",J126,0)</f>
        <v>0</v>
      </c>
      <c r="BF126" s="188">
        <f>IF(N126="snížená",J126,0)</f>
        <v>0</v>
      </c>
      <c r="BG126" s="188">
        <f>IF(N126="zákl. přenesená",J126,0)</f>
        <v>0</v>
      </c>
      <c r="BH126" s="188">
        <f>IF(N126="sníž. přenesená",J126,0)</f>
        <v>0</v>
      </c>
      <c r="BI126" s="188">
        <f>IF(N126="nulová",J126,0)</f>
        <v>0</v>
      </c>
      <c r="BJ126" s="18" t="s">
        <v>81</v>
      </c>
      <c r="BK126" s="188">
        <f>ROUND(I126*H126,2)</f>
        <v>0</v>
      </c>
      <c r="BL126" s="18" t="s">
        <v>145</v>
      </c>
      <c r="BM126" s="187" t="s">
        <v>628</v>
      </c>
    </row>
    <row r="127" spans="1:47" s="2" customFormat="1" ht="11.25">
      <c r="A127" s="35"/>
      <c r="B127" s="36"/>
      <c r="C127" s="37"/>
      <c r="D127" s="189" t="s">
        <v>151</v>
      </c>
      <c r="E127" s="37"/>
      <c r="F127" s="190" t="s">
        <v>629</v>
      </c>
      <c r="G127" s="37"/>
      <c r="H127" s="37"/>
      <c r="I127" s="191"/>
      <c r="J127" s="37"/>
      <c r="K127" s="37"/>
      <c r="L127" s="40"/>
      <c r="M127" s="192"/>
      <c r="N127" s="193"/>
      <c r="O127" s="65"/>
      <c r="P127" s="65"/>
      <c r="Q127" s="65"/>
      <c r="R127" s="65"/>
      <c r="S127" s="65"/>
      <c r="T127" s="66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T127" s="18" t="s">
        <v>151</v>
      </c>
      <c r="AU127" s="18" t="s">
        <v>83</v>
      </c>
    </row>
    <row r="128" spans="1:65" s="2" customFormat="1" ht="62.65" customHeight="1">
      <c r="A128" s="35"/>
      <c r="B128" s="36"/>
      <c r="C128" s="175" t="s">
        <v>199</v>
      </c>
      <c r="D128" s="175" t="s">
        <v>141</v>
      </c>
      <c r="E128" s="176" t="s">
        <v>318</v>
      </c>
      <c r="F128" s="177" t="s">
        <v>319</v>
      </c>
      <c r="G128" s="178" t="s">
        <v>178</v>
      </c>
      <c r="H128" s="179">
        <v>76.12</v>
      </c>
      <c r="I128" s="180"/>
      <c r="J128" s="181">
        <f>ROUND(I128*H128,2)</f>
        <v>0</v>
      </c>
      <c r="K128" s="182"/>
      <c r="L128" s="40"/>
      <c r="M128" s="183" t="s">
        <v>19</v>
      </c>
      <c r="N128" s="184" t="s">
        <v>44</v>
      </c>
      <c r="O128" s="65"/>
      <c r="P128" s="185">
        <f>O128*H128</f>
        <v>0</v>
      </c>
      <c r="Q128" s="185">
        <v>0</v>
      </c>
      <c r="R128" s="185">
        <f>Q128*H128</f>
        <v>0</v>
      </c>
      <c r="S128" s="185">
        <v>0</v>
      </c>
      <c r="T128" s="186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187" t="s">
        <v>145</v>
      </c>
      <c r="AT128" s="187" t="s">
        <v>141</v>
      </c>
      <c r="AU128" s="187" t="s">
        <v>83</v>
      </c>
      <c r="AY128" s="18" t="s">
        <v>139</v>
      </c>
      <c r="BE128" s="188">
        <f>IF(N128="základní",J128,0)</f>
        <v>0</v>
      </c>
      <c r="BF128" s="188">
        <f>IF(N128="snížená",J128,0)</f>
        <v>0</v>
      </c>
      <c r="BG128" s="188">
        <f>IF(N128="zákl. přenesená",J128,0)</f>
        <v>0</v>
      </c>
      <c r="BH128" s="188">
        <f>IF(N128="sníž. přenesená",J128,0)</f>
        <v>0</v>
      </c>
      <c r="BI128" s="188">
        <f>IF(N128="nulová",J128,0)</f>
        <v>0</v>
      </c>
      <c r="BJ128" s="18" t="s">
        <v>81</v>
      </c>
      <c r="BK128" s="188">
        <f>ROUND(I128*H128,2)</f>
        <v>0</v>
      </c>
      <c r="BL128" s="18" t="s">
        <v>145</v>
      </c>
      <c r="BM128" s="187" t="s">
        <v>630</v>
      </c>
    </row>
    <row r="129" spans="1:47" s="2" customFormat="1" ht="11.25">
      <c r="A129" s="35"/>
      <c r="B129" s="36"/>
      <c r="C129" s="37"/>
      <c r="D129" s="189" t="s">
        <v>151</v>
      </c>
      <c r="E129" s="37"/>
      <c r="F129" s="190" t="s">
        <v>321</v>
      </c>
      <c r="G129" s="37"/>
      <c r="H129" s="37"/>
      <c r="I129" s="191"/>
      <c r="J129" s="37"/>
      <c r="K129" s="37"/>
      <c r="L129" s="40"/>
      <c r="M129" s="192"/>
      <c r="N129" s="193"/>
      <c r="O129" s="65"/>
      <c r="P129" s="65"/>
      <c r="Q129" s="65"/>
      <c r="R129" s="65"/>
      <c r="S129" s="65"/>
      <c r="T129" s="66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T129" s="18" t="s">
        <v>151</v>
      </c>
      <c r="AU129" s="18" t="s">
        <v>83</v>
      </c>
    </row>
    <row r="130" spans="2:51" s="13" customFormat="1" ht="11.25">
      <c r="B130" s="194"/>
      <c r="C130" s="195"/>
      <c r="D130" s="196" t="s">
        <v>180</v>
      </c>
      <c r="E130" s="197" t="s">
        <v>19</v>
      </c>
      <c r="F130" s="198" t="s">
        <v>631</v>
      </c>
      <c r="G130" s="195"/>
      <c r="H130" s="199">
        <v>14.294</v>
      </c>
      <c r="I130" s="200"/>
      <c r="J130" s="195"/>
      <c r="K130" s="195"/>
      <c r="L130" s="201"/>
      <c r="M130" s="202"/>
      <c r="N130" s="203"/>
      <c r="O130" s="203"/>
      <c r="P130" s="203"/>
      <c r="Q130" s="203"/>
      <c r="R130" s="203"/>
      <c r="S130" s="203"/>
      <c r="T130" s="204"/>
      <c r="AT130" s="205" t="s">
        <v>180</v>
      </c>
      <c r="AU130" s="205" t="s">
        <v>83</v>
      </c>
      <c r="AV130" s="13" t="s">
        <v>83</v>
      </c>
      <c r="AW130" s="13" t="s">
        <v>35</v>
      </c>
      <c r="AX130" s="13" t="s">
        <v>73</v>
      </c>
      <c r="AY130" s="205" t="s">
        <v>139</v>
      </c>
    </row>
    <row r="131" spans="2:51" s="13" customFormat="1" ht="22.5">
      <c r="B131" s="194"/>
      <c r="C131" s="195"/>
      <c r="D131" s="196" t="s">
        <v>180</v>
      </c>
      <c r="E131" s="197" t="s">
        <v>19</v>
      </c>
      <c r="F131" s="198" t="s">
        <v>632</v>
      </c>
      <c r="G131" s="195"/>
      <c r="H131" s="199">
        <v>33.548</v>
      </c>
      <c r="I131" s="200"/>
      <c r="J131" s="195"/>
      <c r="K131" s="195"/>
      <c r="L131" s="201"/>
      <c r="M131" s="202"/>
      <c r="N131" s="203"/>
      <c r="O131" s="203"/>
      <c r="P131" s="203"/>
      <c r="Q131" s="203"/>
      <c r="R131" s="203"/>
      <c r="S131" s="203"/>
      <c r="T131" s="204"/>
      <c r="AT131" s="205" t="s">
        <v>180</v>
      </c>
      <c r="AU131" s="205" t="s">
        <v>83</v>
      </c>
      <c r="AV131" s="13" t="s">
        <v>83</v>
      </c>
      <c r="AW131" s="13" t="s">
        <v>35</v>
      </c>
      <c r="AX131" s="13" t="s">
        <v>73</v>
      </c>
      <c r="AY131" s="205" t="s">
        <v>139</v>
      </c>
    </row>
    <row r="132" spans="2:51" s="13" customFormat="1" ht="22.5">
      <c r="B132" s="194"/>
      <c r="C132" s="195"/>
      <c r="D132" s="196" t="s">
        <v>180</v>
      </c>
      <c r="E132" s="197" t="s">
        <v>19</v>
      </c>
      <c r="F132" s="198" t="s">
        <v>633</v>
      </c>
      <c r="G132" s="195"/>
      <c r="H132" s="199">
        <v>28.266</v>
      </c>
      <c r="I132" s="200"/>
      <c r="J132" s="195"/>
      <c r="K132" s="195"/>
      <c r="L132" s="201"/>
      <c r="M132" s="202"/>
      <c r="N132" s="203"/>
      <c r="O132" s="203"/>
      <c r="P132" s="203"/>
      <c r="Q132" s="203"/>
      <c r="R132" s="203"/>
      <c r="S132" s="203"/>
      <c r="T132" s="204"/>
      <c r="AT132" s="205" t="s">
        <v>180</v>
      </c>
      <c r="AU132" s="205" t="s">
        <v>83</v>
      </c>
      <c r="AV132" s="13" t="s">
        <v>83</v>
      </c>
      <c r="AW132" s="13" t="s">
        <v>35</v>
      </c>
      <c r="AX132" s="13" t="s">
        <v>73</v>
      </c>
      <c r="AY132" s="205" t="s">
        <v>139</v>
      </c>
    </row>
    <row r="133" spans="2:51" s="15" customFormat="1" ht="11.25">
      <c r="B133" s="232"/>
      <c r="C133" s="233"/>
      <c r="D133" s="196" t="s">
        <v>180</v>
      </c>
      <c r="E133" s="234" t="s">
        <v>19</v>
      </c>
      <c r="F133" s="235" t="s">
        <v>317</v>
      </c>
      <c r="G133" s="233"/>
      <c r="H133" s="236">
        <v>76.108</v>
      </c>
      <c r="I133" s="237"/>
      <c r="J133" s="233"/>
      <c r="K133" s="233"/>
      <c r="L133" s="238"/>
      <c r="M133" s="239"/>
      <c r="N133" s="240"/>
      <c r="O133" s="240"/>
      <c r="P133" s="240"/>
      <c r="Q133" s="240"/>
      <c r="R133" s="240"/>
      <c r="S133" s="240"/>
      <c r="T133" s="241"/>
      <c r="AT133" s="242" t="s">
        <v>180</v>
      </c>
      <c r="AU133" s="242" t="s">
        <v>83</v>
      </c>
      <c r="AV133" s="15" t="s">
        <v>145</v>
      </c>
      <c r="AW133" s="15" t="s">
        <v>35</v>
      </c>
      <c r="AX133" s="15" t="s">
        <v>73</v>
      </c>
      <c r="AY133" s="242" t="s">
        <v>139</v>
      </c>
    </row>
    <row r="134" spans="2:51" s="13" customFormat="1" ht="11.25">
      <c r="B134" s="194"/>
      <c r="C134" s="195"/>
      <c r="D134" s="196" t="s">
        <v>180</v>
      </c>
      <c r="E134" s="197" t="s">
        <v>19</v>
      </c>
      <c r="F134" s="198" t="s">
        <v>634</v>
      </c>
      <c r="G134" s="195"/>
      <c r="H134" s="199">
        <v>76.12</v>
      </c>
      <c r="I134" s="200"/>
      <c r="J134" s="195"/>
      <c r="K134" s="195"/>
      <c r="L134" s="201"/>
      <c r="M134" s="202"/>
      <c r="N134" s="203"/>
      <c r="O134" s="203"/>
      <c r="P134" s="203"/>
      <c r="Q134" s="203"/>
      <c r="R134" s="203"/>
      <c r="S134" s="203"/>
      <c r="T134" s="204"/>
      <c r="AT134" s="205" t="s">
        <v>180</v>
      </c>
      <c r="AU134" s="205" t="s">
        <v>83</v>
      </c>
      <c r="AV134" s="13" t="s">
        <v>83</v>
      </c>
      <c r="AW134" s="13" t="s">
        <v>35</v>
      </c>
      <c r="AX134" s="13" t="s">
        <v>81</v>
      </c>
      <c r="AY134" s="205" t="s">
        <v>139</v>
      </c>
    </row>
    <row r="135" spans="1:65" s="2" customFormat="1" ht="37.9" customHeight="1">
      <c r="A135" s="35"/>
      <c r="B135" s="36"/>
      <c r="C135" s="175" t="s">
        <v>205</v>
      </c>
      <c r="D135" s="175" t="s">
        <v>141</v>
      </c>
      <c r="E135" s="176" t="s">
        <v>324</v>
      </c>
      <c r="F135" s="177" t="s">
        <v>325</v>
      </c>
      <c r="G135" s="178" t="s">
        <v>178</v>
      </c>
      <c r="H135" s="179">
        <v>1141.8</v>
      </c>
      <c r="I135" s="180"/>
      <c r="J135" s="181">
        <f>ROUND(I135*H135,2)</f>
        <v>0</v>
      </c>
      <c r="K135" s="182"/>
      <c r="L135" s="40"/>
      <c r="M135" s="183" t="s">
        <v>19</v>
      </c>
      <c r="N135" s="184" t="s">
        <v>44</v>
      </c>
      <c r="O135" s="65"/>
      <c r="P135" s="185">
        <f>O135*H135</f>
        <v>0</v>
      </c>
      <c r="Q135" s="185">
        <v>0</v>
      </c>
      <c r="R135" s="185">
        <f>Q135*H135</f>
        <v>0</v>
      </c>
      <c r="S135" s="185">
        <v>0</v>
      </c>
      <c r="T135" s="186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187" t="s">
        <v>145</v>
      </c>
      <c r="AT135" s="187" t="s">
        <v>141</v>
      </c>
      <c r="AU135" s="187" t="s">
        <v>83</v>
      </c>
      <c r="AY135" s="18" t="s">
        <v>139</v>
      </c>
      <c r="BE135" s="188">
        <f>IF(N135="základní",J135,0)</f>
        <v>0</v>
      </c>
      <c r="BF135" s="188">
        <f>IF(N135="snížená",J135,0)</f>
        <v>0</v>
      </c>
      <c r="BG135" s="188">
        <f>IF(N135="zákl. přenesená",J135,0)</f>
        <v>0</v>
      </c>
      <c r="BH135" s="188">
        <f>IF(N135="sníž. přenesená",J135,0)</f>
        <v>0</v>
      </c>
      <c r="BI135" s="188">
        <f>IF(N135="nulová",J135,0)</f>
        <v>0</v>
      </c>
      <c r="BJ135" s="18" t="s">
        <v>81</v>
      </c>
      <c r="BK135" s="188">
        <f>ROUND(I135*H135,2)</f>
        <v>0</v>
      </c>
      <c r="BL135" s="18" t="s">
        <v>145</v>
      </c>
      <c r="BM135" s="187" t="s">
        <v>635</v>
      </c>
    </row>
    <row r="136" spans="1:47" s="2" customFormat="1" ht="11.25">
      <c r="A136" s="35"/>
      <c r="B136" s="36"/>
      <c r="C136" s="37"/>
      <c r="D136" s="189" t="s">
        <v>151</v>
      </c>
      <c r="E136" s="37"/>
      <c r="F136" s="190" t="s">
        <v>327</v>
      </c>
      <c r="G136" s="37"/>
      <c r="H136" s="37"/>
      <c r="I136" s="191"/>
      <c r="J136" s="37"/>
      <c r="K136" s="37"/>
      <c r="L136" s="40"/>
      <c r="M136" s="192"/>
      <c r="N136" s="193"/>
      <c r="O136" s="65"/>
      <c r="P136" s="65"/>
      <c r="Q136" s="65"/>
      <c r="R136" s="65"/>
      <c r="S136" s="65"/>
      <c r="T136" s="66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T136" s="18" t="s">
        <v>151</v>
      </c>
      <c r="AU136" s="18" t="s">
        <v>83</v>
      </c>
    </row>
    <row r="137" spans="2:51" s="13" customFormat="1" ht="11.25">
      <c r="B137" s="194"/>
      <c r="C137" s="195"/>
      <c r="D137" s="196" t="s">
        <v>180</v>
      </c>
      <c r="E137" s="197" t="s">
        <v>19</v>
      </c>
      <c r="F137" s="198" t="s">
        <v>636</v>
      </c>
      <c r="G137" s="195"/>
      <c r="H137" s="199">
        <v>1141.8</v>
      </c>
      <c r="I137" s="200"/>
      <c r="J137" s="195"/>
      <c r="K137" s="195"/>
      <c r="L137" s="201"/>
      <c r="M137" s="202"/>
      <c r="N137" s="203"/>
      <c r="O137" s="203"/>
      <c r="P137" s="203"/>
      <c r="Q137" s="203"/>
      <c r="R137" s="203"/>
      <c r="S137" s="203"/>
      <c r="T137" s="204"/>
      <c r="AT137" s="205" t="s">
        <v>180</v>
      </c>
      <c r="AU137" s="205" t="s">
        <v>83</v>
      </c>
      <c r="AV137" s="13" t="s">
        <v>83</v>
      </c>
      <c r="AW137" s="13" t="s">
        <v>35</v>
      </c>
      <c r="AX137" s="13" t="s">
        <v>81</v>
      </c>
      <c r="AY137" s="205" t="s">
        <v>139</v>
      </c>
    </row>
    <row r="138" spans="1:65" s="2" customFormat="1" ht="44.25" customHeight="1">
      <c r="A138" s="35"/>
      <c r="B138" s="36"/>
      <c r="C138" s="175" t="s">
        <v>210</v>
      </c>
      <c r="D138" s="175" t="s">
        <v>141</v>
      </c>
      <c r="E138" s="176" t="s">
        <v>329</v>
      </c>
      <c r="F138" s="177" t="s">
        <v>330</v>
      </c>
      <c r="G138" s="178" t="s">
        <v>186</v>
      </c>
      <c r="H138" s="179">
        <v>137.016</v>
      </c>
      <c r="I138" s="180"/>
      <c r="J138" s="181">
        <f>ROUND(I138*H138,2)</f>
        <v>0</v>
      </c>
      <c r="K138" s="182"/>
      <c r="L138" s="40"/>
      <c r="M138" s="183" t="s">
        <v>19</v>
      </c>
      <c r="N138" s="184" t="s">
        <v>44</v>
      </c>
      <c r="O138" s="65"/>
      <c r="P138" s="185">
        <f>O138*H138</f>
        <v>0</v>
      </c>
      <c r="Q138" s="185">
        <v>0</v>
      </c>
      <c r="R138" s="185">
        <f>Q138*H138</f>
        <v>0</v>
      </c>
      <c r="S138" s="185">
        <v>0</v>
      </c>
      <c r="T138" s="186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187" t="s">
        <v>145</v>
      </c>
      <c r="AT138" s="187" t="s">
        <v>141</v>
      </c>
      <c r="AU138" s="187" t="s">
        <v>83</v>
      </c>
      <c r="AY138" s="18" t="s">
        <v>139</v>
      </c>
      <c r="BE138" s="188">
        <f>IF(N138="základní",J138,0)</f>
        <v>0</v>
      </c>
      <c r="BF138" s="188">
        <f>IF(N138="snížená",J138,0)</f>
        <v>0</v>
      </c>
      <c r="BG138" s="188">
        <f>IF(N138="zákl. přenesená",J138,0)</f>
        <v>0</v>
      </c>
      <c r="BH138" s="188">
        <f>IF(N138="sníž. přenesená",J138,0)</f>
        <v>0</v>
      </c>
      <c r="BI138" s="188">
        <f>IF(N138="nulová",J138,0)</f>
        <v>0</v>
      </c>
      <c r="BJ138" s="18" t="s">
        <v>81</v>
      </c>
      <c r="BK138" s="188">
        <f>ROUND(I138*H138,2)</f>
        <v>0</v>
      </c>
      <c r="BL138" s="18" t="s">
        <v>145</v>
      </c>
      <c r="BM138" s="187" t="s">
        <v>637</v>
      </c>
    </row>
    <row r="139" spans="1:47" s="2" customFormat="1" ht="11.25">
      <c r="A139" s="35"/>
      <c r="B139" s="36"/>
      <c r="C139" s="37"/>
      <c r="D139" s="189" t="s">
        <v>151</v>
      </c>
      <c r="E139" s="37"/>
      <c r="F139" s="190" t="s">
        <v>332</v>
      </c>
      <c r="G139" s="37"/>
      <c r="H139" s="37"/>
      <c r="I139" s="191"/>
      <c r="J139" s="37"/>
      <c r="K139" s="37"/>
      <c r="L139" s="40"/>
      <c r="M139" s="192"/>
      <c r="N139" s="193"/>
      <c r="O139" s="65"/>
      <c r="P139" s="65"/>
      <c r="Q139" s="65"/>
      <c r="R139" s="65"/>
      <c r="S139" s="65"/>
      <c r="T139" s="66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T139" s="18" t="s">
        <v>151</v>
      </c>
      <c r="AU139" s="18" t="s">
        <v>83</v>
      </c>
    </row>
    <row r="140" spans="2:51" s="13" customFormat="1" ht="11.25">
      <c r="B140" s="194"/>
      <c r="C140" s="195"/>
      <c r="D140" s="196" t="s">
        <v>180</v>
      </c>
      <c r="E140" s="197" t="s">
        <v>19</v>
      </c>
      <c r="F140" s="198" t="s">
        <v>638</v>
      </c>
      <c r="G140" s="195"/>
      <c r="H140" s="199">
        <v>137.016</v>
      </c>
      <c r="I140" s="200"/>
      <c r="J140" s="195"/>
      <c r="K140" s="195"/>
      <c r="L140" s="201"/>
      <c r="M140" s="202"/>
      <c r="N140" s="203"/>
      <c r="O140" s="203"/>
      <c r="P140" s="203"/>
      <c r="Q140" s="203"/>
      <c r="R140" s="203"/>
      <c r="S140" s="203"/>
      <c r="T140" s="204"/>
      <c r="AT140" s="205" t="s">
        <v>180</v>
      </c>
      <c r="AU140" s="205" t="s">
        <v>83</v>
      </c>
      <c r="AV140" s="13" t="s">
        <v>83</v>
      </c>
      <c r="AW140" s="13" t="s">
        <v>35</v>
      </c>
      <c r="AX140" s="13" t="s">
        <v>81</v>
      </c>
      <c r="AY140" s="205" t="s">
        <v>139</v>
      </c>
    </row>
    <row r="141" spans="1:65" s="2" customFormat="1" ht="37.9" customHeight="1">
      <c r="A141" s="35"/>
      <c r="B141" s="36"/>
      <c r="C141" s="175" t="s">
        <v>216</v>
      </c>
      <c r="D141" s="175" t="s">
        <v>141</v>
      </c>
      <c r="E141" s="176" t="s">
        <v>334</v>
      </c>
      <c r="F141" s="177" t="s">
        <v>335</v>
      </c>
      <c r="G141" s="178" t="s">
        <v>178</v>
      </c>
      <c r="H141" s="179">
        <v>76.12</v>
      </c>
      <c r="I141" s="180"/>
      <c r="J141" s="181">
        <f>ROUND(I141*H141,2)</f>
        <v>0</v>
      </c>
      <c r="K141" s="182"/>
      <c r="L141" s="40"/>
      <c r="M141" s="183" t="s">
        <v>19</v>
      </c>
      <c r="N141" s="184" t="s">
        <v>44</v>
      </c>
      <c r="O141" s="65"/>
      <c r="P141" s="185">
        <f>O141*H141</f>
        <v>0</v>
      </c>
      <c r="Q141" s="185">
        <v>0</v>
      </c>
      <c r="R141" s="185">
        <f>Q141*H141</f>
        <v>0</v>
      </c>
      <c r="S141" s="185">
        <v>0</v>
      </c>
      <c r="T141" s="186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187" t="s">
        <v>145</v>
      </c>
      <c r="AT141" s="187" t="s">
        <v>141</v>
      </c>
      <c r="AU141" s="187" t="s">
        <v>83</v>
      </c>
      <c r="AY141" s="18" t="s">
        <v>139</v>
      </c>
      <c r="BE141" s="188">
        <f>IF(N141="základní",J141,0)</f>
        <v>0</v>
      </c>
      <c r="BF141" s="188">
        <f>IF(N141="snížená",J141,0)</f>
        <v>0</v>
      </c>
      <c r="BG141" s="188">
        <f>IF(N141="zákl. přenesená",J141,0)</f>
        <v>0</v>
      </c>
      <c r="BH141" s="188">
        <f>IF(N141="sníž. přenesená",J141,0)</f>
        <v>0</v>
      </c>
      <c r="BI141" s="188">
        <f>IF(N141="nulová",J141,0)</f>
        <v>0</v>
      </c>
      <c r="BJ141" s="18" t="s">
        <v>81</v>
      </c>
      <c r="BK141" s="188">
        <f>ROUND(I141*H141,2)</f>
        <v>0</v>
      </c>
      <c r="BL141" s="18" t="s">
        <v>145</v>
      </c>
      <c r="BM141" s="187" t="s">
        <v>639</v>
      </c>
    </row>
    <row r="142" spans="1:47" s="2" customFormat="1" ht="11.25">
      <c r="A142" s="35"/>
      <c r="B142" s="36"/>
      <c r="C142" s="37"/>
      <c r="D142" s="189" t="s">
        <v>151</v>
      </c>
      <c r="E142" s="37"/>
      <c r="F142" s="190" t="s">
        <v>337</v>
      </c>
      <c r="G142" s="37"/>
      <c r="H142" s="37"/>
      <c r="I142" s="191"/>
      <c r="J142" s="37"/>
      <c r="K142" s="37"/>
      <c r="L142" s="40"/>
      <c r="M142" s="192"/>
      <c r="N142" s="193"/>
      <c r="O142" s="65"/>
      <c r="P142" s="65"/>
      <c r="Q142" s="65"/>
      <c r="R142" s="65"/>
      <c r="S142" s="65"/>
      <c r="T142" s="66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T142" s="18" t="s">
        <v>151</v>
      </c>
      <c r="AU142" s="18" t="s">
        <v>83</v>
      </c>
    </row>
    <row r="143" spans="1:65" s="2" customFormat="1" ht="55.5" customHeight="1">
      <c r="A143" s="35"/>
      <c r="B143" s="36"/>
      <c r="C143" s="175" t="s">
        <v>8</v>
      </c>
      <c r="D143" s="175" t="s">
        <v>141</v>
      </c>
      <c r="E143" s="176" t="s">
        <v>640</v>
      </c>
      <c r="F143" s="177" t="s">
        <v>641</v>
      </c>
      <c r="G143" s="178" t="s">
        <v>178</v>
      </c>
      <c r="H143" s="179">
        <v>85.326</v>
      </c>
      <c r="I143" s="180"/>
      <c r="J143" s="181">
        <f>ROUND(I143*H143,2)</f>
        <v>0</v>
      </c>
      <c r="K143" s="182"/>
      <c r="L143" s="40"/>
      <c r="M143" s="183" t="s">
        <v>19</v>
      </c>
      <c r="N143" s="184" t="s">
        <v>44</v>
      </c>
      <c r="O143" s="65"/>
      <c r="P143" s="185">
        <f>O143*H143</f>
        <v>0</v>
      </c>
      <c r="Q143" s="185">
        <v>0</v>
      </c>
      <c r="R143" s="185">
        <f>Q143*H143</f>
        <v>0</v>
      </c>
      <c r="S143" s="185">
        <v>0</v>
      </c>
      <c r="T143" s="186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187" t="s">
        <v>145</v>
      </c>
      <c r="AT143" s="187" t="s">
        <v>141</v>
      </c>
      <c r="AU143" s="187" t="s">
        <v>83</v>
      </c>
      <c r="AY143" s="18" t="s">
        <v>139</v>
      </c>
      <c r="BE143" s="188">
        <f>IF(N143="základní",J143,0)</f>
        <v>0</v>
      </c>
      <c r="BF143" s="188">
        <f>IF(N143="snížená",J143,0)</f>
        <v>0</v>
      </c>
      <c r="BG143" s="188">
        <f>IF(N143="zákl. přenesená",J143,0)</f>
        <v>0</v>
      </c>
      <c r="BH143" s="188">
        <f>IF(N143="sníž. přenesená",J143,0)</f>
        <v>0</v>
      </c>
      <c r="BI143" s="188">
        <f>IF(N143="nulová",J143,0)</f>
        <v>0</v>
      </c>
      <c r="BJ143" s="18" t="s">
        <v>81</v>
      </c>
      <c r="BK143" s="188">
        <f>ROUND(I143*H143,2)</f>
        <v>0</v>
      </c>
      <c r="BL143" s="18" t="s">
        <v>145</v>
      </c>
      <c r="BM143" s="187" t="s">
        <v>642</v>
      </c>
    </row>
    <row r="144" spans="1:47" s="2" customFormat="1" ht="11.25">
      <c r="A144" s="35"/>
      <c r="B144" s="36"/>
      <c r="C144" s="37"/>
      <c r="D144" s="189" t="s">
        <v>151</v>
      </c>
      <c r="E144" s="37"/>
      <c r="F144" s="190" t="s">
        <v>643</v>
      </c>
      <c r="G144" s="37"/>
      <c r="H144" s="37"/>
      <c r="I144" s="191"/>
      <c r="J144" s="37"/>
      <c r="K144" s="37"/>
      <c r="L144" s="40"/>
      <c r="M144" s="192"/>
      <c r="N144" s="193"/>
      <c r="O144" s="65"/>
      <c r="P144" s="65"/>
      <c r="Q144" s="65"/>
      <c r="R144" s="65"/>
      <c r="S144" s="65"/>
      <c r="T144" s="66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T144" s="18" t="s">
        <v>151</v>
      </c>
      <c r="AU144" s="18" t="s">
        <v>83</v>
      </c>
    </row>
    <row r="145" spans="2:51" s="13" customFormat="1" ht="11.25">
      <c r="B145" s="194"/>
      <c r="C145" s="195"/>
      <c r="D145" s="196" t="s">
        <v>180</v>
      </c>
      <c r="E145" s="197" t="s">
        <v>19</v>
      </c>
      <c r="F145" s="198" t="s">
        <v>644</v>
      </c>
      <c r="G145" s="195"/>
      <c r="H145" s="199">
        <v>27</v>
      </c>
      <c r="I145" s="200"/>
      <c r="J145" s="195"/>
      <c r="K145" s="195"/>
      <c r="L145" s="201"/>
      <c r="M145" s="202"/>
      <c r="N145" s="203"/>
      <c r="O145" s="203"/>
      <c r="P145" s="203"/>
      <c r="Q145" s="203"/>
      <c r="R145" s="203"/>
      <c r="S145" s="203"/>
      <c r="T145" s="204"/>
      <c r="AT145" s="205" t="s">
        <v>180</v>
      </c>
      <c r="AU145" s="205" t="s">
        <v>83</v>
      </c>
      <c r="AV145" s="13" t="s">
        <v>83</v>
      </c>
      <c r="AW145" s="13" t="s">
        <v>35</v>
      </c>
      <c r="AX145" s="13" t="s">
        <v>73</v>
      </c>
      <c r="AY145" s="205" t="s">
        <v>139</v>
      </c>
    </row>
    <row r="146" spans="2:51" s="13" customFormat="1" ht="11.25">
      <c r="B146" s="194"/>
      <c r="C146" s="195"/>
      <c r="D146" s="196" t="s">
        <v>180</v>
      </c>
      <c r="E146" s="197" t="s">
        <v>19</v>
      </c>
      <c r="F146" s="198" t="s">
        <v>645</v>
      </c>
      <c r="G146" s="195"/>
      <c r="H146" s="199">
        <v>15.372</v>
      </c>
      <c r="I146" s="200"/>
      <c r="J146" s="195"/>
      <c r="K146" s="195"/>
      <c r="L146" s="201"/>
      <c r="M146" s="202"/>
      <c r="N146" s="203"/>
      <c r="O146" s="203"/>
      <c r="P146" s="203"/>
      <c r="Q146" s="203"/>
      <c r="R146" s="203"/>
      <c r="S146" s="203"/>
      <c r="T146" s="204"/>
      <c r="AT146" s="205" t="s">
        <v>180</v>
      </c>
      <c r="AU146" s="205" t="s">
        <v>83</v>
      </c>
      <c r="AV146" s="13" t="s">
        <v>83</v>
      </c>
      <c r="AW146" s="13" t="s">
        <v>35</v>
      </c>
      <c r="AX146" s="13" t="s">
        <v>73</v>
      </c>
      <c r="AY146" s="205" t="s">
        <v>139</v>
      </c>
    </row>
    <row r="147" spans="2:51" s="13" customFormat="1" ht="11.25">
      <c r="B147" s="194"/>
      <c r="C147" s="195"/>
      <c r="D147" s="196" t="s">
        <v>180</v>
      </c>
      <c r="E147" s="197" t="s">
        <v>19</v>
      </c>
      <c r="F147" s="198" t="s">
        <v>646</v>
      </c>
      <c r="G147" s="195"/>
      <c r="H147" s="199">
        <v>30.2</v>
      </c>
      <c r="I147" s="200"/>
      <c r="J147" s="195"/>
      <c r="K147" s="195"/>
      <c r="L147" s="201"/>
      <c r="M147" s="202"/>
      <c r="N147" s="203"/>
      <c r="O147" s="203"/>
      <c r="P147" s="203"/>
      <c r="Q147" s="203"/>
      <c r="R147" s="203"/>
      <c r="S147" s="203"/>
      <c r="T147" s="204"/>
      <c r="AT147" s="205" t="s">
        <v>180</v>
      </c>
      <c r="AU147" s="205" t="s">
        <v>83</v>
      </c>
      <c r="AV147" s="13" t="s">
        <v>83</v>
      </c>
      <c r="AW147" s="13" t="s">
        <v>35</v>
      </c>
      <c r="AX147" s="13" t="s">
        <v>73</v>
      </c>
      <c r="AY147" s="205" t="s">
        <v>139</v>
      </c>
    </row>
    <row r="148" spans="2:51" s="13" customFormat="1" ht="33.75">
      <c r="B148" s="194"/>
      <c r="C148" s="195"/>
      <c r="D148" s="196" t="s">
        <v>180</v>
      </c>
      <c r="E148" s="197" t="s">
        <v>19</v>
      </c>
      <c r="F148" s="198" t="s">
        <v>647</v>
      </c>
      <c r="G148" s="195"/>
      <c r="H148" s="199">
        <v>10.805</v>
      </c>
      <c r="I148" s="200"/>
      <c r="J148" s="195"/>
      <c r="K148" s="195"/>
      <c r="L148" s="201"/>
      <c r="M148" s="202"/>
      <c r="N148" s="203"/>
      <c r="O148" s="203"/>
      <c r="P148" s="203"/>
      <c r="Q148" s="203"/>
      <c r="R148" s="203"/>
      <c r="S148" s="203"/>
      <c r="T148" s="204"/>
      <c r="AT148" s="205" t="s">
        <v>180</v>
      </c>
      <c r="AU148" s="205" t="s">
        <v>83</v>
      </c>
      <c r="AV148" s="13" t="s">
        <v>83</v>
      </c>
      <c r="AW148" s="13" t="s">
        <v>35</v>
      </c>
      <c r="AX148" s="13" t="s">
        <v>73</v>
      </c>
      <c r="AY148" s="205" t="s">
        <v>139</v>
      </c>
    </row>
    <row r="149" spans="2:51" s="13" customFormat="1" ht="11.25">
      <c r="B149" s="194"/>
      <c r="C149" s="195"/>
      <c r="D149" s="196" t="s">
        <v>180</v>
      </c>
      <c r="E149" s="197" t="s">
        <v>19</v>
      </c>
      <c r="F149" s="198" t="s">
        <v>648</v>
      </c>
      <c r="G149" s="195"/>
      <c r="H149" s="199">
        <v>1.949</v>
      </c>
      <c r="I149" s="200"/>
      <c r="J149" s="195"/>
      <c r="K149" s="195"/>
      <c r="L149" s="201"/>
      <c r="M149" s="202"/>
      <c r="N149" s="203"/>
      <c r="O149" s="203"/>
      <c r="P149" s="203"/>
      <c r="Q149" s="203"/>
      <c r="R149" s="203"/>
      <c r="S149" s="203"/>
      <c r="T149" s="204"/>
      <c r="AT149" s="205" t="s">
        <v>180</v>
      </c>
      <c r="AU149" s="205" t="s">
        <v>83</v>
      </c>
      <c r="AV149" s="13" t="s">
        <v>83</v>
      </c>
      <c r="AW149" s="13" t="s">
        <v>35</v>
      </c>
      <c r="AX149" s="13" t="s">
        <v>73</v>
      </c>
      <c r="AY149" s="205" t="s">
        <v>139</v>
      </c>
    </row>
    <row r="150" spans="2:51" s="15" customFormat="1" ht="11.25">
      <c r="B150" s="232"/>
      <c r="C150" s="233"/>
      <c r="D150" s="196" t="s">
        <v>180</v>
      </c>
      <c r="E150" s="234" t="s">
        <v>19</v>
      </c>
      <c r="F150" s="235" t="s">
        <v>317</v>
      </c>
      <c r="G150" s="233"/>
      <c r="H150" s="236">
        <v>85.32600000000001</v>
      </c>
      <c r="I150" s="237"/>
      <c r="J150" s="233"/>
      <c r="K150" s="233"/>
      <c r="L150" s="238"/>
      <c r="M150" s="239"/>
      <c r="N150" s="240"/>
      <c r="O150" s="240"/>
      <c r="P150" s="240"/>
      <c r="Q150" s="240"/>
      <c r="R150" s="240"/>
      <c r="S150" s="240"/>
      <c r="T150" s="241"/>
      <c r="AT150" s="242" t="s">
        <v>180</v>
      </c>
      <c r="AU150" s="242" t="s">
        <v>83</v>
      </c>
      <c r="AV150" s="15" t="s">
        <v>145</v>
      </c>
      <c r="AW150" s="15" t="s">
        <v>35</v>
      </c>
      <c r="AX150" s="15" t="s">
        <v>81</v>
      </c>
      <c r="AY150" s="242" t="s">
        <v>139</v>
      </c>
    </row>
    <row r="151" spans="1:65" s="2" customFormat="1" ht="16.5" customHeight="1">
      <c r="A151" s="35"/>
      <c r="B151" s="36"/>
      <c r="C151" s="206" t="s">
        <v>224</v>
      </c>
      <c r="D151" s="206" t="s">
        <v>183</v>
      </c>
      <c r="E151" s="207" t="s">
        <v>649</v>
      </c>
      <c r="F151" s="208" t="s">
        <v>650</v>
      </c>
      <c r="G151" s="209" t="s">
        <v>186</v>
      </c>
      <c r="H151" s="210">
        <v>28.51</v>
      </c>
      <c r="I151" s="211"/>
      <c r="J151" s="212">
        <f>ROUND(I151*H151,2)</f>
        <v>0</v>
      </c>
      <c r="K151" s="213"/>
      <c r="L151" s="214"/>
      <c r="M151" s="215" t="s">
        <v>19</v>
      </c>
      <c r="N151" s="216" t="s">
        <v>44</v>
      </c>
      <c r="O151" s="65"/>
      <c r="P151" s="185">
        <f>O151*H151</f>
        <v>0</v>
      </c>
      <c r="Q151" s="185">
        <v>0</v>
      </c>
      <c r="R151" s="185">
        <f>Q151*H151</f>
        <v>0</v>
      </c>
      <c r="S151" s="185">
        <v>0</v>
      </c>
      <c r="T151" s="186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187" t="s">
        <v>175</v>
      </c>
      <c r="AT151" s="187" t="s">
        <v>183</v>
      </c>
      <c r="AU151" s="187" t="s">
        <v>83</v>
      </c>
      <c r="AY151" s="18" t="s">
        <v>139</v>
      </c>
      <c r="BE151" s="188">
        <f>IF(N151="základní",J151,0)</f>
        <v>0</v>
      </c>
      <c r="BF151" s="188">
        <f>IF(N151="snížená",J151,0)</f>
        <v>0</v>
      </c>
      <c r="BG151" s="188">
        <f>IF(N151="zákl. přenesená",J151,0)</f>
        <v>0</v>
      </c>
      <c r="BH151" s="188">
        <f>IF(N151="sníž. přenesená",J151,0)</f>
        <v>0</v>
      </c>
      <c r="BI151" s="188">
        <f>IF(N151="nulová",J151,0)</f>
        <v>0</v>
      </c>
      <c r="BJ151" s="18" t="s">
        <v>81</v>
      </c>
      <c r="BK151" s="188">
        <f>ROUND(I151*H151,2)</f>
        <v>0</v>
      </c>
      <c r="BL151" s="18" t="s">
        <v>145</v>
      </c>
      <c r="BM151" s="187" t="s">
        <v>651</v>
      </c>
    </row>
    <row r="152" spans="2:51" s="14" customFormat="1" ht="11.25">
      <c r="B152" s="217"/>
      <c r="C152" s="218"/>
      <c r="D152" s="196" t="s">
        <v>180</v>
      </c>
      <c r="E152" s="219" t="s">
        <v>19</v>
      </c>
      <c r="F152" s="220" t="s">
        <v>652</v>
      </c>
      <c r="G152" s="218"/>
      <c r="H152" s="219" t="s">
        <v>19</v>
      </c>
      <c r="I152" s="221"/>
      <c r="J152" s="218"/>
      <c r="K152" s="218"/>
      <c r="L152" s="222"/>
      <c r="M152" s="223"/>
      <c r="N152" s="224"/>
      <c r="O152" s="224"/>
      <c r="P152" s="224"/>
      <c r="Q152" s="224"/>
      <c r="R152" s="224"/>
      <c r="S152" s="224"/>
      <c r="T152" s="225"/>
      <c r="AT152" s="226" t="s">
        <v>180</v>
      </c>
      <c r="AU152" s="226" t="s">
        <v>83</v>
      </c>
      <c r="AV152" s="14" t="s">
        <v>81</v>
      </c>
      <c r="AW152" s="14" t="s">
        <v>35</v>
      </c>
      <c r="AX152" s="14" t="s">
        <v>73</v>
      </c>
      <c r="AY152" s="226" t="s">
        <v>139</v>
      </c>
    </row>
    <row r="153" spans="2:51" s="13" customFormat="1" ht="11.25">
      <c r="B153" s="194"/>
      <c r="C153" s="195"/>
      <c r="D153" s="196" t="s">
        <v>180</v>
      </c>
      <c r="E153" s="197" t="s">
        <v>19</v>
      </c>
      <c r="F153" s="198" t="s">
        <v>653</v>
      </c>
      <c r="G153" s="195"/>
      <c r="H153" s="199">
        <v>28.505</v>
      </c>
      <c r="I153" s="200"/>
      <c r="J153" s="195"/>
      <c r="K153" s="195"/>
      <c r="L153" s="201"/>
      <c r="M153" s="202"/>
      <c r="N153" s="203"/>
      <c r="O153" s="203"/>
      <c r="P153" s="203"/>
      <c r="Q153" s="203"/>
      <c r="R153" s="203"/>
      <c r="S153" s="203"/>
      <c r="T153" s="204"/>
      <c r="AT153" s="205" t="s">
        <v>180</v>
      </c>
      <c r="AU153" s="205" t="s">
        <v>83</v>
      </c>
      <c r="AV153" s="13" t="s">
        <v>83</v>
      </c>
      <c r="AW153" s="13" t="s">
        <v>35</v>
      </c>
      <c r="AX153" s="13" t="s">
        <v>73</v>
      </c>
      <c r="AY153" s="205" t="s">
        <v>139</v>
      </c>
    </row>
    <row r="154" spans="2:51" s="13" customFormat="1" ht="11.25">
      <c r="B154" s="194"/>
      <c r="C154" s="195"/>
      <c r="D154" s="196" t="s">
        <v>180</v>
      </c>
      <c r="E154" s="197" t="s">
        <v>19</v>
      </c>
      <c r="F154" s="198" t="s">
        <v>654</v>
      </c>
      <c r="G154" s="195"/>
      <c r="H154" s="199">
        <v>28.51</v>
      </c>
      <c r="I154" s="200"/>
      <c r="J154" s="195"/>
      <c r="K154" s="195"/>
      <c r="L154" s="201"/>
      <c r="M154" s="202"/>
      <c r="N154" s="203"/>
      <c r="O154" s="203"/>
      <c r="P154" s="203"/>
      <c r="Q154" s="203"/>
      <c r="R154" s="203"/>
      <c r="S154" s="203"/>
      <c r="T154" s="204"/>
      <c r="AT154" s="205" t="s">
        <v>180</v>
      </c>
      <c r="AU154" s="205" t="s">
        <v>83</v>
      </c>
      <c r="AV154" s="13" t="s">
        <v>83</v>
      </c>
      <c r="AW154" s="13" t="s">
        <v>35</v>
      </c>
      <c r="AX154" s="13" t="s">
        <v>81</v>
      </c>
      <c r="AY154" s="205" t="s">
        <v>139</v>
      </c>
    </row>
    <row r="155" spans="1:65" s="2" customFormat="1" ht="16.5" customHeight="1">
      <c r="A155" s="35"/>
      <c r="B155" s="36"/>
      <c r="C155" s="206" t="s">
        <v>233</v>
      </c>
      <c r="D155" s="206" t="s">
        <v>183</v>
      </c>
      <c r="E155" s="207" t="s">
        <v>655</v>
      </c>
      <c r="F155" s="208" t="s">
        <v>656</v>
      </c>
      <c r="G155" s="209" t="s">
        <v>186</v>
      </c>
      <c r="H155" s="210">
        <v>18</v>
      </c>
      <c r="I155" s="211"/>
      <c r="J155" s="212">
        <f>ROUND(I155*H155,2)</f>
        <v>0</v>
      </c>
      <c r="K155" s="213"/>
      <c r="L155" s="214"/>
      <c r="M155" s="215" t="s">
        <v>19</v>
      </c>
      <c r="N155" s="216" t="s">
        <v>44</v>
      </c>
      <c r="O155" s="65"/>
      <c r="P155" s="185">
        <f>O155*H155</f>
        <v>0</v>
      </c>
      <c r="Q155" s="185">
        <v>0</v>
      </c>
      <c r="R155" s="185">
        <f>Q155*H155</f>
        <v>0</v>
      </c>
      <c r="S155" s="185">
        <v>0</v>
      </c>
      <c r="T155" s="186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187" t="s">
        <v>175</v>
      </c>
      <c r="AT155" s="187" t="s">
        <v>183</v>
      </c>
      <c r="AU155" s="187" t="s">
        <v>83</v>
      </c>
      <c r="AY155" s="18" t="s">
        <v>139</v>
      </c>
      <c r="BE155" s="188">
        <f>IF(N155="základní",J155,0)</f>
        <v>0</v>
      </c>
      <c r="BF155" s="188">
        <f>IF(N155="snížená",J155,0)</f>
        <v>0</v>
      </c>
      <c r="BG155" s="188">
        <f>IF(N155="zákl. přenesená",J155,0)</f>
        <v>0</v>
      </c>
      <c r="BH155" s="188">
        <f>IF(N155="sníž. přenesená",J155,0)</f>
        <v>0</v>
      </c>
      <c r="BI155" s="188">
        <f>IF(N155="nulová",J155,0)</f>
        <v>0</v>
      </c>
      <c r="BJ155" s="18" t="s">
        <v>81</v>
      </c>
      <c r="BK155" s="188">
        <f>ROUND(I155*H155,2)</f>
        <v>0</v>
      </c>
      <c r="BL155" s="18" t="s">
        <v>145</v>
      </c>
      <c r="BM155" s="187" t="s">
        <v>657</v>
      </c>
    </row>
    <row r="156" spans="2:51" s="14" customFormat="1" ht="11.25">
      <c r="B156" s="217"/>
      <c r="C156" s="218"/>
      <c r="D156" s="196" t="s">
        <v>180</v>
      </c>
      <c r="E156" s="219" t="s">
        <v>19</v>
      </c>
      <c r="F156" s="220" t="s">
        <v>658</v>
      </c>
      <c r="G156" s="218"/>
      <c r="H156" s="219" t="s">
        <v>19</v>
      </c>
      <c r="I156" s="221"/>
      <c r="J156" s="218"/>
      <c r="K156" s="218"/>
      <c r="L156" s="222"/>
      <c r="M156" s="223"/>
      <c r="N156" s="224"/>
      <c r="O156" s="224"/>
      <c r="P156" s="224"/>
      <c r="Q156" s="224"/>
      <c r="R156" s="224"/>
      <c r="S156" s="224"/>
      <c r="T156" s="225"/>
      <c r="AT156" s="226" t="s">
        <v>180</v>
      </c>
      <c r="AU156" s="226" t="s">
        <v>83</v>
      </c>
      <c r="AV156" s="14" t="s">
        <v>81</v>
      </c>
      <c r="AW156" s="14" t="s">
        <v>35</v>
      </c>
      <c r="AX156" s="14" t="s">
        <v>73</v>
      </c>
      <c r="AY156" s="226" t="s">
        <v>139</v>
      </c>
    </row>
    <row r="157" spans="2:51" s="13" customFormat="1" ht="11.25">
      <c r="B157" s="194"/>
      <c r="C157" s="195"/>
      <c r="D157" s="196" t="s">
        <v>180</v>
      </c>
      <c r="E157" s="197" t="s">
        <v>19</v>
      </c>
      <c r="F157" s="198" t="s">
        <v>659</v>
      </c>
      <c r="G157" s="195"/>
      <c r="H157" s="199">
        <v>17.979</v>
      </c>
      <c r="I157" s="200"/>
      <c r="J157" s="195"/>
      <c r="K157" s="195"/>
      <c r="L157" s="201"/>
      <c r="M157" s="202"/>
      <c r="N157" s="203"/>
      <c r="O157" s="203"/>
      <c r="P157" s="203"/>
      <c r="Q157" s="203"/>
      <c r="R157" s="203"/>
      <c r="S157" s="203"/>
      <c r="T157" s="204"/>
      <c r="AT157" s="205" t="s">
        <v>180</v>
      </c>
      <c r="AU157" s="205" t="s">
        <v>83</v>
      </c>
      <c r="AV157" s="13" t="s">
        <v>83</v>
      </c>
      <c r="AW157" s="13" t="s">
        <v>35</v>
      </c>
      <c r="AX157" s="13" t="s">
        <v>73</v>
      </c>
      <c r="AY157" s="205" t="s">
        <v>139</v>
      </c>
    </row>
    <row r="158" spans="2:51" s="13" customFormat="1" ht="11.25">
      <c r="B158" s="194"/>
      <c r="C158" s="195"/>
      <c r="D158" s="196" t="s">
        <v>180</v>
      </c>
      <c r="E158" s="197" t="s">
        <v>19</v>
      </c>
      <c r="F158" s="198" t="s">
        <v>237</v>
      </c>
      <c r="G158" s="195"/>
      <c r="H158" s="199">
        <v>18</v>
      </c>
      <c r="I158" s="200"/>
      <c r="J158" s="195"/>
      <c r="K158" s="195"/>
      <c r="L158" s="201"/>
      <c r="M158" s="202"/>
      <c r="N158" s="203"/>
      <c r="O158" s="203"/>
      <c r="P158" s="203"/>
      <c r="Q158" s="203"/>
      <c r="R158" s="203"/>
      <c r="S158" s="203"/>
      <c r="T158" s="204"/>
      <c r="AT158" s="205" t="s">
        <v>180</v>
      </c>
      <c r="AU158" s="205" t="s">
        <v>83</v>
      </c>
      <c r="AV158" s="13" t="s">
        <v>83</v>
      </c>
      <c r="AW158" s="13" t="s">
        <v>35</v>
      </c>
      <c r="AX158" s="13" t="s">
        <v>81</v>
      </c>
      <c r="AY158" s="205" t="s">
        <v>139</v>
      </c>
    </row>
    <row r="159" spans="1:65" s="2" customFormat="1" ht="16.5" customHeight="1">
      <c r="A159" s="35"/>
      <c r="B159" s="36"/>
      <c r="C159" s="206" t="s">
        <v>237</v>
      </c>
      <c r="D159" s="206" t="s">
        <v>183</v>
      </c>
      <c r="E159" s="207" t="s">
        <v>184</v>
      </c>
      <c r="F159" s="208" t="s">
        <v>185</v>
      </c>
      <c r="G159" s="209" t="s">
        <v>186</v>
      </c>
      <c r="H159" s="210">
        <v>62.5</v>
      </c>
      <c r="I159" s="211"/>
      <c r="J159" s="212">
        <f>ROUND(I159*H159,2)</f>
        <v>0</v>
      </c>
      <c r="K159" s="213"/>
      <c r="L159" s="214"/>
      <c r="M159" s="215" t="s">
        <v>19</v>
      </c>
      <c r="N159" s="216" t="s">
        <v>44</v>
      </c>
      <c r="O159" s="65"/>
      <c r="P159" s="185">
        <f>O159*H159</f>
        <v>0</v>
      </c>
      <c r="Q159" s="185">
        <v>0</v>
      </c>
      <c r="R159" s="185">
        <f>Q159*H159</f>
        <v>0</v>
      </c>
      <c r="S159" s="185">
        <v>0</v>
      </c>
      <c r="T159" s="186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187" t="s">
        <v>175</v>
      </c>
      <c r="AT159" s="187" t="s">
        <v>183</v>
      </c>
      <c r="AU159" s="187" t="s">
        <v>83</v>
      </c>
      <c r="AY159" s="18" t="s">
        <v>139</v>
      </c>
      <c r="BE159" s="188">
        <f>IF(N159="základní",J159,0)</f>
        <v>0</v>
      </c>
      <c r="BF159" s="188">
        <f>IF(N159="snížená",J159,0)</f>
        <v>0</v>
      </c>
      <c r="BG159" s="188">
        <f>IF(N159="zákl. přenesená",J159,0)</f>
        <v>0</v>
      </c>
      <c r="BH159" s="188">
        <f>IF(N159="sníž. přenesená",J159,0)</f>
        <v>0</v>
      </c>
      <c r="BI159" s="188">
        <f>IF(N159="nulová",J159,0)</f>
        <v>0</v>
      </c>
      <c r="BJ159" s="18" t="s">
        <v>81</v>
      </c>
      <c r="BK159" s="188">
        <f>ROUND(I159*H159,2)</f>
        <v>0</v>
      </c>
      <c r="BL159" s="18" t="s">
        <v>145</v>
      </c>
      <c r="BM159" s="187" t="s">
        <v>660</v>
      </c>
    </row>
    <row r="160" spans="2:51" s="14" customFormat="1" ht="11.25">
      <c r="B160" s="217"/>
      <c r="C160" s="218"/>
      <c r="D160" s="196" t="s">
        <v>180</v>
      </c>
      <c r="E160" s="219" t="s">
        <v>19</v>
      </c>
      <c r="F160" s="220" t="s">
        <v>661</v>
      </c>
      <c r="G160" s="218"/>
      <c r="H160" s="219" t="s">
        <v>19</v>
      </c>
      <c r="I160" s="221"/>
      <c r="J160" s="218"/>
      <c r="K160" s="218"/>
      <c r="L160" s="222"/>
      <c r="M160" s="223"/>
      <c r="N160" s="224"/>
      <c r="O160" s="224"/>
      <c r="P160" s="224"/>
      <c r="Q160" s="224"/>
      <c r="R160" s="224"/>
      <c r="S160" s="224"/>
      <c r="T160" s="225"/>
      <c r="AT160" s="226" t="s">
        <v>180</v>
      </c>
      <c r="AU160" s="226" t="s">
        <v>83</v>
      </c>
      <c r="AV160" s="14" t="s">
        <v>81</v>
      </c>
      <c r="AW160" s="14" t="s">
        <v>35</v>
      </c>
      <c r="AX160" s="14" t="s">
        <v>73</v>
      </c>
      <c r="AY160" s="226" t="s">
        <v>139</v>
      </c>
    </row>
    <row r="161" spans="2:51" s="13" customFormat="1" ht="11.25">
      <c r="B161" s="194"/>
      <c r="C161" s="195"/>
      <c r="D161" s="196" t="s">
        <v>180</v>
      </c>
      <c r="E161" s="197" t="s">
        <v>19</v>
      </c>
      <c r="F161" s="198" t="s">
        <v>662</v>
      </c>
      <c r="G161" s="195"/>
      <c r="H161" s="199">
        <v>62.48</v>
      </c>
      <c r="I161" s="200"/>
      <c r="J161" s="195"/>
      <c r="K161" s="195"/>
      <c r="L161" s="201"/>
      <c r="M161" s="202"/>
      <c r="N161" s="203"/>
      <c r="O161" s="203"/>
      <c r="P161" s="203"/>
      <c r="Q161" s="203"/>
      <c r="R161" s="203"/>
      <c r="S161" s="203"/>
      <c r="T161" s="204"/>
      <c r="AT161" s="205" t="s">
        <v>180</v>
      </c>
      <c r="AU161" s="205" t="s">
        <v>83</v>
      </c>
      <c r="AV161" s="13" t="s">
        <v>83</v>
      </c>
      <c r="AW161" s="13" t="s">
        <v>35</v>
      </c>
      <c r="AX161" s="13" t="s">
        <v>73</v>
      </c>
      <c r="AY161" s="205" t="s">
        <v>139</v>
      </c>
    </row>
    <row r="162" spans="2:51" s="13" customFormat="1" ht="11.25">
      <c r="B162" s="194"/>
      <c r="C162" s="195"/>
      <c r="D162" s="196" t="s">
        <v>180</v>
      </c>
      <c r="E162" s="197" t="s">
        <v>19</v>
      </c>
      <c r="F162" s="198" t="s">
        <v>663</v>
      </c>
      <c r="G162" s="195"/>
      <c r="H162" s="199">
        <v>62.5</v>
      </c>
      <c r="I162" s="200"/>
      <c r="J162" s="195"/>
      <c r="K162" s="195"/>
      <c r="L162" s="201"/>
      <c r="M162" s="202"/>
      <c r="N162" s="203"/>
      <c r="O162" s="203"/>
      <c r="P162" s="203"/>
      <c r="Q162" s="203"/>
      <c r="R162" s="203"/>
      <c r="S162" s="203"/>
      <c r="T162" s="204"/>
      <c r="AT162" s="205" t="s">
        <v>180</v>
      </c>
      <c r="AU162" s="205" t="s">
        <v>83</v>
      </c>
      <c r="AV162" s="13" t="s">
        <v>83</v>
      </c>
      <c r="AW162" s="13" t="s">
        <v>35</v>
      </c>
      <c r="AX162" s="13" t="s">
        <v>81</v>
      </c>
      <c r="AY162" s="205" t="s">
        <v>139</v>
      </c>
    </row>
    <row r="163" spans="1:65" s="2" customFormat="1" ht="16.5" customHeight="1">
      <c r="A163" s="35"/>
      <c r="B163" s="36"/>
      <c r="C163" s="206" t="s">
        <v>241</v>
      </c>
      <c r="D163" s="206" t="s">
        <v>183</v>
      </c>
      <c r="E163" s="207" t="s">
        <v>664</v>
      </c>
      <c r="F163" s="208" t="s">
        <v>665</v>
      </c>
      <c r="G163" s="209" t="s">
        <v>186</v>
      </c>
      <c r="H163" s="210">
        <v>5.147</v>
      </c>
      <c r="I163" s="211"/>
      <c r="J163" s="212">
        <f>ROUND(I163*H163,2)</f>
        <v>0</v>
      </c>
      <c r="K163" s="213"/>
      <c r="L163" s="214"/>
      <c r="M163" s="215" t="s">
        <v>19</v>
      </c>
      <c r="N163" s="216" t="s">
        <v>44</v>
      </c>
      <c r="O163" s="65"/>
      <c r="P163" s="185">
        <f>O163*H163</f>
        <v>0</v>
      </c>
      <c r="Q163" s="185">
        <v>0</v>
      </c>
      <c r="R163" s="185">
        <f>Q163*H163</f>
        <v>0</v>
      </c>
      <c r="S163" s="185">
        <v>0</v>
      </c>
      <c r="T163" s="186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187" t="s">
        <v>175</v>
      </c>
      <c r="AT163" s="187" t="s">
        <v>183</v>
      </c>
      <c r="AU163" s="187" t="s">
        <v>83</v>
      </c>
      <c r="AY163" s="18" t="s">
        <v>139</v>
      </c>
      <c r="BE163" s="188">
        <f>IF(N163="základní",J163,0)</f>
        <v>0</v>
      </c>
      <c r="BF163" s="188">
        <f>IF(N163="snížená",J163,0)</f>
        <v>0</v>
      </c>
      <c r="BG163" s="188">
        <f>IF(N163="zákl. přenesená",J163,0)</f>
        <v>0</v>
      </c>
      <c r="BH163" s="188">
        <f>IF(N163="sníž. přenesená",J163,0)</f>
        <v>0</v>
      </c>
      <c r="BI163" s="188">
        <f>IF(N163="nulová",J163,0)</f>
        <v>0</v>
      </c>
      <c r="BJ163" s="18" t="s">
        <v>81</v>
      </c>
      <c r="BK163" s="188">
        <f>ROUND(I163*H163,2)</f>
        <v>0</v>
      </c>
      <c r="BL163" s="18" t="s">
        <v>145</v>
      </c>
      <c r="BM163" s="187" t="s">
        <v>666</v>
      </c>
    </row>
    <row r="164" spans="2:51" s="14" customFormat="1" ht="11.25">
      <c r="B164" s="217"/>
      <c r="C164" s="218"/>
      <c r="D164" s="196" t="s">
        <v>180</v>
      </c>
      <c r="E164" s="219" t="s">
        <v>19</v>
      </c>
      <c r="F164" s="220" t="s">
        <v>667</v>
      </c>
      <c r="G164" s="218"/>
      <c r="H164" s="219" t="s">
        <v>19</v>
      </c>
      <c r="I164" s="221"/>
      <c r="J164" s="218"/>
      <c r="K164" s="218"/>
      <c r="L164" s="222"/>
      <c r="M164" s="223"/>
      <c r="N164" s="224"/>
      <c r="O164" s="224"/>
      <c r="P164" s="224"/>
      <c r="Q164" s="224"/>
      <c r="R164" s="224"/>
      <c r="S164" s="224"/>
      <c r="T164" s="225"/>
      <c r="AT164" s="226" t="s">
        <v>180</v>
      </c>
      <c r="AU164" s="226" t="s">
        <v>83</v>
      </c>
      <c r="AV164" s="14" t="s">
        <v>81</v>
      </c>
      <c r="AW164" s="14" t="s">
        <v>35</v>
      </c>
      <c r="AX164" s="14" t="s">
        <v>73</v>
      </c>
      <c r="AY164" s="226" t="s">
        <v>139</v>
      </c>
    </row>
    <row r="165" spans="2:51" s="13" customFormat="1" ht="11.25">
      <c r="B165" s="194"/>
      <c r="C165" s="195"/>
      <c r="D165" s="196" t="s">
        <v>180</v>
      </c>
      <c r="E165" s="197" t="s">
        <v>19</v>
      </c>
      <c r="F165" s="198" t="s">
        <v>668</v>
      </c>
      <c r="G165" s="195"/>
      <c r="H165" s="199">
        <v>5.147</v>
      </c>
      <c r="I165" s="200"/>
      <c r="J165" s="195"/>
      <c r="K165" s="195"/>
      <c r="L165" s="201"/>
      <c r="M165" s="202"/>
      <c r="N165" s="203"/>
      <c r="O165" s="203"/>
      <c r="P165" s="203"/>
      <c r="Q165" s="203"/>
      <c r="R165" s="203"/>
      <c r="S165" s="203"/>
      <c r="T165" s="204"/>
      <c r="AT165" s="205" t="s">
        <v>180</v>
      </c>
      <c r="AU165" s="205" t="s">
        <v>83</v>
      </c>
      <c r="AV165" s="13" t="s">
        <v>83</v>
      </c>
      <c r="AW165" s="13" t="s">
        <v>35</v>
      </c>
      <c r="AX165" s="13" t="s">
        <v>81</v>
      </c>
      <c r="AY165" s="205" t="s">
        <v>139</v>
      </c>
    </row>
    <row r="166" spans="1:65" s="2" customFormat="1" ht="62.65" customHeight="1">
      <c r="A166" s="35"/>
      <c r="B166" s="36"/>
      <c r="C166" s="175" t="s">
        <v>246</v>
      </c>
      <c r="D166" s="175" t="s">
        <v>141</v>
      </c>
      <c r="E166" s="176" t="s">
        <v>669</v>
      </c>
      <c r="F166" s="177" t="s">
        <v>670</v>
      </c>
      <c r="G166" s="178" t="s">
        <v>178</v>
      </c>
      <c r="H166" s="179">
        <v>10.21</v>
      </c>
      <c r="I166" s="180"/>
      <c r="J166" s="181">
        <f>ROUND(I166*H166,2)</f>
        <v>0</v>
      </c>
      <c r="K166" s="182"/>
      <c r="L166" s="40"/>
      <c r="M166" s="183" t="s">
        <v>19</v>
      </c>
      <c r="N166" s="184" t="s">
        <v>44</v>
      </c>
      <c r="O166" s="65"/>
      <c r="P166" s="185">
        <f>O166*H166</f>
        <v>0</v>
      </c>
      <c r="Q166" s="185">
        <v>0</v>
      </c>
      <c r="R166" s="185">
        <f>Q166*H166</f>
        <v>0</v>
      </c>
      <c r="S166" s="185">
        <v>0</v>
      </c>
      <c r="T166" s="186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187" t="s">
        <v>145</v>
      </c>
      <c r="AT166" s="187" t="s">
        <v>141</v>
      </c>
      <c r="AU166" s="187" t="s">
        <v>83</v>
      </c>
      <c r="AY166" s="18" t="s">
        <v>139</v>
      </c>
      <c r="BE166" s="188">
        <f>IF(N166="základní",J166,0)</f>
        <v>0</v>
      </c>
      <c r="BF166" s="188">
        <f>IF(N166="snížená",J166,0)</f>
        <v>0</v>
      </c>
      <c r="BG166" s="188">
        <f>IF(N166="zákl. přenesená",J166,0)</f>
        <v>0</v>
      </c>
      <c r="BH166" s="188">
        <f>IF(N166="sníž. přenesená",J166,0)</f>
        <v>0</v>
      </c>
      <c r="BI166" s="188">
        <f>IF(N166="nulová",J166,0)</f>
        <v>0</v>
      </c>
      <c r="BJ166" s="18" t="s">
        <v>81</v>
      </c>
      <c r="BK166" s="188">
        <f>ROUND(I166*H166,2)</f>
        <v>0</v>
      </c>
      <c r="BL166" s="18" t="s">
        <v>145</v>
      </c>
      <c r="BM166" s="187" t="s">
        <v>671</v>
      </c>
    </row>
    <row r="167" spans="2:51" s="13" customFormat="1" ht="11.25">
      <c r="B167" s="194"/>
      <c r="C167" s="195"/>
      <c r="D167" s="196" t="s">
        <v>180</v>
      </c>
      <c r="E167" s="197" t="s">
        <v>19</v>
      </c>
      <c r="F167" s="198" t="s">
        <v>672</v>
      </c>
      <c r="G167" s="195"/>
      <c r="H167" s="199">
        <v>1.05</v>
      </c>
      <c r="I167" s="200"/>
      <c r="J167" s="195"/>
      <c r="K167" s="195"/>
      <c r="L167" s="201"/>
      <c r="M167" s="202"/>
      <c r="N167" s="203"/>
      <c r="O167" s="203"/>
      <c r="P167" s="203"/>
      <c r="Q167" s="203"/>
      <c r="R167" s="203"/>
      <c r="S167" s="203"/>
      <c r="T167" s="204"/>
      <c r="AT167" s="205" t="s">
        <v>180</v>
      </c>
      <c r="AU167" s="205" t="s">
        <v>83</v>
      </c>
      <c r="AV167" s="13" t="s">
        <v>83</v>
      </c>
      <c r="AW167" s="13" t="s">
        <v>35</v>
      </c>
      <c r="AX167" s="13" t="s">
        <v>73</v>
      </c>
      <c r="AY167" s="205" t="s">
        <v>139</v>
      </c>
    </row>
    <row r="168" spans="2:51" s="13" customFormat="1" ht="11.25">
      <c r="B168" s="194"/>
      <c r="C168" s="195"/>
      <c r="D168" s="196" t="s">
        <v>180</v>
      </c>
      <c r="E168" s="197" t="s">
        <v>19</v>
      </c>
      <c r="F168" s="198" t="s">
        <v>673</v>
      </c>
      <c r="G168" s="195"/>
      <c r="H168" s="199">
        <v>9.16</v>
      </c>
      <c r="I168" s="200"/>
      <c r="J168" s="195"/>
      <c r="K168" s="195"/>
      <c r="L168" s="201"/>
      <c r="M168" s="202"/>
      <c r="N168" s="203"/>
      <c r="O168" s="203"/>
      <c r="P168" s="203"/>
      <c r="Q168" s="203"/>
      <c r="R168" s="203"/>
      <c r="S168" s="203"/>
      <c r="T168" s="204"/>
      <c r="AT168" s="205" t="s">
        <v>180</v>
      </c>
      <c r="AU168" s="205" t="s">
        <v>83</v>
      </c>
      <c r="AV168" s="13" t="s">
        <v>83</v>
      </c>
      <c r="AW168" s="13" t="s">
        <v>35</v>
      </c>
      <c r="AX168" s="13" t="s">
        <v>73</v>
      </c>
      <c r="AY168" s="205" t="s">
        <v>139</v>
      </c>
    </row>
    <row r="169" spans="2:51" s="15" customFormat="1" ht="11.25">
      <c r="B169" s="232"/>
      <c r="C169" s="233"/>
      <c r="D169" s="196" t="s">
        <v>180</v>
      </c>
      <c r="E169" s="234" t="s">
        <v>19</v>
      </c>
      <c r="F169" s="235" t="s">
        <v>317</v>
      </c>
      <c r="G169" s="233"/>
      <c r="H169" s="236">
        <v>10.21</v>
      </c>
      <c r="I169" s="237"/>
      <c r="J169" s="233"/>
      <c r="K169" s="233"/>
      <c r="L169" s="238"/>
      <c r="M169" s="239"/>
      <c r="N169" s="240"/>
      <c r="O169" s="240"/>
      <c r="P169" s="240"/>
      <c r="Q169" s="240"/>
      <c r="R169" s="240"/>
      <c r="S169" s="240"/>
      <c r="T169" s="241"/>
      <c r="AT169" s="242" t="s">
        <v>180</v>
      </c>
      <c r="AU169" s="242" t="s">
        <v>83</v>
      </c>
      <c r="AV169" s="15" t="s">
        <v>145</v>
      </c>
      <c r="AW169" s="15" t="s">
        <v>35</v>
      </c>
      <c r="AX169" s="15" t="s">
        <v>81</v>
      </c>
      <c r="AY169" s="242" t="s">
        <v>139</v>
      </c>
    </row>
    <row r="170" spans="1:65" s="2" customFormat="1" ht="16.5" customHeight="1">
      <c r="A170" s="35"/>
      <c r="B170" s="36"/>
      <c r="C170" s="206" t="s">
        <v>7</v>
      </c>
      <c r="D170" s="206" t="s">
        <v>183</v>
      </c>
      <c r="E170" s="207" t="s">
        <v>664</v>
      </c>
      <c r="F170" s="208" t="s">
        <v>665</v>
      </c>
      <c r="G170" s="209" t="s">
        <v>186</v>
      </c>
      <c r="H170" s="210">
        <v>17</v>
      </c>
      <c r="I170" s="211"/>
      <c r="J170" s="212">
        <f>ROUND(I170*H170,2)</f>
        <v>0</v>
      </c>
      <c r="K170" s="213"/>
      <c r="L170" s="214"/>
      <c r="M170" s="215" t="s">
        <v>19</v>
      </c>
      <c r="N170" s="216" t="s">
        <v>44</v>
      </c>
      <c r="O170" s="65"/>
      <c r="P170" s="185">
        <f>O170*H170</f>
        <v>0</v>
      </c>
      <c r="Q170" s="185">
        <v>0</v>
      </c>
      <c r="R170" s="185">
        <f>Q170*H170</f>
        <v>0</v>
      </c>
      <c r="S170" s="185">
        <v>0</v>
      </c>
      <c r="T170" s="186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187" t="s">
        <v>175</v>
      </c>
      <c r="AT170" s="187" t="s">
        <v>183</v>
      </c>
      <c r="AU170" s="187" t="s">
        <v>83</v>
      </c>
      <c r="AY170" s="18" t="s">
        <v>139</v>
      </c>
      <c r="BE170" s="188">
        <f>IF(N170="základní",J170,0)</f>
        <v>0</v>
      </c>
      <c r="BF170" s="188">
        <f>IF(N170="snížená",J170,0)</f>
        <v>0</v>
      </c>
      <c r="BG170" s="188">
        <f>IF(N170="zákl. přenesená",J170,0)</f>
        <v>0</v>
      </c>
      <c r="BH170" s="188">
        <f>IF(N170="sníž. přenesená",J170,0)</f>
        <v>0</v>
      </c>
      <c r="BI170" s="188">
        <f>IF(N170="nulová",J170,0)</f>
        <v>0</v>
      </c>
      <c r="BJ170" s="18" t="s">
        <v>81</v>
      </c>
      <c r="BK170" s="188">
        <f>ROUND(I170*H170,2)</f>
        <v>0</v>
      </c>
      <c r="BL170" s="18" t="s">
        <v>145</v>
      </c>
      <c r="BM170" s="187" t="s">
        <v>674</v>
      </c>
    </row>
    <row r="171" spans="2:51" s="13" customFormat="1" ht="11.25">
      <c r="B171" s="194"/>
      <c r="C171" s="195"/>
      <c r="D171" s="196" t="s">
        <v>180</v>
      </c>
      <c r="E171" s="195"/>
      <c r="F171" s="198" t="s">
        <v>675</v>
      </c>
      <c r="G171" s="195"/>
      <c r="H171" s="199">
        <v>17</v>
      </c>
      <c r="I171" s="200"/>
      <c r="J171" s="195"/>
      <c r="K171" s="195"/>
      <c r="L171" s="201"/>
      <c r="M171" s="202"/>
      <c r="N171" s="203"/>
      <c r="O171" s="203"/>
      <c r="P171" s="203"/>
      <c r="Q171" s="203"/>
      <c r="R171" s="203"/>
      <c r="S171" s="203"/>
      <c r="T171" s="204"/>
      <c r="AT171" s="205" t="s">
        <v>180</v>
      </c>
      <c r="AU171" s="205" t="s">
        <v>83</v>
      </c>
      <c r="AV171" s="13" t="s">
        <v>83</v>
      </c>
      <c r="AW171" s="13" t="s">
        <v>4</v>
      </c>
      <c r="AX171" s="13" t="s">
        <v>81</v>
      </c>
      <c r="AY171" s="205" t="s">
        <v>139</v>
      </c>
    </row>
    <row r="172" spans="1:65" s="2" customFormat="1" ht="37.9" customHeight="1">
      <c r="A172" s="35"/>
      <c r="B172" s="36"/>
      <c r="C172" s="175" t="s">
        <v>255</v>
      </c>
      <c r="D172" s="175" t="s">
        <v>141</v>
      </c>
      <c r="E172" s="176" t="s">
        <v>676</v>
      </c>
      <c r="F172" s="177" t="s">
        <v>677</v>
      </c>
      <c r="G172" s="178" t="s">
        <v>149</v>
      </c>
      <c r="H172" s="179">
        <v>26</v>
      </c>
      <c r="I172" s="180"/>
      <c r="J172" s="181">
        <f>ROUND(I172*H172,2)</f>
        <v>0</v>
      </c>
      <c r="K172" s="182"/>
      <c r="L172" s="40"/>
      <c r="M172" s="183" t="s">
        <v>19</v>
      </c>
      <c r="N172" s="184" t="s">
        <v>44</v>
      </c>
      <c r="O172" s="65"/>
      <c r="P172" s="185">
        <f>O172*H172</f>
        <v>0</v>
      </c>
      <c r="Q172" s="185">
        <v>0</v>
      </c>
      <c r="R172" s="185">
        <f>Q172*H172</f>
        <v>0</v>
      </c>
      <c r="S172" s="185">
        <v>0</v>
      </c>
      <c r="T172" s="186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187" t="s">
        <v>145</v>
      </c>
      <c r="AT172" s="187" t="s">
        <v>141</v>
      </c>
      <c r="AU172" s="187" t="s">
        <v>83</v>
      </c>
      <c r="AY172" s="18" t="s">
        <v>139</v>
      </c>
      <c r="BE172" s="188">
        <f>IF(N172="základní",J172,0)</f>
        <v>0</v>
      </c>
      <c r="BF172" s="188">
        <f>IF(N172="snížená",J172,0)</f>
        <v>0</v>
      </c>
      <c r="BG172" s="188">
        <f>IF(N172="zákl. přenesená",J172,0)</f>
        <v>0</v>
      </c>
      <c r="BH172" s="188">
        <f>IF(N172="sníž. přenesená",J172,0)</f>
        <v>0</v>
      </c>
      <c r="BI172" s="188">
        <f>IF(N172="nulová",J172,0)</f>
        <v>0</v>
      </c>
      <c r="BJ172" s="18" t="s">
        <v>81</v>
      </c>
      <c r="BK172" s="188">
        <f>ROUND(I172*H172,2)</f>
        <v>0</v>
      </c>
      <c r="BL172" s="18" t="s">
        <v>145</v>
      </c>
      <c r="BM172" s="187" t="s">
        <v>678</v>
      </c>
    </row>
    <row r="173" spans="1:47" s="2" customFormat="1" ht="11.25">
      <c r="A173" s="35"/>
      <c r="B173" s="36"/>
      <c r="C173" s="37"/>
      <c r="D173" s="189" t="s">
        <v>151</v>
      </c>
      <c r="E173" s="37"/>
      <c r="F173" s="190" t="s">
        <v>679</v>
      </c>
      <c r="G173" s="37"/>
      <c r="H173" s="37"/>
      <c r="I173" s="191"/>
      <c r="J173" s="37"/>
      <c r="K173" s="37"/>
      <c r="L173" s="40"/>
      <c r="M173" s="192"/>
      <c r="N173" s="193"/>
      <c r="O173" s="65"/>
      <c r="P173" s="65"/>
      <c r="Q173" s="65"/>
      <c r="R173" s="65"/>
      <c r="S173" s="65"/>
      <c r="T173" s="66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T173" s="18" t="s">
        <v>151</v>
      </c>
      <c r="AU173" s="18" t="s">
        <v>83</v>
      </c>
    </row>
    <row r="174" spans="2:51" s="14" customFormat="1" ht="11.25">
      <c r="B174" s="217"/>
      <c r="C174" s="218"/>
      <c r="D174" s="196" t="s">
        <v>180</v>
      </c>
      <c r="E174" s="219" t="s">
        <v>19</v>
      </c>
      <c r="F174" s="220" t="s">
        <v>680</v>
      </c>
      <c r="G174" s="218"/>
      <c r="H174" s="219" t="s">
        <v>19</v>
      </c>
      <c r="I174" s="221"/>
      <c r="J174" s="218"/>
      <c r="K174" s="218"/>
      <c r="L174" s="222"/>
      <c r="M174" s="223"/>
      <c r="N174" s="224"/>
      <c r="O174" s="224"/>
      <c r="P174" s="224"/>
      <c r="Q174" s="224"/>
      <c r="R174" s="224"/>
      <c r="S174" s="224"/>
      <c r="T174" s="225"/>
      <c r="AT174" s="226" t="s">
        <v>180</v>
      </c>
      <c r="AU174" s="226" t="s">
        <v>83</v>
      </c>
      <c r="AV174" s="14" t="s">
        <v>81</v>
      </c>
      <c r="AW174" s="14" t="s">
        <v>35</v>
      </c>
      <c r="AX174" s="14" t="s">
        <v>73</v>
      </c>
      <c r="AY174" s="226" t="s">
        <v>139</v>
      </c>
    </row>
    <row r="175" spans="2:51" s="13" customFormat="1" ht="11.25">
      <c r="B175" s="194"/>
      <c r="C175" s="195"/>
      <c r="D175" s="196" t="s">
        <v>180</v>
      </c>
      <c r="E175" s="197" t="s">
        <v>19</v>
      </c>
      <c r="F175" s="198" t="s">
        <v>681</v>
      </c>
      <c r="G175" s="195"/>
      <c r="H175" s="199">
        <v>25.988</v>
      </c>
      <c r="I175" s="200"/>
      <c r="J175" s="195"/>
      <c r="K175" s="195"/>
      <c r="L175" s="201"/>
      <c r="M175" s="202"/>
      <c r="N175" s="203"/>
      <c r="O175" s="203"/>
      <c r="P175" s="203"/>
      <c r="Q175" s="203"/>
      <c r="R175" s="203"/>
      <c r="S175" s="203"/>
      <c r="T175" s="204"/>
      <c r="AT175" s="205" t="s">
        <v>180</v>
      </c>
      <c r="AU175" s="205" t="s">
        <v>83</v>
      </c>
      <c r="AV175" s="13" t="s">
        <v>83</v>
      </c>
      <c r="AW175" s="13" t="s">
        <v>35</v>
      </c>
      <c r="AX175" s="13" t="s">
        <v>73</v>
      </c>
      <c r="AY175" s="205" t="s">
        <v>139</v>
      </c>
    </row>
    <row r="176" spans="2:51" s="13" customFormat="1" ht="11.25">
      <c r="B176" s="194"/>
      <c r="C176" s="195"/>
      <c r="D176" s="196" t="s">
        <v>180</v>
      </c>
      <c r="E176" s="197" t="s">
        <v>19</v>
      </c>
      <c r="F176" s="198" t="s">
        <v>279</v>
      </c>
      <c r="G176" s="195"/>
      <c r="H176" s="199">
        <v>26</v>
      </c>
      <c r="I176" s="200"/>
      <c r="J176" s="195"/>
      <c r="K176" s="195"/>
      <c r="L176" s="201"/>
      <c r="M176" s="202"/>
      <c r="N176" s="203"/>
      <c r="O176" s="203"/>
      <c r="P176" s="203"/>
      <c r="Q176" s="203"/>
      <c r="R176" s="203"/>
      <c r="S176" s="203"/>
      <c r="T176" s="204"/>
      <c r="AT176" s="205" t="s">
        <v>180</v>
      </c>
      <c r="AU176" s="205" t="s">
        <v>83</v>
      </c>
      <c r="AV176" s="13" t="s">
        <v>83</v>
      </c>
      <c r="AW176" s="13" t="s">
        <v>35</v>
      </c>
      <c r="AX176" s="13" t="s">
        <v>81</v>
      </c>
      <c r="AY176" s="205" t="s">
        <v>139</v>
      </c>
    </row>
    <row r="177" spans="1:65" s="2" customFormat="1" ht="37.9" customHeight="1">
      <c r="A177" s="35"/>
      <c r="B177" s="36"/>
      <c r="C177" s="175" t="s">
        <v>260</v>
      </c>
      <c r="D177" s="175" t="s">
        <v>141</v>
      </c>
      <c r="E177" s="176" t="s">
        <v>682</v>
      </c>
      <c r="F177" s="177" t="s">
        <v>683</v>
      </c>
      <c r="G177" s="178" t="s">
        <v>149</v>
      </c>
      <c r="H177" s="179">
        <v>66.96</v>
      </c>
      <c r="I177" s="180"/>
      <c r="J177" s="181">
        <f>ROUND(I177*H177,2)</f>
        <v>0</v>
      </c>
      <c r="K177" s="182"/>
      <c r="L177" s="40"/>
      <c r="M177" s="183" t="s">
        <v>19</v>
      </c>
      <c r="N177" s="184" t="s">
        <v>44</v>
      </c>
      <c r="O177" s="65"/>
      <c r="P177" s="185">
        <f>O177*H177</f>
        <v>0</v>
      </c>
      <c r="Q177" s="185">
        <v>0</v>
      </c>
      <c r="R177" s="185">
        <f>Q177*H177</f>
        <v>0</v>
      </c>
      <c r="S177" s="185">
        <v>0</v>
      </c>
      <c r="T177" s="186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187" t="s">
        <v>145</v>
      </c>
      <c r="AT177" s="187" t="s">
        <v>141</v>
      </c>
      <c r="AU177" s="187" t="s">
        <v>83</v>
      </c>
      <c r="AY177" s="18" t="s">
        <v>139</v>
      </c>
      <c r="BE177" s="188">
        <f>IF(N177="základní",J177,0)</f>
        <v>0</v>
      </c>
      <c r="BF177" s="188">
        <f>IF(N177="snížená",J177,0)</f>
        <v>0</v>
      </c>
      <c r="BG177" s="188">
        <f>IF(N177="zákl. přenesená",J177,0)</f>
        <v>0</v>
      </c>
      <c r="BH177" s="188">
        <f>IF(N177="sníž. přenesená",J177,0)</f>
        <v>0</v>
      </c>
      <c r="BI177" s="188">
        <f>IF(N177="nulová",J177,0)</f>
        <v>0</v>
      </c>
      <c r="BJ177" s="18" t="s">
        <v>81</v>
      </c>
      <c r="BK177" s="188">
        <f>ROUND(I177*H177,2)</f>
        <v>0</v>
      </c>
      <c r="BL177" s="18" t="s">
        <v>145</v>
      </c>
      <c r="BM177" s="187" t="s">
        <v>684</v>
      </c>
    </row>
    <row r="178" spans="1:47" s="2" customFormat="1" ht="11.25">
      <c r="A178" s="35"/>
      <c r="B178" s="36"/>
      <c r="C178" s="37"/>
      <c r="D178" s="189" t="s">
        <v>151</v>
      </c>
      <c r="E178" s="37"/>
      <c r="F178" s="190" t="s">
        <v>685</v>
      </c>
      <c r="G178" s="37"/>
      <c r="H178" s="37"/>
      <c r="I178" s="191"/>
      <c r="J178" s="37"/>
      <c r="K178" s="37"/>
      <c r="L178" s="40"/>
      <c r="M178" s="192"/>
      <c r="N178" s="193"/>
      <c r="O178" s="65"/>
      <c r="P178" s="65"/>
      <c r="Q178" s="65"/>
      <c r="R178" s="65"/>
      <c r="S178" s="65"/>
      <c r="T178" s="66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T178" s="18" t="s">
        <v>151</v>
      </c>
      <c r="AU178" s="18" t="s">
        <v>83</v>
      </c>
    </row>
    <row r="179" spans="2:51" s="14" customFormat="1" ht="11.25">
      <c r="B179" s="217"/>
      <c r="C179" s="218"/>
      <c r="D179" s="196" t="s">
        <v>180</v>
      </c>
      <c r="E179" s="219" t="s">
        <v>19</v>
      </c>
      <c r="F179" s="220" t="s">
        <v>686</v>
      </c>
      <c r="G179" s="218"/>
      <c r="H179" s="219" t="s">
        <v>19</v>
      </c>
      <c r="I179" s="221"/>
      <c r="J179" s="218"/>
      <c r="K179" s="218"/>
      <c r="L179" s="222"/>
      <c r="M179" s="223"/>
      <c r="N179" s="224"/>
      <c r="O179" s="224"/>
      <c r="P179" s="224"/>
      <c r="Q179" s="224"/>
      <c r="R179" s="224"/>
      <c r="S179" s="224"/>
      <c r="T179" s="225"/>
      <c r="AT179" s="226" t="s">
        <v>180</v>
      </c>
      <c r="AU179" s="226" t="s">
        <v>83</v>
      </c>
      <c r="AV179" s="14" t="s">
        <v>81</v>
      </c>
      <c r="AW179" s="14" t="s">
        <v>35</v>
      </c>
      <c r="AX179" s="14" t="s">
        <v>73</v>
      </c>
      <c r="AY179" s="226" t="s">
        <v>139</v>
      </c>
    </row>
    <row r="180" spans="2:51" s="13" customFormat="1" ht="11.25">
      <c r="B180" s="194"/>
      <c r="C180" s="195"/>
      <c r="D180" s="196" t="s">
        <v>180</v>
      </c>
      <c r="E180" s="197" t="s">
        <v>19</v>
      </c>
      <c r="F180" s="198" t="s">
        <v>590</v>
      </c>
      <c r="G180" s="195"/>
      <c r="H180" s="199">
        <v>66.96</v>
      </c>
      <c r="I180" s="200"/>
      <c r="J180" s="195"/>
      <c r="K180" s="195"/>
      <c r="L180" s="201"/>
      <c r="M180" s="202"/>
      <c r="N180" s="203"/>
      <c r="O180" s="203"/>
      <c r="P180" s="203"/>
      <c r="Q180" s="203"/>
      <c r="R180" s="203"/>
      <c r="S180" s="203"/>
      <c r="T180" s="204"/>
      <c r="AT180" s="205" t="s">
        <v>180</v>
      </c>
      <c r="AU180" s="205" t="s">
        <v>83</v>
      </c>
      <c r="AV180" s="13" t="s">
        <v>83</v>
      </c>
      <c r="AW180" s="13" t="s">
        <v>35</v>
      </c>
      <c r="AX180" s="13" t="s">
        <v>81</v>
      </c>
      <c r="AY180" s="205" t="s">
        <v>139</v>
      </c>
    </row>
    <row r="181" spans="2:63" s="12" customFormat="1" ht="22.9" customHeight="1">
      <c r="B181" s="159"/>
      <c r="C181" s="160"/>
      <c r="D181" s="161" t="s">
        <v>72</v>
      </c>
      <c r="E181" s="173" t="s">
        <v>83</v>
      </c>
      <c r="F181" s="173" t="s">
        <v>338</v>
      </c>
      <c r="G181" s="160"/>
      <c r="H181" s="160"/>
      <c r="I181" s="163"/>
      <c r="J181" s="174">
        <f>BK181</f>
        <v>0</v>
      </c>
      <c r="K181" s="160"/>
      <c r="L181" s="165"/>
      <c r="M181" s="166"/>
      <c r="N181" s="167"/>
      <c r="O181" s="167"/>
      <c r="P181" s="168">
        <f>SUM(P182:P186)</f>
        <v>0</v>
      </c>
      <c r="Q181" s="167"/>
      <c r="R181" s="168">
        <f>SUM(R182:R186)</f>
        <v>0.07400000000000001</v>
      </c>
      <c r="S181" s="167"/>
      <c r="T181" s="169">
        <f>SUM(T182:T186)</f>
        <v>0</v>
      </c>
      <c r="AR181" s="170" t="s">
        <v>81</v>
      </c>
      <c r="AT181" s="171" t="s">
        <v>72</v>
      </c>
      <c r="AU181" s="171" t="s">
        <v>81</v>
      </c>
      <c r="AY181" s="170" t="s">
        <v>139</v>
      </c>
      <c r="BK181" s="172">
        <f>SUM(BK182:BK186)</f>
        <v>0</v>
      </c>
    </row>
    <row r="182" spans="1:65" s="2" customFormat="1" ht="37.9" customHeight="1">
      <c r="A182" s="35"/>
      <c r="B182" s="36"/>
      <c r="C182" s="175" t="s">
        <v>264</v>
      </c>
      <c r="D182" s="175" t="s">
        <v>141</v>
      </c>
      <c r="E182" s="176" t="s">
        <v>687</v>
      </c>
      <c r="F182" s="177" t="s">
        <v>688</v>
      </c>
      <c r="G182" s="178" t="s">
        <v>149</v>
      </c>
      <c r="H182" s="179">
        <v>200</v>
      </c>
      <c r="I182" s="180"/>
      <c r="J182" s="181">
        <f>ROUND(I182*H182,2)</f>
        <v>0</v>
      </c>
      <c r="K182" s="182"/>
      <c r="L182" s="40"/>
      <c r="M182" s="183" t="s">
        <v>19</v>
      </c>
      <c r="N182" s="184" t="s">
        <v>44</v>
      </c>
      <c r="O182" s="65"/>
      <c r="P182" s="185">
        <f>O182*H182</f>
        <v>0</v>
      </c>
      <c r="Q182" s="185">
        <v>0.00017</v>
      </c>
      <c r="R182" s="185">
        <f>Q182*H182</f>
        <v>0.034</v>
      </c>
      <c r="S182" s="185">
        <v>0</v>
      </c>
      <c r="T182" s="186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187" t="s">
        <v>145</v>
      </c>
      <c r="AT182" s="187" t="s">
        <v>141</v>
      </c>
      <c r="AU182" s="187" t="s">
        <v>83</v>
      </c>
      <c r="AY182" s="18" t="s">
        <v>139</v>
      </c>
      <c r="BE182" s="188">
        <f>IF(N182="základní",J182,0)</f>
        <v>0</v>
      </c>
      <c r="BF182" s="188">
        <f>IF(N182="snížená",J182,0)</f>
        <v>0</v>
      </c>
      <c r="BG182" s="188">
        <f>IF(N182="zákl. přenesená",J182,0)</f>
        <v>0</v>
      </c>
      <c r="BH182" s="188">
        <f>IF(N182="sníž. přenesená",J182,0)</f>
        <v>0</v>
      </c>
      <c r="BI182" s="188">
        <f>IF(N182="nulová",J182,0)</f>
        <v>0</v>
      </c>
      <c r="BJ182" s="18" t="s">
        <v>81</v>
      </c>
      <c r="BK182" s="188">
        <f>ROUND(I182*H182,2)</f>
        <v>0</v>
      </c>
      <c r="BL182" s="18" t="s">
        <v>145</v>
      </c>
      <c r="BM182" s="187" t="s">
        <v>689</v>
      </c>
    </row>
    <row r="183" spans="1:47" s="2" customFormat="1" ht="78">
      <c r="A183" s="35"/>
      <c r="B183" s="36"/>
      <c r="C183" s="37"/>
      <c r="D183" s="196" t="s">
        <v>196</v>
      </c>
      <c r="E183" s="37"/>
      <c r="F183" s="227" t="s">
        <v>690</v>
      </c>
      <c r="G183" s="37"/>
      <c r="H183" s="37"/>
      <c r="I183" s="191"/>
      <c r="J183" s="37"/>
      <c r="K183" s="37"/>
      <c r="L183" s="40"/>
      <c r="M183" s="192"/>
      <c r="N183" s="193"/>
      <c r="O183" s="65"/>
      <c r="P183" s="65"/>
      <c r="Q183" s="65"/>
      <c r="R183" s="65"/>
      <c r="S183" s="65"/>
      <c r="T183" s="66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T183" s="18" t="s">
        <v>196</v>
      </c>
      <c r="AU183" s="18" t="s">
        <v>83</v>
      </c>
    </row>
    <row r="184" spans="2:51" s="13" customFormat="1" ht="11.25">
      <c r="B184" s="194"/>
      <c r="C184" s="195"/>
      <c r="D184" s="196" t="s">
        <v>180</v>
      </c>
      <c r="E184" s="197" t="s">
        <v>19</v>
      </c>
      <c r="F184" s="198" t="s">
        <v>691</v>
      </c>
      <c r="G184" s="195"/>
      <c r="H184" s="199">
        <v>200</v>
      </c>
      <c r="I184" s="200"/>
      <c r="J184" s="195"/>
      <c r="K184" s="195"/>
      <c r="L184" s="201"/>
      <c r="M184" s="202"/>
      <c r="N184" s="203"/>
      <c r="O184" s="203"/>
      <c r="P184" s="203"/>
      <c r="Q184" s="203"/>
      <c r="R184" s="203"/>
      <c r="S184" s="203"/>
      <c r="T184" s="204"/>
      <c r="AT184" s="205" t="s">
        <v>180</v>
      </c>
      <c r="AU184" s="205" t="s">
        <v>83</v>
      </c>
      <c r="AV184" s="13" t="s">
        <v>83</v>
      </c>
      <c r="AW184" s="13" t="s">
        <v>35</v>
      </c>
      <c r="AX184" s="13" t="s">
        <v>81</v>
      </c>
      <c r="AY184" s="205" t="s">
        <v>139</v>
      </c>
    </row>
    <row r="185" spans="1:65" s="2" customFormat="1" ht="16.5" customHeight="1">
      <c r="A185" s="35"/>
      <c r="B185" s="36"/>
      <c r="C185" s="206" t="s">
        <v>272</v>
      </c>
      <c r="D185" s="206" t="s">
        <v>183</v>
      </c>
      <c r="E185" s="207" t="s">
        <v>692</v>
      </c>
      <c r="F185" s="208" t="s">
        <v>693</v>
      </c>
      <c r="G185" s="209" t="s">
        <v>149</v>
      </c>
      <c r="H185" s="210">
        <v>200</v>
      </c>
      <c r="I185" s="211"/>
      <c r="J185" s="212">
        <f>ROUND(I185*H185,2)</f>
        <v>0</v>
      </c>
      <c r="K185" s="213"/>
      <c r="L185" s="214"/>
      <c r="M185" s="215" t="s">
        <v>19</v>
      </c>
      <c r="N185" s="216" t="s">
        <v>44</v>
      </c>
      <c r="O185" s="65"/>
      <c r="P185" s="185">
        <f>O185*H185</f>
        <v>0</v>
      </c>
      <c r="Q185" s="185">
        <v>0.0002</v>
      </c>
      <c r="R185" s="185">
        <f>Q185*H185</f>
        <v>0.04</v>
      </c>
      <c r="S185" s="185">
        <v>0</v>
      </c>
      <c r="T185" s="186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187" t="s">
        <v>175</v>
      </c>
      <c r="AT185" s="187" t="s">
        <v>183</v>
      </c>
      <c r="AU185" s="187" t="s">
        <v>83</v>
      </c>
      <c r="AY185" s="18" t="s">
        <v>139</v>
      </c>
      <c r="BE185" s="188">
        <f>IF(N185="základní",J185,0)</f>
        <v>0</v>
      </c>
      <c r="BF185" s="188">
        <f>IF(N185="snížená",J185,0)</f>
        <v>0</v>
      </c>
      <c r="BG185" s="188">
        <f>IF(N185="zákl. přenesená",J185,0)</f>
        <v>0</v>
      </c>
      <c r="BH185" s="188">
        <f>IF(N185="sníž. přenesená",J185,0)</f>
        <v>0</v>
      </c>
      <c r="BI185" s="188">
        <f>IF(N185="nulová",J185,0)</f>
        <v>0</v>
      </c>
      <c r="BJ185" s="18" t="s">
        <v>81</v>
      </c>
      <c r="BK185" s="188">
        <f>ROUND(I185*H185,2)</f>
        <v>0</v>
      </c>
      <c r="BL185" s="18" t="s">
        <v>145</v>
      </c>
      <c r="BM185" s="187" t="s">
        <v>694</v>
      </c>
    </row>
    <row r="186" spans="2:51" s="13" customFormat="1" ht="11.25">
      <c r="B186" s="194"/>
      <c r="C186" s="195"/>
      <c r="D186" s="196" t="s">
        <v>180</v>
      </c>
      <c r="E186" s="197" t="s">
        <v>19</v>
      </c>
      <c r="F186" s="198" t="s">
        <v>695</v>
      </c>
      <c r="G186" s="195"/>
      <c r="H186" s="199">
        <v>200</v>
      </c>
      <c r="I186" s="200"/>
      <c r="J186" s="195"/>
      <c r="K186" s="195"/>
      <c r="L186" s="201"/>
      <c r="M186" s="202"/>
      <c r="N186" s="203"/>
      <c r="O186" s="203"/>
      <c r="P186" s="203"/>
      <c r="Q186" s="203"/>
      <c r="R186" s="203"/>
      <c r="S186" s="203"/>
      <c r="T186" s="204"/>
      <c r="AT186" s="205" t="s">
        <v>180</v>
      </c>
      <c r="AU186" s="205" t="s">
        <v>83</v>
      </c>
      <c r="AV186" s="13" t="s">
        <v>83</v>
      </c>
      <c r="AW186" s="13" t="s">
        <v>35</v>
      </c>
      <c r="AX186" s="13" t="s">
        <v>81</v>
      </c>
      <c r="AY186" s="205" t="s">
        <v>139</v>
      </c>
    </row>
    <row r="187" spans="2:63" s="12" customFormat="1" ht="22.9" customHeight="1">
      <c r="B187" s="159"/>
      <c r="C187" s="160"/>
      <c r="D187" s="161" t="s">
        <v>72</v>
      </c>
      <c r="E187" s="173" t="s">
        <v>153</v>
      </c>
      <c r="F187" s="173" t="s">
        <v>344</v>
      </c>
      <c r="G187" s="160"/>
      <c r="H187" s="160"/>
      <c r="I187" s="163"/>
      <c r="J187" s="174">
        <f>BK187</f>
        <v>0</v>
      </c>
      <c r="K187" s="160"/>
      <c r="L187" s="165"/>
      <c r="M187" s="166"/>
      <c r="N187" s="167"/>
      <c r="O187" s="167"/>
      <c r="P187" s="168">
        <f>SUM(P188:P192)</f>
        <v>0</v>
      </c>
      <c r="Q187" s="167"/>
      <c r="R187" s="168">
        <f>SUM(R188:R192)</f>
        <v>0.349</v>
      </c>
      <c r="S187" s="167"/>
      <c r="T187" s="169">
        <f>SUM(T188:T192)</f>
        <v>0</v>
      </c>
      <c r="AR187" s="170" t="s">
        <v>81</v>
      </c>
      <c r="AT187" s="171" t="s">
        <v>72</v>
      </c>
      <c r="AU187" s="171" t="s">
        <v>81</v>
      </c>
      <c r="AY187" s="170" t="s">
        <v>139</v>
      </c>
      <c r="BK187" s="172">
        <f>SUM(BK188:BK192)</f>
        <v>0</v>
      </c>
    </row>
    <row r="188" spans="1:65" s="2" customFormat="1" ht="21.75" customHeight="1">
      <c r="A188" s="35"/>
      <c r="B188" s="36"/>
      <c r="C188" s="175" t="s">
        <v>279</v>
      </c>
      <c r="D188" s="175" t="s">
        <v>141</v>
      </c>
      <c r="E188" s="176" t="s">
        <v>696</v>
      </c>
      <c r="F188" s="177" t="s">
        <v>697</v>
      </c>
      <c r="G188" s="178" t="s">
        <v>144</v>
      </c>
      <c r="H188" s="179">
        <v>1</v>
      </c>
      <c r="I188" s="180"/>
      <c r="J188" s="181">
        <f>ROUND(I188*H188,2)</f>
        <v>0</v>
      </c>
      <c r="K188" s="182"/>
      <c r="L188" s="40"/>
      <c r="M188" s="183" t="s">
        <v>19</v>
      </c>
      <c r="N188" s="184" t="s">
        <v>44</v>
      </c>
      <c r="O188" s="65"/>
      <c r="P188" s="185">
        <f>O188*H188</f>
        <v>0</v>
      </c>
      <c r="Q188" s="185">
        <v>0</v>
      </c>
      <c r="R188" s="185">
        <f>Q188*H188</f>
        <v>0</v>
      </c>
      <c r="S188" s="185">
        <v>0</v>
      </c>
      <c r="T188" s="186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187" t="s">
        <v>145</v>
      </c>
      <c r="AT188" s="187" t="s">
        <v>141</v>
      </c>
      <c r="AU188" s="187" t="s">
        <v>83</v>
      </c>
      <c r="AY188" s="18" t="s">
        <v>139</v>
      </c>
      <c r="BE188" s="188">
        <f>IF(N188="základní",J188,0)</f>
        <v>0</v>
      </c>
      <c r="BF188" s="188">
        <f>IF(N188="snížená",J188,0)</f>
        <v>0</v>
      </c>
      <c r="BG188" s="188">
        <f>IF(N188="zákl. přenesená",J188,0)</f>
        <v>0</v>
      </c>
      <c r="BH188" s="188">
        <f>IF(N188="sníž. přenesená",J188,0)</f>
        <v>0</v>
      </c>
      <c r="BI188" s="188">
        <f>IF(N188="nulová",J188,0)</f>
        <v>0</v>
      </c>
      <c r="BJ188" s="18" t="s">
        <v>81</v>
      </c>
      <c r="BK188" s="188">
        <f>ROUND(I188*H188,2)</f>
        <v>0</v>
      </c>
      <c r="BL188" s="18" t="s">
        <v>145</v>
      </c>
      <c r="BM188" s="187" t="s">
        <v>698</v>
      </c>
    </row>
    <row r="189" spans="1:47" s="2" customFormat="1" ht="11.25">
      <c r="A189" s="35"/>
      <c r="B189" s="36"/>
      <c r="C189" s="37"/>
      <c r="D189" s="189" t="s">
        <v>151</v>
      </c>
      <c r="E189" s="37"/>
      <c r="F189" s="190" t="s">
        <v>699</v>
      </c>
      <c r="G189" s="37"/>
      <c r="H189" s="37"/>
      <c r="I189" s="191"/>
      <c r="J189" s="37"/>
      <c r="K189" s="37"/>
      <c r="L189" s="40"/>
      <c r="M189" s="192"/>
      <c r="N189" s="193"/>
      <c r="O189" s="65"/>
      <c r="P189" s="65"/>
      <c r="Q189" s="65"/>
      <c r="R189" s="65"/>
      <c r="S189" s="65"/>
      <c r="T189" s="66"/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T189" s="18" t="s">
        <v>151</v>
      </c>
      <c r="AU189" s="18" t="s">
        <v>83</v>
      </c>
    </row>
    <row r="190" spans="1:47" s="2" customFormat="1" ht="29.25">
      <c r="A190" s="35"/>
      <c r="B190" s="36"/>
      <c r="C190" s="37"/>
      <c r="D190" s="196" t="s">
        <v>196</v>
      </c>
      <c r="E190" s="37"/>
      <c r="F190" s="227" t="s">
        <v>700</v>
      </c>
      <c r="G190" s="37"/>
      <c r="H190" s="37"/>
      <c r="I190" s="191"/>
      <c r="J190" s="37"/>
      <c r="K190" s="37"/>
      <c r="L190" s="40"/>
      <c r="M190" s="192"/>
      <c r="N190" s="193"/>
      <c r="O190" s="65"/>
      <c r="P190" s="65"/>
      <c r="Q190" s="65"/>
      <c r="R190" s="65"/>
      <c r="S190" s="65"/>
      <c r="T190" s="66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T190" s="18" t="s">
        <v>196</v>
      </c>
      <c r="AU190" s="18" t="s">
        <v>83</v>
      </c>
    </row>
    <row r="191" spans="1:65" s="2" customFormat="1" ht="33" customHeight="1">
      <c r="A191" s="35"/>
      <c r="B191" s="36"/>
      <c r="C191" s="206" t="s">
        <v>399</v>
      </c>
      <c r="D191" s="206" t="s">
        <v>183</v>
      </c>
      <c r="E191" s="207" t="s">
        <v>372</v>
      </c>
      <c r="F191" s="208" t="s">
        <v>701</v>
      </c>
      <c r="G191" s="209" t="s">
        <v>144</v>
      </c>
      <c r="H191" s="210">
        <v>1</v>
      </c>
      <c r="I191" s="211"/>
      <c r="J191" s="212">
        <f>ROUND(I191*H191,2)</f>
        <v>0</v>
      </c>
      <c r="K191" s="213"/>
      <c r="L191" s="214"/>
      <c r="M191" s="215" t="s">
        <v>19</v>
      </c>
      <c r="N191" s="216" t="s">
        <v>44</v>
      </c>
      <c r="O191" s="65"/>
      <c r="P191" s="185">
        <f>O191*H191</f>
        <v>0</v>
      </c>
      <c r="Q191" s="185">
        <v>0.349</v>
      </c>
      <c r="R191" s="185">
        <f>Q191*H191</f>
        <v>0.349</v>
      </c>
      <c r="S191" s="185">
        <v>0</v>
      </c>
      <c r="T191" s="186">
        <f>S191*H191</f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187" t="s">
        <v>175</v>
      </c>
      <c r="AT191" s="187" t="s">
        <v>183</v>
      </c>
      <c r="AU191" s="187" t="s">
        <v>83</v>
      </c>
      <c r="AY191" s="18" t="s">
        <v>139</v>
      </c>
      <c r="BE191" s="188">
        <f>IF(N191="základní",J191,0)</f>
        <v>0</v>
      </c>
      <c r="BF191" s="188">
        <f>IF(N191="snížená",J191,0)</f>
        <v>0</v>
      </c>
      <c r="BG191" s="188">
        <f>IF(N191="zákl. přenesená",J191,0)</f>
        <v>0</v>
      </c>
      <c r="BH191" s="188">
        <f>IF(N191="sníž. přenesená",J191,0)</f>
        <v>0</v>
      </c>
      <c r="BI191" s="188">
        <f>IF(N191="nulová",J191,0)</f>
        <v>0</v>
      </c>
      <c r="BJ191" s="18" t="s">
        <v>81</v>
      </c>
      <c r="BK191" s="188">
        <f>ROUND(I191*H191,2)</f>
        <v>0</v>
      </c>
      <c r="BL191" s="18" t="s">
        <v>145</v>
      </c>
      <c r="BM191" s="187" t="s">
        <v>702</v>
      </c>
    </row>
    <row r="192" spans="1:65" s="2" customFormat="1" ht="37.9" customHeight="1">
      <c r="A192" s="35"/>
      <c r="B192" s="36"/>
      <c r="C192" s="206" t="s">
        <v>404</v>
      </c>
      <c r="D192" s="206" t="s">
        <v>183</v>
      </c>
      <c r="E192" s="207" t="s">
        <v>703</v>
      </c>
      <c r="F192" s="208" t="s">
        <v>704</v>
      </c>
      <c r="G192" s="209" t="s">
        <v>144</v>
      </c>
      <c r="H192" s="210">
        <v>1</v>
      </c>
      <c r="I192" s="211"/>
      <c r="J192" s="212">
        <f>ROUND(I192*H192,2)</f>
        <v>0</v>
      </c>
      <c r="K192" s="213"/>
      <c r="L192" s="214"/>
      <c r="M192" s="215" t="s">
        <v>19</v>
      </c>
      <c r="N192" s="216" t="s">
        <v>44</v>
      </c>
      <c r="O192" s="65"/>
      <c r="P192" s="185">
        <f>O192*H192</f>
        <v>0</v>
      </c>
      <c r="Q192" s="185">
        <v>0</v>
      </c>
      <c r="R192" s="185">
        <f>Q192*H192</f>
        <v>0</v>
      </c>
      <c r="S192" s="185">
        <v>0</v>
      </c>
      <c r="T192" s="186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187" t="s">
        <v>175</v>
      </c>
      <c r="AT192" s="187" t="s">
        <v>183</v>
      </c>
      <c r="AU192" s="187" t="s">
        <v>83</v>
      </c>
      <c r="AY192" s="18" t="s">
        <v>139</v>
      </c>
      <c r="BE192" s="188">
        <f>IF(N192="základní",J192,0)</f>
        <v>0</v>
      </c>
      <c r="BF192" s="188">
        <f>IF(N192="snížená",J192,0)</f>
        <v>0</v>
      </c>
      <c r="BG192" s="188">
        <f>IF(N192="zákl. přenesená",J192,0)</f>
        <v>0</v>
      </c>
      <c r="BH192" s="188">
        <f>IF(N192="sníž. přenesená",J192,0)</f>
        <v>0</v>
      </c>
      <c r="BI192" s="188">
        <f>IF(N192="nulová",J192,0)</f>
        <v>0</v>
      </c>
      <c r="BJ192" s="18" t="s">
        <v>81</v>
      </c>
      <c r="BK192" s="188">
        <f>ROUND(I192*H192,2)</f>
        <v>0</v>
      </c>
      <c r="BL192" s="18" t="s">
        <v>145</v>
      </c>
      <c r="BM192" s="187" t="s">
        <v>705</v>
      </c>
    </row>
    <row r="193" spans="2:63" s="12" customFormat="1" ht="22.9" customHeight="1">
      <c r="B193" s="159"/>
      <c r="C193" s="160"/>
      <c r="D193" s="161" t="s">
        <v>72</v>
      </c>
      <c r="E193" s="173" t="s">
        <v>145</v>
      </c>
      <c r="F193" s="173" t="s">
        <v>706</v>
      </c>
      <c r="G193" s="160"/>
      <c r="H193" s="160"/>
      <c r="I193" s="163"/>
      <c r="J193" s="174">
        <f>BK193</f>
        <v>0</v>
      </c>
      <c r="K193" s="160"/>
      <c r="L193" s="165"/>
      <c r="M193" s="166"/>
      <c r="N193" s="167"/>
      <c r="O193" s="167"/>
      <c r="P193" s="168">
        <f>SUM(P194:P200)</f>
        <v>0</v>
      </c>
      <c r="Q193" s="167"/>
      <c r="R193" s="168">
        <f>SUM(R194:R200)</f>
        <v>0</v>
      </c>
      <c r="S193" s="167"/>
      <c r="T193" s="169">
        <f>SUM(T194:T200)</f>
        <v>0</v>
      </c>
      <c r="AR193" s="170" t="s">
        <v>81</v>
      </c>
      <c r="AT193" s="171" t="s">
        <v>72</v>
      </c>
      <c r="AU193" s="171" t="s">
        <v>81</v>
      </c>
      <c r="AY193" s="170" t="s">
        <v>139</v>
      </c>
      <c r="BK193" s="172">
        <f>SUM(BK194:BK200)</f>
        <v>0</v>
      </c>
    </row>
    <row r="194" spans="1:65" s="2" customFormat="1" ht="33" customHeight="1">
      <c r="A194" s="35"/>
      <c r="B194" s="36"/>
      <c r="C194" s="175" t="s">
        <v>408</v>
      </c>
      <c r="D194" s="175" t="s">
        <v>141</v>
      </c>
      <c r="E194" s="176" t="s">
        <v>707</v>
      </c>
      <c r="F194" s="177" t="s">
        <v>708</v>
      </c>
      <c r="G194" s="178" t="s">
        <v>178</v>
      </c>
      <c r="H194" s="179">
        <v>3.348</v>
      </c>
      <c r="I194" s="180"/>
      <c r="J194" s="181">
        <f>ROUND(I194*H194,2)</f>
        <v>0</v>
      </c>
      <c r="K194" s="182"/>
      <c r="L194" s="40"/>
      <c r="M194" s="183" t="s">
        <v>19</v>
      </c>
      <c r="N194" s="184" t="s">
        <v>44</v>
      </c>
      <c r="O194" s="65"/>
      <c r="P194" s="185">
        <f>O194*H194</f>
        <v>0</v>
      </c>
      <c r="Q194" s="185">
        <v>0</v>
      </c>
      <c r="R194" s="185">
        <f>Q194*H194</f>
        <v>0</v>
      </c>
      <c r="S194" s="185">
        <v>0</v>
      </c>
      <c r="T194" s="186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187" t="s">
        <v>145</v>
      </c>
      <c r="AT194" s="187" t="s">
        <v>141</v>
      </c>
      <c r="AU194" s="187" t="s">
        <v>83</v>
      </c>
      <c r="AY194" s="18" t="s">
        <v>139</v>
      </c>
      <c r="BE194" s="188">
        <f>IF(N194="základní",J194,0)</f>
        <v>0</v>
      </c>
      <c r="BF194" s="188">
        <f>IF(N194="snížená",J194,0)</f>
        <v>0</v>
      </c>
      <c r="BG194" s="188">
        <f>IF(N194="zákl. přenesená",J194,0)</f>
        <v>0</v>
      </c>
      <c r="BH194" s="188">
        <f>IF(N194="sníž. přenesená",J194,0)</f>
        <v>0</v>
      </c>
      <c r="BI194" s="188">
        <f>IF(N194="nulová",J194,0)</f>
        <v>0</v>
      </c>
      <c r="BJ194" s="18" t="s">
        <v>81</v>
      </c>
      <c r="BK194" s="188">
        <f>ROUND(I194*H194,2)</f>
        <v>0</v>
      </c>
      <c r="BL194" s="18" t="s">
        <v>145</v>
      </c>
      <c r="BM194" s="187" t="s">
        <v>709</v>
      </c>
    </row>
    <row r="195" spans="1:47" s="2" customFormat="1" ht="19.5">
      <c r="A195" s="35"/>
      <c r="B195" s="36"/>
      <c r="C195" s="37"/>
      <c r="D195" s="196" t="s">
        <v>196</v>
      </c>
      <c r="E195" s="37"/>
      <c r="F195" s="227" t="s">
        <v>710</v>
      </c>
      <c r="G195" s="37"/>
      <c r="H195" s="37"/>
      <c r="I195" s="191"/>
      <c r="J195" s="37"/>
      <c r="K195" s="37"/>
      <c r="L195" s="40"/>
      <c r="M195" s="192"/>
      <c r="N195" s="193"/>
      <c r="O195" s="65"/>
      <c r="P195" s="65"/>
      <c r="Q195" s="65"/>
      <c r="R195" s="65"/>
      <c r="S195" s="65"/>
      <c r="T195" s="66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T195" s="18" t="s">
        <v>196</v>
      </c>
      <c r="AU195" s="18" t="s">
        <v>83</v>
      </c>
    </row>
    <row r="196" spans="2:51" s="13" customFormat="1" ht="11.25">
      <c r="B196" s="194"/>
      <c r="C196" s="195"/>
      <c r="D196" s="196" t="s">
        <v>180</v>
      </c>
      <c r="E196" s="197" t="s">
        <v>19</v>
      </c>
      <c r="F196" s="198" t="s">
        <v>711</v>
      </c>
      <c r="G196" s="195"/>
      <c r="H196" s="199">
        <v>3.348</v>
      </c>
      <c r="I196" s="200"/>
      <c r="J196" s="195"/>
      <c r="K196" s="195"/>
      <c r="L196" s="201"/>
      <c r="M196" s="202"/>
      <c r="N196" s="203"/>
      <c r="O196" s="203"/>
      <c r="P196" s="203"/>
      <c r="Q196" s="203"/>
      <c r="R196" s="203"/>
      <c r="S196" s="203"/>
      <c r="T196" s="204"/>
      <c r="AT196" s="205" t="s">
        <v>180</v>
      </c>
      <c r="AU196" s="205" t="s">
        <v>83</v>
      </c>
      <c r="AV196" s="13" t="s">
        <v>83</v>
      </c>
      <c r="AW196" s="13" t="s">
        <v>35</v>
      </c>
      <c r="AX196" s="13" t="s">
        <v>81</v>
      </c>
      <c r="AY196" s="205" t="s">
        <v>139</v>
      </c>
    </row>
    <row r="197" spans="1:65" s="2" customFormat="1" ht="33" customHeight="1">
      <c r="A197" s="35"/>
      <c r="B197" s="36"/>
      <c r="C197" s="175" t="s">
        <v>412</v>
      </c>
      <c r="D197" s="175" t="s">
        <v>141</v>
      </c>
      <c r="E197" s="176" t="s">
        <v>712</v>
      </c>
      <c r="F197" s="177" t="s">
        <v>713</v>
      </c>
      <c r="G197" s="178" t="s">
        <v>178</v>
      </c>
      <c r="H197" s="179">
        <v>4.084</v>
      </c>
      <c r="I197" s="180"/>
      <c r="J197" s="181">
        <f>ROUND(I197*H197,2)</f>
        <v>0</v>
      </c>
      <c r="K197" s="182"/>
      <c r="L197" s="40"/>
      <c r="M197" s="183" t="s">
        <v>19</v>
      </c>
      <c r="N197" s="184" t="s">
        <v>44</v>
      </c>
      <c r="O197" s="65"/>
      <c r="P197" s="185">
        <f>O197*H197</f>
        <v>0</v>
      </c>
      <c r="Q197" s="185">
        <v>0</v>
      </c>
      <c r="R197" s="185">
        <f>Q197*H197</f>
        <v>0</v>
      </c>
      <c r="S197" s="185">
        <v>0</v>
      </c>
      <c r="T197" s="186">
        <f>S197*H197</f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187" t="s">
        <v>145</v>
      </c>
      <c r="AT197" s="187" t="s">
        <v>141</v>
      </c>
      <c r="AU197" s="187" t="s">
        <v>83</v>
      </c>
      <c r="AY197" s="18" t="s">
        <v>139</v>
      </c>
      <c r="BE197" s="188">
        <f>IF(N197="základní",J197,0)</f>
        <v>0</v>
      </c>
      <c r="BF197" s="188">
        <f>IF(N197="snížená",J197,0)</f>
        <v>0</v>
      </c>
      <c r="BG197" s="188">
        <f>IF(N197="zákl. přenesená",J197,0)</f>
        <v>0</v>
      </c>
      <c r="BH197" s="188">
        <f>IF(N197="sníž. přenesená",J197,0)</f>
        <v>0</v>
      </c>
      <c r="BI197" s="188">
        <f>IF(N197="nulová",J197,0)</f>
        <v>0</v>
      </c>
      <c r="BJ197" s="18" t="s">
        <v>81</v>
      </c>
      <c r="BK197" s="188">
        <f>ROUND(I197*H197,2)</f>
        <v>0</v>
      </c>
      <c r="BL197" s="18" t="s">
        <v>145</v>
      </c>
      <c r="BM197" s="187" t="s">
        <v>714</v>
      </c>
    </row>
    <row r="198" spans="2:51" s="13" customFormat="1" ht="11.25">
      <c r="B198" s="194"/>
      <c r="C198" s="195"/>
      <c r="D198" s="196" t="s">
        <v>180</v>
      </c>
      <c r="E198" s="197" t="s">
        <v>19</v>
      </c>
      <c r="F198" s="198" t="s">
        <v>715</v>
      </c>
      <c r="G198" s="195"/>
      <c r="H198" s="199">
        <v>0.42</v>
      </c>
      <c r="I198" s="200"/>
      <c r="J198" s="195"/>
      <c r="K198" s="195"/>
      <c r="L198" s="201"/>
      <c r="M198" s="202"/>
      <c r="N198" s="203"/>
      <c r="O198" s="203"/>
      <c r="P198" s="203"/>
      <c r="Q198" s="203"/>
      <c r="R198" s="203"/>
      <c r="S198" s="203"/>
      <c r="T198" s="204"/>
      <c r="AT198" s="205" t="s">
        <v>180</v>
      </c>
      <c r="AU198" s="205" t="s">
        <v>83</v>
      </c>
      <c r="AV198" s="13" t="s">
        <v>83</v>
      </c>
      <c r="AW198" s="13" t="s">
        <v>35</v>
      </c>
      <c r="AX198" s="13" t="s">
        <v>73</v>
      </c>
      <c r="AY198" s="205" t="s">
        <v>139</v>
      </c>
    </row>
    <row r="199" spans="2:51" s="13" customFormat="1" ht="11.25">
      <c r="B199" s="194"/>
      <c r="C199" s="195"/>
      <c r="D199" s="196" t="s">
        <v>180</v>
      </c>
      <c r="E199" s="197" t="s">
        <v>19</v>
      </c>
      <c r="F199" s="198" t="s">
        <v>716</v>
      </c>
      <c r="G199" s="195"/>
      <c r="H199" s="199">
        <v>3.664</v>
      </c>
      <c r="I199" s="200"/>
      <c r="J199" s="195"/>
      <c r="K199" s="195"/>
      <c r="L199" s="201"/>
      <c r="M199" s="202"/>
      <c r="N199" s="203"/>
      <c r="O199" s="203"/>
      <c r="P199" s="203"/>
      <c r="Q199" s="203"/>
      <c r="R199" s="203"/>
      <c r="S199" s="203"/>
      <c r="T199" s="204"/>
      <c r="AT199" s="205" t="s">
        <v>180</v>
      </c>
      <c r="AU199" s="205" t="s">
        <v>83</v>
      </c>
      <c r="AV199" s="13" t="s">
        <v>83</v>
      </c>
      <c r="AW199" s="13" t="s">
        <v>35</v>
      </c>
      <c r="AX199" s="13" t="s">
        <v>73</v>
      </c>
      <c r="AY199" s="205" t="s">
        <v>139</v>
      </c>
    </row>
    <row r="200" spans="2:51" s="15" customFormat="1" ht="11.25">
      <c r="B200" s="232"/>
      <c r="C200" s="233"/>
      <c r="D200" s="196" t="s">
        <v>180</v>
      </c>
      <c r="E200" s="234" t="s">
        <v>19</v>
      </c>
      <c r="F200" s="235" t="s">
        <v>317</v>
      </c>
      <c r="G200" s="233"/>
      <c r="H200" s="236">
        <v>4.0840000000000005</v>
      </c>
      <c r="I200" s="237"/>
      <c r="J200" s="233"/>
      <c r="K200" s="233"/>
      <c r="L200" s="238"/>
      <c r="M200" s="239"/>
      <c r="N200" s="240"/>
      <c r="O200" s="240"/>
      <c r="P200" s="240"/>
      <c r="Q200" s="240"/>
      <c r="R200" s="240"/>
      <c r="S200" s="240"/>
      <c r="T200" s="241"/>
      <c r="AT200" s="242" t="s">
        <v>180</v>
      </c>
      <c r="AU200" s="242" t="s">
        <v>83</v>
      </c>
      <c r="AV200" s="15" t="s">
        <v>145</v>
      </c>
      <c r="AW200" s="15" t="s">
        <v>35</v>
      </c>
      <c r="AX200" s="15" t="s">
        <v>81</v>
      </c>
      <c r="AY200" s="242" t="s">
        <v>139</v>
      </c>
    </row>
    <row r="201" spans="2:63" s="12" customFormat="1" ht="22.9" customHeight="1">
      <c r="B201" s="159"/>
      <c r="C201" s="160"/>
      <c r="D201" s="161" t="s">
        <v>72</v>
      </c>
      <c r="E201" s="173" t="s">
        <v>161</v>
      </c>
      <c r="F201" s="173" t="s">
        <v>403</v>
      </c>
      <c r="G201" s="160"/>
      <c r="H201" s="160"/>
      <c r="I201" s="163"/>
      <c r="J201" s="174">
        <f>BK201</f>
        <v>0</v>
      </c>
      <c r="K201" s="160"/>
      <c r="L201" s="165"/>
      <c r="M201" s="166"/>
      <c r="N201" s="167"/>
      <c r="O201" s="167"/>
      <c r="P201" s="168">
        <f>SUM(P202:P211)</f>
        <v>0</v>
      </c>
      <c r="Q201" s="167"/>
      <c r="R201" s="168">
        <f>SUM(R202:R211)</f>
        <v>0</v>
      </c>
      <c r="S201" s="167"/>
      <c r="T201" s="169">
        <f>SUM(T202:T211)</f>
        <v>0</v>
      </c>
      <c r="AR201" s="170" t="s">
        <v>81</v>
      </c>
      <c r="AT201" s="171" t="s">
        <v>72</v>
      </c>
      <c r="AU201" s="171" t="s">
        <v>81</v>
      </c>
      <c r="AY201" s="170" t="s">
        <v>139</v>
      </c>
      <c r="BK201" s="172">
        <f>SUM(BK202:BK211)</f>
        <v>0</v>
      </c>
    </row>
    <row r="202" spans="1:65" s="2" customFormat="1" ht="62.65" customHeight="1">
      <c r="A202" s="35"/>
      <c r="B202" s="36"/>
      <c r="C202" s="175" t="s">
        <v>416</v>
      </c>
      <c r="D202" s="175" t="s">
        <v>141</v>
      </c>
      <c r="E202" s="176" t="s">
        <v>717</v>
      </c>
      <c r="F202" s="177" t="s">
        <v>718</v>
      </c>
      <c r="G202" s="178" t="s">
        <v>149</v>
      </c>
      <c r="H202" s="179">
        <v>3.5</v>
      </c>
      <c r="I202" s="180"/>
      <c r="J202" s="181">
        <f>ROUND(I202*H202,2)</f>
        <v>0</v>
      </c>
      <c r="K202" s="182"/>
      <c r="L202" s="40"/>
      <c r="M202" s="183" t="s">
        <v>19</v>
      </c>
      <c r="N202" s="184" t="s">
        <v>44</v>
      </c>
      <c r="O202" s="65"/>
      <c r="P202" s="185">
        <f>O202*H202</f>
        <v>0</v>
      </c>
      <c r="Q202" s="185">
        <v>0</v>
      </c>
      <c r="R202" s="185">
        <f>Q202*H202</f>
        <v>0</v>
      </c>
      <c r="S202" s="185">
        <v>0</v>
      </c>
      <c r="T202" s="186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187" t="s">
        <v>145</v>
      </c>
      <c r="AT202" s="187" t="s">
        <v>141</v>
      </c>
      <c r="AU202" s="187" t="s">
        <v>83</v>
      </c>
      <c r="AY202" s="18" t="s">
        <v>139</v>
      </c>
      <c r="BE202" s="188">
        <f>IF(N202="základní",J202,0)</f>
        <v>0</v>
      </c>
      <c r="BF202" s="188">
        <f>IF(N202="snížená",J202,0)</f>
        <v>0</v>
      </c>
      <c r="BG202" s="188">
        <f>IF(N202="zákl. přenesená",J202,0)</f>
        <v>0</v>
      </c>
      <c r="BH202" s="188">
        <f>IF(N202="sníž. přenesená",J202,0)</f>
        <v>0</v>
      </c>
      <c r="BI202" s="188">
        <f>IF(N202="nulová",J202,0)</f>
        <v>0</v>
      </c>
      <c r="BJ202" s="18" t="s">
        <v>81</v>
      </c>
      <c r="BK202" s="188">
        <f>ROUND(I202*H202,2)</f>
        <v>0</v>
      </c>
      <c r="BL202" s="18" t="s">
        <v>145</v>
      </c>
      <c r="BM202" s="187" t="s">
        <v>719</v>
      </c>
    </row>
    <row r="203" spans="1:47" s="2" customFormat="1" ht="29.25">
      <c r="A203" s="35"/>
      <c r="B203" s="36"/>
      <c r="C203" s="37"/>
      <c r="D203" s="196" t="s">
        <v>196</v>
      </c>
      <c r="E203" s="37"/>
      <c r="F203" s="227" t="s">
        <v>720</v>
      </c>
      <c r="G203" s="37"/>
      <c r="H203" s="37"/>
      <c r="I203" s="191"/>
      <c r="J203" s="37"/>
      <c r="K203" s="37"/>
      <c r="L203" s="40"/>
      <c r="M203" s="192"/>
      <c r="N203" s="193"/>
      <c r="O203" s="65"/>
      <c r="P203" s="65"/>
      <c r="Q203" s="65"/>
      <c r="R203" s="65"/>
      <c r="S203" s="65"/>
      <c r="T203" s="66"/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T203" s="18" t="s">
        <v>196</v>
      </c>
      <c r="AU203" s="18" t="s">
        <v>83</v>
      </c>
    </row>
    <row r="204" spans="1:65" s="2" customFormat="1" ht="37.9" customHeight="1">
      <c r="A204" s="35"/>
      <c r="B204" s="36"/>
      <c r="C204" s="175" t="s">
        <v>420</v>
      </c>
      <c r="D204" s="175" t="s">
        <v>141</v>
      </c>
      <c r="E204" s="176" t="s">
        <v>721</v>
      </c>
      <c r="F204" s="177" t="s">
        <v>722</v>
      </c>
      <c r="G204" s="178" t="s">
        <v>149</v>
      </c>
      <c r="H204" s="179">
        <v>3.5</v>
      </c>
      <c r="I204" s="180"/>
      <c r="J204" s="181">
        <f>ROUND(I204*H204,2)</f>
        <v>0</v>
      </c>
      <c r="K204" s="182"/>
      <c r="L204" s="40"/>
      <c r="M204" s="183" t="s">
        <v>19</v>
      </c>
      <c r="N204" s="184" t="s">
        <v>44</v>
      </c>
      <c r="O204" s="65"/>
      <c r="P204" s="185">
        <f>O204*H204</f>
        <v>0</v>
      </c>
      <c r="Q204" s="185">
        <v>0</v>
      </c>
      <c r="R204" s="185">
        <f>Q204*H204</f>
        <v>0</v>
      </c>
      <c r="S204" s="185">
        <v>0</v>
      </c>
      <c r="T204" s="186">
        <f>S204*H204</f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187" t="s">
        <v>145</v>
      </c>
      <c r="AT204" s="187" t="s">
        <v>141</v>
      </c>
      <c r="AU204" s="187" t="s">
        <v>83</v>
      </c>
      <c r="AY204" s="18" t="s">
        <v>139</v>
      </c>
      <c r="BE204" s="188">
        <f>IF(N204="základní",J204,0)</f>
        <v>0</v>
      </c>
      <c r="BF204" s="188">
        <f>IF(N204="snížená",J204,0)</f>
        <v>0</v>
      </c>
      <c r="BG204" s="188">
        <f>IF(N204="zákl. přenesená",J204,0)</f>
        <v>0</v>
      </c>
      <c r="BH204" s="188">
        <f>IF(N204="sníž. přenesená",J204,0)</f>
        <v>0</v>
      </c>
      <c r="BI204" s="188">
        <f>IF(N204="nulová",J204,0)</f>
        <v>0</v>
      </c>
      <c r="BJ204" s="18" t="s">
        <v>81</v>
      </c>
      <c r="BK204" s="188">
        <f>ROUND(I204*H204,2)</f>
        <v>0</v>
      </c>
      <c r="BL204" s="18" t="s">
        <v>145</v>
      </c>
      <c r="BM204" s="187" t="s">
        <v>723</v>
      </c>
    </row>
    <row r="205" spans="1:47" s="2" customFormat="1" ht="39">
      <c r="A205" s="35"/>
      <c r="B205" s="36"/>
      <c r="C205" s="37"/>
      <c r="D205" s="196" t="s">
        <v>196</v>
      </c>
      <c r="E205" s="37"/>
      <c r="F205" s="227" t="s">
        <v>724</v>
      </c>
      <c r="G205" s="37"/>
      <c r="H205" s="37"/>
      <c r="I205" s="191"/>
      <c r="J205" s="37"/>
      <c r="K205" s="37"/>
      <c r="L205" s="40"/>
      <c r="M205" s="192"/>
      <c r="N205" s="193"/>
      <c r="O205" s="65"/>
      <c r="P205" s="65"/>
      <c r="Q205" s="65"/>
      <c r="R205" s="65"/>
      <c r="S205" s="65"/>
      <c r="T205" s="66"/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T205" s="18" t="s">
        <v>196</v>
      </c>
      <c r="AU205" s="18" t="s">
        <v>83</v>
      </c>
    </row>
    <row r="206" spans="1:65" s="2" customFormat="1" ht="24.2" customHeight="1">
      <c r="A206" s="35"/>
      <c r="B206" s="36"/>
      <c r="C206" s="175" t="s">
        <v>425</v>
      </c>
      <c r="D206" s="175" t="s">
        <v>141</v>
      </c>
      <c r="E206" s="176" t="s">
        <v>439</v>
      </c>
      <c r="F206" s="177" t="s">
        <v>440</v>
      </c>
      <c r="G206" s="178" t="s">
        <v>149</v>
      </c>
      <c r="H206" s="179">
        <v>3.5</v>
      </c>
      <c r="I206" s="180"/>
      <c r="J206" s="181">
        <f>ROUND(I206*H206,2)</f>
        <v>0</v>
      </c>
      <c r="K206" s="182"/>
      <c r="L206" s="40"/>
      <c r="M206" s="183" t="s">
        <v>19</v>
      </c>
      <c r="N206" s="184" t="s">
        <v>44</v>
      </c>
      <c r="O206" s="65"/>
      <c r="P206" s="185">
        <f>O206*H206</f>
        <v>0</v>
      </c>
      <c r="Q206" s="185">
        <v>0</v>
      </c>
      <c r="R206" s="185">
        <f>Q206*H206</f>
        <v>0</v>
      </c>
      <c r="S206" s="185">
        <v>0</v>
      </c>
      <c r="T206" s="186">
        <f>S206*H206</f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187" t="s">
        <v>145</v>
      </c>
      <c r="AT206" s="187" t="s">
        <v>141</v>
      </c>
      <c r="AU206" s="187" t="s">
        <v>83</v>
      </c>
      <c r="AY206" s="18" t="s">
        <v>139</v>
      </c>
      <c r="BE206" s="188">
        <f>IF(N206="základní",J206,0)</f>
        <v>0</v>
      </c>
      <c r="BF206" s="188">
        <f>IF(N206="snížená",J206,0)</f>
        <v>0</v>
      </c>
      <c r="BG206" s="188">
        <f>IF(N206="zákl. přenesená",J206,0)</f>
        <v>0</v>
      </c>
      <c r="BH206" s="188">
        <f>IF(N206="sníž. přenesená",J206,0)</f>
        <v>0</v>
      </c>
      <c r="BI206" s="188">
        <f>IF(N206="nulová",J206,0)</f>
        <v>0</v>
      </c>
      <c r="BJ206" s="18" t="s">
        <v>81</v>
      </c>
      <c r="BK206" s="188">
        <f>ROUND(I206*H206,2)</f>
        <v>0</v>
      </c>
      <c r="BL206" s="18" t="s">
        <v>145</v>
      </c>
      <c r="BM206" s="187" t="s">
        <v>725</v>
      </c>
    </row>
    <row r="207" spans="2:51" s="13" customFormat="1" ht="11.25">
      <c r="B207" s="194"/>
      <c r="C207" s="195"/>
      <c r="D207" s="196" t="s">
        <v>180</v>
      </c>
      <c r="E207" s="197" t="s">
        <v>19</v>
      </c>
      <c r="F207" s="198" t="s">
        <v>581</v>
      </c>
      <c r="G207" s="195"/>
      <c r="H207" s="199">
        <v>3.5</v>
      </c>
      <c r="I207" s="200"/>
      <c r="J207" s="195"/>
      <c r="K207" s="195"/>
      <c r="L207" s="201"/>
      <c r="M207" s="202"/>
      <c r="N207" s="203"/>
      <c r="O207" s="203"/>
      <c r="P207" s="203"/>
      <c r="Q207" s="203"/>
      <c r="R207" s="203"/>
      <c r="S207" s="203"/>
      <c r="T207" s="204"/>
      <c r="AT207" s="205" t="s">
        <v>180</v>
      </c>
      <c r="AU207" s="205" t="s">
        <v>83</v>
      </c>
      <c r="AV207" s="13" t="s">
        <v>83</v>
      </c>
      <c r="AW207" s="13" t="s">
        <v>35</v>
      </c>
      <c r="AX207" s="13" t="s">
        <v>81</v>
      </c>
      <c r="AY207" s="205" t="s">
        <v>139</v>
      </c>
    </row>
    <row r="208" spans="1:65" s="2" customFormat="1" ht="44.25" customHeight="1">
      <c r="A208" s="35"/>
      <c r="B208" s="36"/>
      <c r="C208" s="175" t="s">
        <v>430</v>
      </c>
      <c r="D208" s="175" t="s">
        <v>141</v>
      </c>
      <c r="E208" s="176" t="s">
        <v>726</v>
      </c>
      <c r="F208" s="177" t="s">
        <v>727</v>
      </c>
      <c r="G208" s="178" t="s">
        <v>149</v>
      </c>
      <c r="H208" s="179">
        <v>16.725</v>
      </c>
      <c r="I208" s="180"/>
      <c r="J208" s="181">
        <f>ROUND(I208*H208,2)</f>
        <v>0</v>
      </c>
      <c r="K208" s="182"/>
      <c r="L208" s="40"/>
      <c r="M208" s="183" t="s">
        <v>19</v>
      </c>
      <c r="N208" s="184" t="s">
        <v>44</v>
      </c>
      <c r="O208" s="65"/>
      <c r="P208" s="185">
        <f>O208*H208</f>
        <v>0</v>
      </c>
      <c r="Q208" s="185">
        <v>0</v>
      </c>
      <c r="R208" s="185">
        <f>Q208*H208</f>
        <v>0</v>
      </c>
      <c r="S208" s="185">
        <v>0</v>
      </c>
      <c r="T208" s="186">
        <f>S208*H208</f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187" t="s">
        <v>145</v>
      </c>
      <c r="AT208" s="187" t="s">
        <v>141</v>
      </c>
      <c r="AU208" s="187" t="s">
        <v>83</v>
      </c>
      <c r="AY208" s="18" t="s">
        <v>139</v>
      </c>
      <c r="BE208" s="188">
        <f>IF(N208="základní",J208,0)</f>
        <v>0</v>
      </c>
      <c r="BF208" s="188">
        <f>IF(N208="snížená",J208,0)</f>
        <v>0</v>
      </c>
      <c r="BG208" s="188">
        <f>IF(N208="zákl. přenesená",J208,0)</f>
        <v>0</v>
      </c>
      <c r="BH208" s="188">
        <f>IF(N208="sníž. přenesená",J208,0)</f>
        <v>0</v>
      </c>
      <c r="BI208" s="188">
        <f>IF(N208="nulová",J208,0)</f>
        <v>0</v>
      </c>
      <c r="BJ208" s="18" t="s">
        <v>81</v>
      </c>
      <c r="BK208" s="188">
        <f>ROUND(I208*H208,2)</f>
        <v>0</v>
      </c>
      <c r="BL208" s="18" t="s">
        <v>145</v>
      </c>
      <c r="BM208" s="187" t="s">
        <v>728</v>
      </c>
    </row>
    <row r="209" spans="1:47" s="2" customFormat="1" ht="11.25">
      <c r="A209" s="35"/>
      <c r="B209" s="36"/>
      <c r="C209" s="37"/>
      <c r="D209" s="189" t="s">
        <v>151</v>
      </c>
      <c r="E209" s="37"/>
      <c r="F209" s="190" t="s">
        <v>729</v>
      </c>
      <c r="G209" s="37"/>
      <c r="H209" s="37"/>
      <c r="I209" s="191"/>
      <c r="J209" s="37"/>
      <c r="K209" s="37"/>
      <c r="L209" s="40"/>
      <c r="M209" s="192"/>
      <c r="N209" s="193"/>
      <c r="O209" s="65"/>
      <c r="P209" s="65"/>
      <c r="Q209" s="65"/>
      <c r="R209" s="65"/>
      <c r="S209" s="65"/>
      <c r="T209" s="66"/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T209" s="18" t="s">
        <v>151</v>
      </c>
      <c r="AU209" s="18" t="s">
        <v>83</v>
      </c>
    </row>
    <row r="210" spans="2:51" s="14" customFormat="1" ht="11.25">
      <c r="B210" s="217"/>
      <c r="C210" s="218"/>
      <c r="D210" s="196" t="s">
        <v>180</v>
      </c>
      <c r="E210" s="219" t="s">
        <v>19</v>
      </c>
      <c r="F210" s="220" t="s">
        <v>730</v>
      </c>
      <c r="G210" s="218"/>
      <c r="H210" s="219" t="s">
        <v>19</v>
      </c>
      <c r="I210" s="221"/>
      <c r="J210" s="218"/>
      <c r="K210" s="218"/>
      <c r="L210" s="222"/>
      <c r="M210" s="223"/>
      <c r="N210" s="224"/>
      <c r="O210" s="224"/>
      <c r="P210" s="224"/>
      <c r="Q210" s="224"/>
      <c r="R210" s="224"/>
      <c r="S210" s="224"/>
      <c r="T210" s="225"/>
      <c r="AT210" s="226" t="s">
        <v>180</v>
      </c>
      <c r="AU210" s="226" t="s">
        <v>83</v>
      </c>
      <c r="AV210" s="14" t="s">
        <v>81</v>
      </c>
      <c r="AW210" s="14" t="s">
        <v>35</v>
      </c>
      <c r="AX210" s="14" t="s">
        <v>73</v>
      </c>
      <c r="AY210" s="226" t="s">
        <v>139</v>
      </c>
    </row>
    <row r="211" spans="2:51" s="13" customFormat="1" ht="11.25">
      <c r="B211" s="194"/>
      <c r="C211" s="195"/>
      <c r="D211" s="196" t="s">
        <v>180</v>
      </c>
      <c r="E211" s="197" t="s">
        <v>19</v>
      </c>
      <c r="F211" s="198" t="s">
        <v>731</v>
      </c>
      <c r="G211" s="195"/>
      <c r="H211" s="199">
        <v>16.725</v>
      </c>
      <c r="I211" s="200"/>
      <c r="J211" s="195"/>
      <c r="K211" s="195"/>
      <c r="L211" s="201"/>
      <c r="M211" s="202"/>
      <c r="N211" s="203"/>
      <c r="O211" s="203"/>
      <c r="P211" s="203"/>
      <c r="Q211" s="203"/>
      <c r="R211" s="203"/>
      <c r="S211" s="203"/>
      <c r="T211" s="204"/>
      <c r="AT211" s="205" t="s">
        <v>180</v>
      </c>
      <c r="AU211" s="205" t="s">
        <v>83</v>
      </c>
      <c r="AV211" s="13" t="s">
        <v>83</v>
      </c>
      <c r="AW211" s="13" t="s">
        <v>35</v>
      </c>
      <c r="AX211" s="13" t="s">
        <v>81</v>
      </c>
      <c r="AY211" s="205" t="s">
        <v>139</v>
      </c>
    </row>
    <row r="212" spans="2:63" s="12" customFormat="1" ht="22.9" customHeight="1">
      <c r="B212" s="159"/>
      <c r="C212" s="160"/>
      <c r="D212" s="161" t="s">
        <v>72</v>
      </c>
      <c r="E212" s="173" t="s">
        <v>175</v>
      </c>
      <c r="F212" s="173" t="s">
        <v>732</v>
      </c>
      <c r="G212" s="160"/>
      <c r="H212" s="160"/>
      <c r="I212" s="163"/>
      <c r="J212" s="174">
        <f>BK212</f>
        <v>0</v>
      </c>
      <c r="K212" s="160"/>
      <c r="L212" s="165"/>
      <c r="M212" s="166"/>
      <c r="N212" s="167"/>
      <c r="O212" s="167"/>
      <c r="P212" s="168">
        <f>SUM(P213:P260)</f>
        <v>0</v>
      </c>
      <c r="Q212" s="167"/>
      <c r="R212" s="168">
        <f>SUM(R213:R260)</f>
        <v>1.6640409999999999</v>
      </c>
      <c r="S212" s="167"/>
      <c r="T212" s="169">
        <f>SUM(T213:T260)</f>
        <v>0</v>
      </c>
      <c r="AR212" s="170" t="s">
        <v>81</v>
      </c>
      <c r="AT212" s="171" t="s">
        <v>72</v>
      </c>
      <c r="AU212" s="171" t="s">
        <v>81</v>
      </c>
      <c r="AY212" s="170" t="s">
        <v>139</v>
      </c>
      <c r="BK212" s="172">
        <f>SUM(BK213:BK260)</f>
        <v>0</v>
      </c>
    </row>
    <row r="213" spans="1:65" s="2" customFormat="1" ht="33" customHeight="1">
      <c r="A213" s="35"/>
      <c r="B213" s="36"/>
      <c r="C213" s="175" t="s">
        <v>434</v>
      </c>
      <c r="D213" s="175" t="s">
        <v>141</v>
      </c>
      <c r="E213" s="176" t="s">
        <v>733</v>
      </c>
      <c r="F213" s="177" t="s">
        <v>734</v>
      </c>
      <c r="G213" s="178" t="s">
        <v>213</v>
      </c>
      <c r="H213" s="179">
        <v>4</v>
      </c>
      <c r="I213" s="180"/>
      <c r="J213" s="181">
        <f>ROUND(I213*H213,2)</f>
        <v>0</v>
      </c>
      <c r="K213" s="182"/>
      <c r="L213" s="40"/>
      <c r="M213" s="183" t="s">
        <v>19</v>
      </c>
      <c r="N213" s="184" t="s">
        <v>44</v>
      </c>
      <c r="O213" s="65"/>
      <c r="P213" s="185">
        <f>O213*H213</f>
        <v>0</v>
      </c>
      <c r="Q213" s="185">
        <v>1E-05</v>
      </c>
      <c r="R213" s="185">
        <f>Q213*H213</f>
        <v>4E-05</v>
      </c>
      <c r="S213" s="185">
        <v>0</v>
      </c>
      <c r="T213" s="186">
        <f>S213*H213</f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187" t="s">
        <v>145</v>
      </c>
      <c r="AT213" s="187" t="s">
        <v>141</v>
      </c>
      <c r="AU213" s="187" t="s">
        <v>83</v>
      </c>
      <c r="AY213" s="18" t="s">
        <v>139</v>
      </c>
      <c r="BE213" s="188">
        <f>IF(N213="základní",J213,0)</f>
        <v>0</v>
      </c>
      <c r="BF213" s="188">
        <f>IF(N213="snížená",J213,0)</f>
        <v>0</v>
      </c>
      <c r="BG213" s="188">
        <f>IF(N213="zákl. přenesená",J213,0)</f>
        <v>0</v>
      </c>
      <c r="BH213" s="188">
        <f>IF(N213="sníž. přenesená",J213,0)</f>
        <v>0</v>
      </c>
      <c r="BI213" s="188">
        <f>IF(N213="nulová",J213,0)</f>
        <v>0</v>
      </c>
      <c r="BJ213" s="18" t="s">
        <v>81</v>
      </c>
      <c r="BK213" s="188">
        <f>ROUND(I213*H213,2)</f>
        <v>0</v>
      </c>
      <c r="BL213" s="18" t="s">
        <v>145</v>
      </c>
      <c r="BM213" s="187" t="s">
        <v>735</v>
      </c>
    </row>
    <row r="214" spans="1:47" s="2" customFormat="1" ht="19.5">
      <c r="A214" s="35"/>
      <c r="B214" s="36"/>
      <c r="C214" s="37"/>
      <c r="D214" s="196" t="s">
        <v>196</v>
      </c>
      <c r="E214" s="37"/>
      <c r="F214" s="227" t="s">
        <v>736</v>
      </c>
      <c r="G214" s="37"/>
      <c r="H214" s="37"/>
      <c r="I214" s="191"/>
      <c r="J214" s="37"/>
      <c r="K214" s="37"/>
      <c r="L214" s="40"/>
      <c r="M214" s="192"/>
      <c r="N214" s="193"/>
      <c r="O214" s="65"/>
      <c r="P214" s="65"/>
      <c r="Q214" s="65"/>
      <c r="R214" s="65"/>
      <c r="S214" s="65"/>
      <c r="T214" s="66"/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T214" s="18" t="s">
        <v>196</v>
      </c>
      <c r="AU214" s="18" t="s">
        <v>83</v>
      </c>
    </row>
    <row r="215" spans="1:65" s="2" customFormat="1" ht="24.2" customHeight="1">
      <c r="A215" s="35"/>
      <c r="B215" s="36"/>
      <c r="C215" s="206" t="s">
        <v>438</v>
      </c>
      <c r="D215" s="206" t="s">
        <v>183</v>
      </c>
      <c r="E215" s="207" t="s">
        <v>737</v>
      </c>
      <c r="F215" s="208" t="s">
        <v>738</v>
      </c>
      <c r="G215" s="209" t="s">
        <v>213</v>
      </c>
      <c r="H215" s="210">
        <v>4</v>
      </c>
      <c r="I215" s="211"/>
      <c r="J215" s="212">
        <f>ROUND(I215*H215,2)</f>
        <v>0</v>
      </c>
      <c r="K215" s="213"/>
      <c r="L215" s="214"/>
      <c r="M215" s="215" t="s">
        <v>19</v>
      </c>
      <c r="N215" s="216" t="s">
        <v>44</v>
      </c>
      <c r="O215" s="65"/>
      <c r="P215" s="185">
        <f>O215*H215</f>
        <v>0</v>
      </c>
      <c r="Q215" s="185">
        <v>0.0014</v>
      </c>
      <c r="R215" s="185">
        <f>Q215*H215</f>
        <v>0.0056</v>
      </c>
      <c r="S215" s="185">
        <v>0</v>
      </c>
      <c r="T215" s="186">
        <f>S215*H215</f>
        <v>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187" t="s">
        <v>175</v>
      </c>
      <c r="AT215" s="187" t="s">
        <v>183</v>
      </c>
      <c r="AU215" s="187" t="s">
        <v>83</v>
      </c>
      <c r="AY215" s="18" t="s">
        <v>139</v>
      </c>
      <c r="BE215" s="188">
        <f>IF(N215="základní",J215,0)</f>
        <v>0</v>
      </c>
      <c r="BF215" s="188">
        <f>IF(N215="snížená",J215,0)</f>
        <v>0</v>
      </c>
      <c r="BG215" s="188">
        <f>IF(N215="zákl. přenesená",J215,0)</f>
        <v>0</v>
      </c>
      <c r="BH215" s="188">
        <f>IF(N215="sníž. přenesená",J215,0)</f>
        <v>0</v>
      </c>
      <c r="BI215" s="188">
        <f>IF(N215="nulová",J215,0)</f>
        <v>0</v>
      </c>
      <c r="BJ215" s="18" t="s">
        <v>81</v>
      </c>
      <c r="BK215" s="188">
        <f>ROUND(I215*H215,2)</f>
        <v>0</v>
      </c>
      <c r="BL215" s="18" t="s">
        <v>145</v>
      </c>
      <c r="BM215" s="187" t="s">
        <v>739</v>
      </c>
    </row>
    <row r="216" spans="1:65" s="2" customFormat="1" ht="33" customHeight="1">
      <c r="A216" s="35"/>
      <c r="B216" s="36"/>
      <c r="C216" s="175" t="s">
        <v>444</v>
      </c>
      <c r="D216" s="175" t="s">
        <v>141</v>
      </c>
      <c r="E216" s="176" t="s">
        <v>740</v>
      </c>
      <c r="F216" s="177" t="s">
        <v>741</v>
      </c>
      <c r="G216" s="178" t="s">
        <v>213</v>
      </c>
      <c r="H216" s="179">
        <v>12.6</v>
      </c>
      <c r="I216" s="180"/>
      <c r="J216" s="181">
        <f>ROUND(I216*H216,2)</f>
        <v>0</v>
      </c>
      <c r="K216" s="182"/>
      <c r="L216" s="40"/>
      <c r="M216" s="183" t="s">
        <v>19</v>
      </c>
      <c r="N216" s="184" t="s">
        <v>44</v>
      </c>
      <c r="O216" s="65"/>
      <c r="P216" s="185">
        <f>O216*H216</f>
        <v>0</v>
      </c>
      <c r="Q216" s="185">
        <v>1E-05</v>
      </c>
      <c r="R216" s="185">
        <f>Q216*H216</f>
        <v>0.000126</v>
      </c>
      <c r="S216" s="185">
        <v>0</v>
      </c>
      <c r="T216" s="186">
        <f>S216*H216</f>
        <v>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187" t="s">
        <v>145</v>
      </c>
      <c r="AT216" s="187" t="s">
        <v>141</v>
      </c>
      <c r="AU216" s="187" t="s">
        <v>83</v>
      </c>
      <c r="AY216" s="18" t="s">
        <v>139</v>
      </c>
      <c r="BE216" s="188">
        <f>IF(N216="základní",J216,0)</f>
        <v>0</v>
      </c>
      <c r="BF216" s="188">
        <f>IF(N216="snížená",J216,0)</f>
        <v>0</v>
      </c>
      <c r="BG216" s="188">
        <f>IF(N216="zákl. přenesená",J216,0)</f>
        <v>0</v>
      </c>
      <c r="BH216" s="188">
        <f>IF(N216="sníž. přenesená",J216,0)</f>
        <v>0</v>
      </c>
      <c r="BI216" s="188">
        <f>IF(N216="nulová",J216,0)</f>
        <v>0</v>
      </c>
      <c r="BJ216" s="18" t="s">
        <v>81</v>
      </c>
      <c r="BK216" s="188">
        <f>ROUND(I216*H216,2)</f>
        <v>0</v>
      </c>
      <c r="BL216" s="18" t="s">
        <v>145</v>
      </c>
      <c r="BM216" s="187" t="s">
        <v>742</v>
      </c>
    </row>
    <row r="217" spans="1:47" s="2" customFormat="1" ht="11.25">
      <c r="A217" s="35"/>
      <c r="B217" s="36"/>
      <c r="C217" s="37"/>
      <c r="D217" s="189" t="s">
        <v>151</v>
      </c>
      <c r="E217" s="37"/>
      <c r="F217" s="190" t="s">
        <v>743</v>
      </c>
      <c r="G217" s="37"/>
      <c r="H217" s="37"/>
      <c r="I217" s="191"/>
      <c r="J217" s="37"/>
      <c r="K217" s="37"/>
      <c r="L217" s="40"/>
      <c r="M217" s="192"/>
      <c r="N217" s="193"/>
      <c r="O217" s="65"/>
      <c r="P217" s="65"/>
      <c r="Q217" s="65"/>
      <c r="R217" s="65"/>
      <c r="S217" s="65"/>
      <c r="T217" s="66"/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T217" s="18" t="s">
        <v>151</v>
      </c>
      <c r="AU217" s="18" t="s">
        <v>83</v>
      </c>
    </row>
    <row r="218" spans="1:65" s="2" customFormat="1" ht="24.2" customHeight="1">
      <c r="A218" s="35"/>
      <c r="B218" s="36"/>
      <c r="C218" s="206" t="s">
        <v>448</v>
      </c>
      <c r="D218" s="206" t="s">
        <v>183</v>
      </c>
      <c r="E218" s="207" t="s">
        <v>744</v>
      </c>
      <c r="F218" s="208" t="s">
        <v>745</v>
      </c>
      <c r="G218" s="209" t="s">
        <v>213</v>
      </c>
      <c r="H218" s="210">
        <v>13</v>
      </c>
      <c r="I218" s="211"/>
      <c r="J218" s="212">
        <f>ROUND(I218*H218,2)</f>
        <v>0</v>
      </c>
      <c r="K218" s="213"/>
      <c r="L218" s="214"/>
      <c r="M218" s="215" t="s">
        <v>19</v>
      </c>
      <c r="N218" s="216" t="s">
        <v>44</v>
      </c>
      <c r="O218" s="65"/>
      <c r="P218" s="185">
        <f>O218*H218</f>
        <v>0</v>
      </c>
      <c r="Q218" s="185">
        <v>0.0018</v>
      </c>
      <c r="R218" s="185">
        <f>Q218*H218</f>
        <v>0.0234</v>
      </c>
      <c r="S218" s="185">
        <v>0</v>
      </c>
      <c r="T218" s="186">
        <f>S218*H218</f>
        <v>0</v>
      </c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R218" s="187" t="s">
        <v>175</v>
      </c>
      <c r="AT218" s="187" t="s">
        <v>183</v>
      </c>
      <c r="AU218" s="187" t="s">
        <v>83</v>
      </c>
      <c r="AY218" s="18" t="s">
        <v>139</v>
      </c>
      <c r="BE218" s="188">
        <f>IF(N218="základní",J218,0)</f>
        <v>0</v>
      </c>
      <c r="BF218" s="188">
        <f>IF(N218="snížená",J218,0)</f>
        <v>0</v>
      </c>
      <c r="BG218" s="188">
        <f>IF(N218="zákl. přenesená",J218,0)</f>
        <v>0</v>
      </c>
      <c r="BH218" s="188">
        <f>IF(N218="sníž. přenesená",J218,0)</f>
        <v>0</v>
      </c>
      <c r="BI218" s="188">
        <f>IF(N218="nulová",J218,0)</f>
        <v>0</v>
      </c>
      <c r="BJ218" s="18" t="s">
        <v>81</v>
      </c>
      <c r="BK218" s="188">
        <f>ROUND(I218*H218,2)</f>
        <v>0</v>
      </c>
      <c r="BL218" s="18" t="s">
        <v>145</v>
      </c>
      <c r="BM218" s="187" t="s">
        <v>746</v>
      </c>
    </row>
    <row r="219" spans="2:51" s="13" customFormat="1" ht="11.25">
      <c r="B219" s="194"/>
      <c r="C219" s="195"/>
      <c r="D219" s="196" t="s">
        <v>180</v>
      </c>
      <c r="E219" s="195"/>
      <c r="F219" s="198" t="s">
        <v>747</v>
      </c>
      <c r="G219" s="195"/>
      <c r="H219" s="199">
        <v>13</v>
      </c>
      <c r="I219" s="200"/>
      <c r="J219" s="195"/>
      <c r="K219" s="195"/>
      <c r="L219" s="201"/>
      <c r="M219" s="202"/>
      <c r="N219" s="203"/>
      <c r="O219" s="203"/>
      <c r="P219" s="203"/>
      <c r="Q219" s="203"/>
      <c r="R219" s="203"/>
      <c r="S219" s="203"/>
      <c r="T219" s="204"/>
      <c r="AT219" s="205" t="s">
        <v>180</v>
      </c>
      <c r="AU219" s="205" t="s">
        <v>83</v>
      </c>
      <c r="AV219" s="13" t="s">
        <v>83</v>
      </c>
      <c r="AW219" s="13" t="s">
        <v>4</v>
      </c>
      <c r="AX219" s="13" t="s">
        <v>81</v>
      </c>
      <c r="AY219" s="205" t="s">
        <v>139</v>
      </c>
    </row>
    <row r="220" spans="1:65" s="2" customFormat="1" ht="33" customHeight="1">
      <c r="A220" s="35"/>
      <c r="B220" s="36"/>
      <c r="C220" s="175" t="s">
        <v>452</v>
      </c>
      <c r="D220" s="175" t="s">
        <v>141</v>
      </c>
      <c r="E220" s="176" t="s">
        <v>748</v>
      </c>
      <c r="F220" s="177" t="s">
        <v>749</v>
      </c>
      <c r="G220" s="178" t="s">
        <v>213</v>
      </c>
      <c r="H220" s="179">
        <v>25.5</v>
      </c>
      <c r="I220" s="180"/>
      <c r="J220" s="181">
        <f>ROUND(I220*H220,2)</f>
        <v>0</v>
      </c>
      <c r="K220" s="182"/>
      <c r="L220" s="40"/>
      <c r="M220" s="183" t="s">
        <v>19</v>
      </c>
      <c r="N220" s="184" t="s">
        <v>44</v>
      </c>
      <c r="O220" s="65"/>
      <c r="P220" s="185">
        <f>O220*H220</f>
        <v>0</v>
      </c>
      <c r="Q220" s="185">
        <v>1E-05</v>
      </c>
      <c r="R220" s="185">
        <f>Q220*H220</f>
        <v>0.000255</v>
      </c>
      <c r="S220" s="185">
        <v>0</v>
      </c>
      <c r="T220" s="186">
        <f>S220*H220</f>
        <v>0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187" t="s">
        <v>145</v>
      </c>
      <c r="AT220" s="187" t="s">
        <v>141</v>
      </c>
      <c r="AU220" s="187" t="s">
        <v>83</v>
      </c>
      <c r="AY220" s="18" t="s">
        <v>139</v>
      </c>
      <c r="BE220" s="188">
        <f>IF(N220="základní",J220,0)</f>
        <v>0</v>
      </c>
      <c r="BF220" s="188">
        <f>IF(N220="snížená",J220,0)</f>
        <v>0</v>
      </c>
      <c r="BG220" s="188">
        <f>IF(N220="zákl. přenesená",J220,0)</f>
        <v>0</v>
      </c>
      <c r="BH220" s="188">
        <f>IF(N220="sníž. přenesená",J220,0)</f>
        <v>0</v>
      </c>
      <c r="BI220" s="188">
        <f>IF(N220="nulová",J220,0)</f>
        <v>0</v>
      </c>
      <c r="BJ220" s="18" t="s">
        <v>81</v>
      </c>
      <c r="BK220" s="188">
        <f>ROUND(I220*H220,2)</f>
        <v>0</v>
      </c>
      <c r="BL220" s="18" t="s">
        <v>145</v>
      </c>
      <c r="BM220" s="187" t="s">
        <v>750</v>
      </c>
    </row>
    <row r="221" spans="1:47" s="2" customFormat="1" ht="11.25">
      <c r="A221" s="35"/>
      <c r="B221" s="36"/>
      <c r="C221" s="37"/>
      <c r="D221" s="189" t="s">
        <v>151</v>
      </c>
      <c r="E221" s="37"/>
      <c r="F221" s="190" t="s">
        <v>751</v>
      </c>
      <c r="G221" s="37"/>
      <c r="H221" s="37"/>
      <c r="I221" s="191"/>
      <c r="J221" s="37"/>
      <c r="K221" s="37"/>
      <c r="L221" s="40"/>
      <c r="M221" s="192"/>
      <c r="N221" s="193"/>
      <c r="O221" s="65"/>
      <c r="P221" s="65"/>
      <c r="Q221" s="65"/>
      <c r="R221" s="65"/>
      <c r="S221" s="65"/>
      <c r="T221" s="66"/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T221" s="18" t="s">
        <v>151</v>
      </c>
      <c r="AU221" s="18" t="s">
        <v>83</v>
      </c>
    </row>
    <row r="222" spans="1:65" s="2" customFormat="1" ht="24.2" customHeight="1">
      <c r="A222" s="35"/>
      <c r="B222" s="36"/>
      <c r="C222" s="206" t="s">
        <v>456</v>
      </c>
      <c r="D222" s="206" t="s">
        <v>183</v>
      </c>
      <c r="E222" s="207" t="s">
        <v>752</v>
      </c>
      <c r="F222" s="208" t="s">
        <v>753</v>
      </c>
      <c r="G222" s="209" t="s">
        <v>213</v>
      </c>
      <c r="H222" s="210">
        <v>26</v>
      </c>
      <c r="I222" s="211"/>
      <c r="J222" s="212">
        <f>ROUND(I222*H222,2)</f>
        <v>0</v>
      </c>
      <c r="K222" s="213"/>
      <c r="L222" s="214"/>
      <c r="M222" s="215" t="s">
        <v>19</v>
      </c>
      <c r="N222" s="216" t="s">
        <v>44</v>
      </c>
      <c r="O222" s="65"/>
      <c r="P222" s="185">
        <f>O222*H222</f>
        <v>0</v>
      </c>
      <c r="Q222" s="185">
        <v>0.0029</v>
      </c>
      <c r="R222" s="185">
        <f>Q222*H222</f>
        <v>0.0754</v>
      </c>
      <c r="S222" s="185">
        <v>0</v>
      </c>
      <c r="T222" s="186">
        <f>S222*H222</f>
        <v>0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187" t="s">
        <v>175</v>
      </c>
      <c r="AT222" s="187" t="s">
        <v>183</v>
      </c>
      <c r="AU222" s="187" t="s">
        <v>83</v>
      </c>
      <c r="AY222" s="18" t="s">
        <v>139</v>
      </c>
      <c r="BE222" s="188">
        <f>IF(N222="základní",J222,0)</f>
        <v>0</v>
      </c>
      <c r="BF222" s="188">
        <f>IF(N222="snížená",J222,0)</f>
        <v>0</v>
      </c>
      <c r="BG222" s="188">
        <f>IF(N222="zákl. přenesená",J222,0)</f>
        <v>0</v>
      </c>
      <c r="BH222" s="188">
        <f>IF(N222="sníž. přenesená",J222,0)</f>
        <v>0</v>
      </c>
      <c r="BI222" s="188">
        <f>IF(N222="nulová",J222,0)</f>
        <v>0</v>
      </c>
      <c r="BJ222" s="18" t="s">
        <v>81</v>
      </c>
      <c r="BK222" s="188">
        <f>ROUND(I222*H222,2)</f>
        <v>0</v>
      </c>
      <c r="BL222" s="18" t="s">
        <v>145</v>
      </c>
      <c r="BM222" s="187" t="s">
        <v>754</v>
      </c>
    </row>
    <row r="223" spans="2:51" s="13" customFormat="1" ht="11.25">
      <c r="B223" s="194"/>
      <c r="C223" s="195"/>
      <c r="D223" s="196" t="s">
        <v>180</v>
      </c>
      <c r="E223" s="195"/>
      <c r="F223" s="198" t="s">
        <v>755</v>
      </c>
      <c r="G223" s="195"/>
      <c r="H223" s="199">
        <v>26</v>
      </c>
      <c r="I223" s="200"/>
      <c r="J223" s="195"/>
      <c r="K223" s="195"/>
      <c r="L223" s="201"/>
      <c r="M223" s="202"/>
      <c r="N223" s="203"/>
      <c r="O223" s="203"/>
      <c r="P223" s="203"/>
      <c r="Q223" s="203"/>
      <c r="R223" s="203"/>
      <c r="S223" s="203"/>
      <c r="T223" s="204"/>
      <c r="AT223" s="205" t="s">
        <v>180</v>
      </c>
      <c r="AU223" s="205" t="s">
        <v>83</v>
      </c>
      <c r="AV223" s="13" t="s">
        <v>83</v>
      </c>
      <c r="AW223" s="13" t="s">
        <v>4</v>
      </c>
      <c r="AX223" s="13" t="s">
        <v>81</v>
      </c>
      <c r="AY223" s="205" t="s">
        <v>139</v>
      </c>
    </row>
    <row r="224" spans="1:65" s="2" customFormat="1" ht="33" customHeight="1">
      <c r="A224" s="35"/>
      <c r="B224" s="36"/>
      <c r="C224" s="175" t="s">
        <v>460</v>
      </c>
      <c r="D224" s="175" t="s">
        <v>141</v>
      </c>
      <c r="E224" s="176" t="s">
        <v>756</v>
      </c>
      <c r="F224" s="177" t="s">
        <v>757</v>
      </c>
      <c r="G224" s="178" t="s">
        <v>213</v>
      </c>
      <c r="H224" s="179">
        <v>18</v>
      </c>
      <c r="I224" s="180"/>
      <c r="J224" s="181">
        <f>ROUND(I224*H224,2)</f>
        <v>0</v>
      </c>
      <c r="K224" s="182"/>
      <c r="L224" s="40"/>
      <c r="M224" s="183" t="s">
        <v>19</v>
      </c>
      <c r="N224" s="184" t="s">
        <v>44</v>
      </c>
      <c r="O224" s="65"/>
      <c r="P224" s="185">
        <f>O224*H224</f>
        <v>0</v>
      </c>
      <c r="Q224" s="185">
        <v>1E-05</v>
      </c>
      <c r="R224" s="185">
        <f>Q224*H224</f>
        <v>0.00018</v>
      </c>
      <c r="S224" s="185">
        <v>0</v>
      </c>
      <c r="T224" s="186">
        <f>S224*H224</f>
        <v>0</v>
      </c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R224" s="187" t="s">
        <v>145</v>
      </c>
      <c r="AT224" s="187" t="s">
        <v>141</v>
      </c>
      <c r="AU224" s="187" t="s">
        <v>83</v>
      </c>
      <c r="AY224" s="18" t="s">
        <v>139</v>
      </c>
      <c r="BE224" s="188">
        <f>IF(N224="základní",J224,0)</f>
        <v>0</v>
      </c>
      <c r="BF224" s="188">
        <f>IF(N224="snížená",J224,0)</f>
        <v>0</v>
      </c>
      <c r="BG224" s="188">
        <f>IF(N224="zákl. přenesená",J224,0)</f>
        <v>0</v>
      </c>
      <c r="BH224" s="188">
        <f>IF(N224="sníž. přenesená",J224,0)</f>
        <v>0</v>
      </c>
      <c r="BI224" s="188">
        <f>IF(N224="nulová",J224,0)</f>
        <v>0</v>
      </c>
      <c r="BJ224" s="18" t="s">
        <v>81</v>
      </c>
      <c r="BK224" s="188">
        <f>ROUND(I224*H224,2)</f>
        <v>0</v>
      </c>
      <c r="BL224" s="18" t="s">
        <v>145</v>
      </c>
      <c r="BM224" s="187" t="s">
        <v>758</v>
      </c>
    </row>
    <row r="225" spans="1:47" s="2" customFormat="1" ht="11.25">
      <c r="A225" s="35"/>
      <c r="B225" s="36"/>
      <c r="C225" s="37"/>
      <c r="D225" s="189" t="s">
        <v>151</v>
      </c>
      <c r="E225" s="37"/>
      <c r="F225" s="190" t="s">
        <v>759</v>
      </c>
      <c r="G225" s="37"/>
      <c r="H225" s="37"/>
      <c r="I225" s="191"/>
      <c r="J225" s="37"/>
      <c r="K225" s="37"/>
      <c r="L225" s="40"/>
      <c r="M225" s="192"/>
      <c r="N225" s="193"/>
      <c r="O225" s="65"/>
      <c r="P225" s="65"/>
      <c r="Q225" s="65"/>
      <c r="R225" s="65"/>
      <c r="S225" s="65"/>
      <c r="T225" s="66"/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T225" s="18" t="s">
        <v>151</v>
      </c>
      <c r="AU225" s="18" t="s">
        <v>83</v>
      </c>
    </row>
    <row r="226" spans="1:65" s="2" customFormat="1" ht="24.2" customHeight="1">
      <c r="A226" s="35"/>
      <c r="B226" s="36"/>
      <c r="C226" s="206" t="s">
        <v>464</v>
      </c>
      <c r="D226" s="206" t="s">
        <v>183</v>
      </c>
      <c r="E226" s="207" t="s">
        <v>760</v>
      </c>
      <c r="F226" s="208" t="s">
        <v>761</v>
      </c>
      <c r="G226" s="209" t="s">
        <v>213</v>
      </c>
      <c r="H226" s="210">
        <v>19</v>
      </c>
      <c r="I226" s="211"/>
      <c r="J226" s="212">
        <f>ROUND(I226*H226,2)</f>
        <v>0</v>
      </c>
      <c r="K226" s="213"/>
      <c r="L226" s="214"/>
      <c r="M226" s="215" t="s">
        <v>19</v>
      </c>
      <c r="N226" s="216" t="s">
        <v>44</v>
      </c>
      <c r="O226" s="65"/>
      <c r="P226" s="185">
        <f>O226*H226</f>
        <v>0</v>
      </c>
      <c r="Q226" s="185">
        <v>0.0046</v>
      </c>
      <c r="R226" s="185">
        <f>Q226*H226</f>
        <v>0.0874</v>
      </c>
      <c r="S226" s="185">
        <v>0</v>
      </c>
      <c r="T226" s="186">
        <f>S226*H226</f>
        <v>0</v>
      </c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R226" s="187" t="s">
        <v>175</v>
      </c>
      <c r="AT226" s="187" t="s">
        <v>183</v>
      </c>
      <c r="AU226" s="187" t="s">
        <v>83</v>
      </c>
      <c r="AY226" s="18" t="s">
        <v>139</v>
      </c>
      <c r="BE226" s="188">
        <f>IF(N226="základní",J226,0)</f>
        <v>0</v>
      </c>
      <c r="BF226" s="188">
        <f>IF(N226="snížená",J226,0)</f>
        <v>0</v>
      </c>
      <c r="BG226" s="188">
        <f>IF(N226="zákl. přenesená",J226,0)</f>
        <v>0</v>
      </c>
      <c r="BH226" s="188">
        <f>IF(N226="sníž. přenesená",J226,0)</f>
        <v>0</v>
      </c>
      <c r="BI226" s="188">
        <f>IF(N226="nulová",J226,0)</f>
        <v>0</v>
      </c>
      <c r="BJ226" s="18" t="s">
        <v>81</v>
      </c>
      <c r="BK226" s="188">
        <f>ROUND(I226*H226,2)</f>
        <v>0</v>
      </c>
      <c r="BL226" s="18" t="s">
        <v>145</v>
      </c>
      <c r="BM226" s="187" t="s">
        <v>762</v>
      </c>
    </row>
    <row r="227" spans="2:51" s="13" customFormat="1" ht="22.5">
      <c r="B227" s="194"/>
      <c r="C227" s="195"/>
      <c r="D227" s="196" t="s">
        <v>180</v>
      </c>
      <c r="E227" s="195"/>
      <c r="F227" s="198" t="s">
        <v>763</v>
      </c>
      <c r="G227" s="195"/>
      <c r="H227" s="199">
        <v>19</v>
      </c>
      <c r="I227" s="200"/>
      <c r="J227" s="195"/>
      <c r="K227" s="195"/>
      <c r="L227" s="201"/>
      <c r="M227" s="202"/>
      <c r="N227" s="203"/>
      <c r="O227" s="203"/>
      <c r="P227" s="203"/>
      <c r="Q227" s="203"/>
      <c r="R227" s="203"/>
      <c r="S227" s="203"/>
      <c r="T227" s="204"/>
      <c r="AT227" s="205" t="s">
        <v>180</v>
      </c>
      <c r="AU227" s="205" t="s">
        <v>83</v>
      </c>
      <c r="AV227" s="13" t="s">
        <v>83</v>
      </c>
      <c r="AW227" s="13" t="s">
        <v>4</v>
      </c>
      <c r="AX227" s="13" t="s">
        <v>81</v>
      </c>
      <c r="AY227" s="205" t="s">
        <v>139</v>
      </c>
    </row>
    <row r="228" spans="1:65" s="2" customFormat="1" ht="37.9" customHeight="1">
      <c r="A228" s="35"/>
      <c r="B228" s="36"/>
      <c r="C228" s="175" t="s">
        <v>468</v>
      </c>
      <c r="D228" s="175" t="s">
        <v>141</v>
      </c>
      <c r="E228" s="176" t="s">
        <v>764</v>
      </c>
      <c r="F228" s="177" t="s">
        <v>765</v>
      </c>
      <c r="G228" s="178" t="s">
        <v>144</v>
      </c>
      <c r="H228" s="179">
        <v>5</v>
      </c>
      <c r="I228" s="180"/>
      <c r="J228" s="181">
        <f>ROUND(I228*H228,2)</f>
        <v>0</v>
      </c>
      <c r="K228" s="182"/>
      <c r="L228" s="40"/>
      <c r="M228" s="183" t="s">
        <v>19</v>
      </c>
      <c r="N228" s="184" t="s">
        <v>44</v>
      </c>
      <c r="O228" s="65"/>
      <c r="P228" s="185">
        <f>O228*H228</f>
        <v>0</v>
      </c>
      <c r="Q228" s="185">
        <v>0</v>
      </c>
      <c r="R228" s="185">
        <f>Q228*H228</f>
        <v>0</v>
      </c>
      <c r="S228" s="185">
        <v>0</v>
      </c>
      <c r="T228" s="186">
        <f>S228*H228</f>
        <v>0</v>
      </c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R228" s="187" t="s">
        <v>145</v>
      </c>
      <c r="AT228" s="187" t="s">
        <v>141</v>
      </c>
      <c r="AU228" s="187" t="s">
        <v>83</v>
      </c>
      <c r="AY228" s="18" t="s">
        <v>139</v>
      </c>
      <c r="BE228" s="188">
        <f>IF(N228="základní",J228,0)</f>
        <v>0</v>
      </c>
      <c r="BF228" s="188">
        <f>IF(N228="snížená",J228,0)</f>
        <v>0</v>
      </c>
      <c r="BG228" s="188">
        <f>IF(N228="zákl. přenesená",J228,0)</f>
        <v>0</v>
      </c>
      <c r="BH228" s="188">
        <f>IF(N228="sníž. přenesená",J228,0)</f>
        <v>0</v>
      </c>
      <c r="BI228" s="188">
        <f>IF(N228="nulová",J228,0)</f>
        <v>0</v>
      </c>
      <c r="BJ228" s="18" t="s">
        <v>81</v>
      </c>
      <c r="BK228" s="188">
        <f>ROUND(I228*H228,2)</f>
        <v>0</v>
      </c>
      <c r="BL228" s="18" t="s">
        <v>145</v>
      </c>
      <c r="BM228" s="187" t="s">
        <v>766</v>
      </c>
    </row>
    <row r="229" spans="1:47" s="2" customFormat="1" ht="11.25">
      <c r="A229" s="35"/>
      <c r="B229" s="36"/>
      <c r="C229" s="37"/>
      <c r="D229" s="189" t="s">
        <v>151</v>
      </c>
      <c r="E229" s="37"/>
      <c r="F229" s="190" t="s">
        <v>767</v>
      </c>
      <c r="G229" s="37"/>
      <c r="H229" s="37"/>
      <c r="I229" s="191"/>
      <c r="J229" s="37"/>
      <c r="K229" s="37"/>
      <c r="L229" s="40"/>
      <c r="M229" s="192"/>
      <c r="N229" s="193"/>
      <c r="O229" s="65"/>
      <c r="P229" s="65"/>
      <c r="Q229" s="65"/>
      <c r="R229" s="65"/>
      <c r="S229" s="65"/>
      <c r="T229" s="66"/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T229" s="18" t="s">
        <v>151</v>
      </c>
      <c r="AU229" s="18" t="s">
        <v>83</v>
      </c>
    </row>
    <row r="230" spans="1:65" s="2" customFormat="1" ht="16.5" customHeight="1">
      <c r="A230" s="35"/>
      <c r="B230" s="36"/>
      <c r="C230" s="206" t="s">
        <v>472</v>
      </c>
      <c r="D230" s="206" t="s">
        <v>183</v>
      </c>
      <c r="E230" s="207" t="s">
        <v>768</v>
      </c>
      <c r="F230" s="208" t="s">
        <v>769</v>
      </c>
      <c r="G230" s="209" t="s">
        <v>144</v>
      </c>
      <c r="H230" s="210">
        <v>4</v>
      </c>
      <c r="I230" s="211"/>
      <c r="J230" s="212">
        <f>ROUND(I230*H230,2)</f>
        <v>0</v>
      </c>
      <c r="K230" s="213"/>
      <c r="L230" s="214"/>
      <c r="M230" s="215" t="s">
        <v>19</v>
      </c>
      <c r="N230" s="216" t="s">
        <v>44</v>
      </c>
      <c r="O230" s="65"/>
      <c r="P230" s="185">
        <f>O230*H230</f>
        <v>0</v>
      </c>
      <c r="Q230" s="185">
        <v>0.00059</v>
      </c>
      <c r="R230" s="185">
        <f>Q230*H230</f>
        <v>0.00236</v>
      </c>
      <c r="S230" s="185">
        <v>0</v>
      </c>
      <c r="T230" s="186">
        <f>S230*H230</f>
        <v>0</v>
      </c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R230" s="187" t="s">
        <v>175</v>
      </c>
      <c r="AT230" s="187" t="s">
        <v>183</v>
      </c>
      <c r="AU230" s="187" t="s">
        <v>83</v>
      </c>
      <c r="AY230" s="18" t="s">
        <v>139</v>
      </c>
      <c r="BE230" s="188">
        <f>IF(N230="základní",J230,0)</f>
        <v>0</v>
      </c>
      <c r="BF230" s="188">
        <f>IF(N230="snížená",J230,0)</f>
        <v>0</v>
      </c>
      <c r="BG230" s="188">
        <f>IF(N230="zákl. přenesená",J230,0)</f>
        <v>0</v>
      </c>
      <c r="BH230" s="188">
        <f>IF(N230="sníž. přenesená",J230,0)</f>
        <v>0</v>
      </c>
      <c r="BI230" s="188">
        <f>IF(N230="nulová",J230,0)</f>
        <v>0</v>
      </c>
      <c r="BJ230" s="18" t="s">
        <v>81</v>
      </c>
      <c r="BK230" s="188">
        <f>ROUND(I230*H230,2)</f>
        <v>0</v>
      </c>
      <c r="BL230" s="18" t="s">
        <v>145</v>
      </c>
      <c r="BM230" s="187" t="s">
        <v>770</v>
      </c>
    </row>
    <row r="231" spans="1:65" s="2" customFormat="1" ht="16.5" customHeight="1">
      <c r="A231" s="35"/>
      <c r="B231" s="36"/>
      <c r="C231" s="206" t="s">
        <v>477</v>
      </c>
      <c r="D231" s="206" t="s">
        <v>183</v>
      </c>
      <c r="E231" s="207" t="s">
        <v>771</v>
      </c>
      <c r="F231" s="208" t="s">
        <v>772</v>
      </c>
      <c r="G231" s="209" t="s">
        <v>144</v>
      </c>
      <c r="H231" s="210">
        <v>1</v>
      </c>
      <c r="I231" s="211"/>
      <c r="J231" s="212">
        <f>ROUND(I231*H231,2)</f>
        <v>0</v>
      </c>
      <c r="K231" s="213"/>
      <c r="L231" s="214"/>
      <c r="M231" s="215" t="s">
        <v>19</v>
      </c>
      <c r="N231" s="216" t="s">
        <v>44</v>
      </c>
      <c r="O231" s="65"/>
      <c r="P231" s="185">
        <f>O231*H231</f>
        <v>0</v>
      </c>
      <c r="Q231" s="185">
        <v>0.00044</v>
      </c>
      <c r="R231" s="185">
        <f>Q231*H231</f>
        <v>0.00044</v>
      </c>
      <c r="S231" s="185">
        <v>0</v>
      </c>
      <c r="T231" s="186">
        <f>S231*H231</f>
        <v>0</v>
      </c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R231" s="187" t="s">
        <v>175</v>
      </c>
      <c r="AT231" s="187" t="s">
        <v>183</v>
      </c>
      <c r="AU231" s="187" t="s">
        <v>83</v>
      </c>
      <c r="AY231" s="18" t="s">
        <v>139</v>
      </c>
      <c r="BE231" s="188">
        <f>IF(N231="základní",J231,0)</f>
        <v>0</v>
      </c>
      <c r="BF231" s="188">
        <f>IF(N231="snížená",J231,0)</f>
        <v>0</v>
      </c>
      <c r="BG231" s="188">
        <f>IF(N231="zákl. přenesená",J231,0)</f>
        <v>0</v>
      </c>
      <c r="BH231" s="188">
        <f>IF(N231="sníž. přenesená",J231,0)</f>
        <v>0</v>
      </c>
      <c r="BI231" s="188">
        <f>IF(N231="nulová",J231,0)</f>
        <v>0</v>
      </c>
      <c r="BJ231" s="18" t="s">
        <v>81</v>
      </c>
      <c r="BK231" s="188">
        <f>ROUND(I231*H231,2)</f>
        <v>0</v>
      </c>
      <c r="BL231" s="18" t="s">
        <v>145</v>
      </c>
      <c r="BM231" s="187" t="s">
        <v>773</v>
      </c>
    </row>
    <row r="232" spans="1:65" s="2" customFormat="1" ht="37.9" customHeight="1">
      <c r="A232" s="35"/>
      <c r="B232" s="36"/>
      <c r="C232" s="175" t="s">
        <v>481</v>
      </c>
      <c r="D232" s="175" t="s">
        <v>141</v>
      </c>
      <c r="E232" s="176" t="s">
        <v>774</v>
      </c>
      <c r="F232" s="177" t="s">
        <v>775</v>
      </c>
      <c r="G232" s="178" t="s">
        <v>144</v>
      </c>
      <c r="H232" s="179">
        <v>4</v>
      </c>
      <c r="I232" s="180"/>
      <c r="J232" s="181">
        <f>ROUND(I232*H232,2)</f>
        <v>0</v>
      </c>
      <c r="K232" s="182"/>
      <c r="L232" s="40"/>
      <c r="M232" s="183" t="s">
        <v>19</v>
      </c>
      <c r="N232" s="184" t="s">
        <v>44</v>
      </c>
      <c r="O232" s="65"/>
      <c r="P232" s="185">
        <f>O232*H232</f>
        <v>0</v>
      </c>
      <c r="Q232" s="185">
        <v>0</v>
      </c>
      <c r="R232" s="185">
        <f>Q232*H232</f>
        <v>0</v>
      </c>
      <c r="S232" s="185">
        <v>0</v>
      </c>
      <c r="T232" s="186">
        <f>S232*H232</f>
        <v>0</v>
      </c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R232" s="187" t="s">
        <v>145</v>
      </c>
      <c r="AT232" s="187" t="s">
        <v>141</v>
      </c>
      <c r="AU232" s="187" t="s">
        <v>83</v>
      </c>
      <c r="AY232" s="18" t="s">
        <v>139</v>
      </c>
      <c r="BE232" s="188">
        <f>IF(N232="základní",J232,0)</f>
        <v>0</v>
      </c>
      <c r="BF232" s="188">
        <f>IF(N232="snížená",J232,0)</f>
        <v>0</v>
      </c>
      <c r="BG232" s="188">
        <f>IF(N232="zákl. přenesená",J232,0)</f>
        <v>0</v>
      </c>
      <c r="BH232" s="188">
        <f>IF(N232="sníž. přenesená",J232,0)</f>
        <v>0</v>
      </c>
      <c r="BI232" s="188">
        <f>IF(N232="nulová",J232,0)</f>
        <v>0</v>
      </c>
      <c r="BJ232" s="18" t="s">
        <v>81</v>
      </c>
      <c r="BK232" s="188">
        <f>ROUND(I232*H232,2)</f>
        <v>0</v>
      </c>
      <c r="BL232" s="18" t="s">
        <v>145</v>
      </c>
      <c r="BM232" s="187" t="s">
        <v>776</v>
      </c>
    </row>
    <row r="233" spans="1:47" s="2" customFormat="1" ht="11.25">
      <c r="A233" s="35"/>
      <c r="B233" s="36"/>
      <c r="C233" s="37"/>
      <c r="D233" s="189" t="s">
        <v>151</v>
      </c>
      <c r="E233" s="37"/>
      <c r="F233" s="190" t="s">
        <v>777</v>
      </c>
      <c r="G233" s="37"/>
      <c r="H233" s="37"/>
      <c r="I233" s="191"/>
      <c r="J233" s="37"/>
      <c r="K233" s="37"/>
      <c r="L233" s="40"/>
      <c r="M233" s="192"/>
      <c r="N233" s="193"/>
      <c r="O233" s="65"/>
      <c r="P233" s="65"/>
      <c r="Q233" s="65"/>
      <c r="R233" s="65"/>
      <c r="S233" s="65"/>
      <c r="T233" s="66"/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T233" s="18" t="s">
        <v>151</v>
      </c>
      <c r="AU233" s="18" t="s">
        <v>83</v>
      </c>
    </row>
    <row r="234" spans="1:65" s="2" customFormat="1" ht="24.2" customHeight="1">
      <c r="A234" s="35"/>
      <c r="B234" s="36"/>
      <c r="C234" s="206" t="s">
        <v>486</v>
      </c>
      <c r="D234" s="206" t="s">
        <v>183</v>
      </c>
      <c r="E234" s="207" t="s">
        <v>778</v>
      </c>
      <c r="F234" s="208" t="s">
        <v>779</v>
      </c>
      <c r="G234" s="209" t="s">
        <v>144</v>
      </c>
      <c r="H234" s="210">
        <v>4</v>
      </c>
      <c r="I234" s="211"/>
      <c r="J234" s="212">
        <f>ROUND(I234*H234,2)</f>
        <v>0</v>
      </c>
      <c r="K234" s="213"/>
      <c r="L234" s="214"/>
      <c r="M234" s="215" t="s">
        <v>19</v>
      </c>
      <c r="N234" s="216" t="s">
        <v>44</v>
      </c>
      <c r="O234" s="65"/>
      <c r="P234" s="185">
        <f>O234*H234</f>
        <v>0</v>
      </c>
      <c r="Q234" s="185">
        <v>0.0003</v>
      </c>
      <c r="R234" s="185">
        <f>Q234*H234</f>
        <v>0.0012</v>
      </c>
      <c r="S234" s="185">
        <v>0</v>
      </c>
      <c r="T234" s="186">
        <f>S234*H234</f>
        <v>0</v>
      </c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R234" s="187" t="s">
        <v>175</v>
      </c>
      <c r="AT234" s="187" t="s">
        <v>183</v>
      </c>
      <c r="AU234" s="187" t="s">
        <v>83</v>
      </c>
      <c r="AY234" s="18" t="s">
        <v>139</v>
      </c>
      <c r="BE234" s="188">
        <f>IF(N234="základní",J234,0)</f>
        <v>0</v>
      </c>
      <c r="BF234" s="188">
        <f>IF(N234="snížená",J234,0)</f>
        <v>0</v>
      </c>
      <c r="BG234" s="188">
        <f>IF(N234="zákl. přenesená",J234,0)</f>
        <v>0</v>
      </c>
      <c r="BH234" s="188">
        <f>IF(N234="sníž. přenesená",J234,0)</f>
        <v>0</v>
      </c>
      <c r="BI234" s="188">
        <f>IF(N234="nulová",J234,0)</f>
        <v>0</v>
      </c>
      <c r="BJ234" s="18" t="s">
        <v>81</v>
      </c>
      <c r="BK234" s="188">
        <f>ROUND(I234*H234,2)</f>
        <v>0</v>
      </c>
      <c r="BL234" s="18" t="s">
        <v>145</v>
      </c>
      <c r="BM234" s="187" t="s">
        <v>780</v>
      </c>
    </row>
    <row r="235" spans="1:65" s="2" customFormat="1" ht="37.9" customHeight="1">
      <c r="A235" s="35"/>
      <c r="B235" s="36"/>
      <c r="C235" s="175" t="s">
        <v>494</v>
      </c>
      <c r="D235" s="175" t="s">
        <v>141</v>
      </c>
      <c r="E235" s="176" t="s">
        <v>781</v>
      </c>
      <c r="F235" s="177" t="s">
        <v>782</v>
      </c>
      <c r="G235" s="178" t="s">
        <v>144</v>
      </c>
      <c r="H235" s="179">
        <v>6</v>
      </c>
      <c r="I235" s="180"/>
      <c r="J235" s="181">
        <f>ROUND(I235*H235,2)</f>
        <v>0</v>
      </c>
      <c r="K235" s="182"/>
      <c r="L235" s="40"/>
      <c r="M235" s="183" t="s">
        <v>19</v>
      </c>
      <c r="N235" s="184" t="s">
        <v>44</v>
      </c>
      <c r="O235" s="65"/>
      <c r="P235" s="185">
        <f>O235*H235</f>
        <v>0</v>
      </c>
      <c r="Q235" s="185">
        <v>0</v>
      </c>
      <c r="R235" s="185">
        <f>Q235*H235</f>
        <v>0</v>
      </c>
      <c r="S235" s="185">
        <v>0</v>
      </c>
      <c r="T235" s="186">
        <f>S235*H235</f>
        <v>0</v>
      </c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R235" s="187" t="s">
        <v>145</v>
      </c>
      <c r="AT235" s="187" t="s">
        <v>141</v>
      </c>
      <c r="AU235" s="187" t="s">
        <v>83</v>
      </c>
      <c r="AY235" s="18" t="s">
        <v>139</v>
      </c>
      <c r="BE235" s="188">
        <f>IF(N235="základní",J235,0)</f>
        <v>0</v>
      </c>
      <c r="BF235" s="188">
        <f>IF(N235="snížená",J235,0)</f>
        <v>0</v>
      </c>
      <c r="BG235" s="188">
        <f>IF(N235="zákl. přenesená",J235,0)</f>
        <v>0</v>
      </c>
      <c r="BH235" s="188">
        <f>IF(N235="sníž. přenesená",J235,0)</f>
        <v>0</v>
      </c>
      <c r="BI235" s="188">
        <f>IF(N235="nulová",J235,0)</f>
        <v>0</v>
      </c>
      <c r="BJ235" s="18" t="s">
        <v>81</v>
      </c>
      <c r="BK235" s="188">
        <f>ROUND(I235*H235,2)</f>
        <v>0</v>
      </c>
      <c r="BL235" s="18" t="s">
        <v>145</v>
      </c>
      <c r="BM235" s="187" t="s">
        <v>783</v>
      </c>
    </row>
    <row r="236" spans="1:47" s="2" customFormat="1" ht="11.25">
      <c r="A236" s="35"/>
      <c r="B236" s="36"/>
      <c r="C236" s="37"/>
      <c r="D236" s="189" t="s">
        <v>151</v>
      </c>
      <c r="E236" s="37"/>
      <c r="F236" s="190" t="s">
        <v>784</v>
      </c>
      <c r="G236" s="37"/>
      <c r="H236" s="37"/>
      <c r="I236" s="191"/>
      <c r="J236" s="37"/>
      <c r="K236" s="37"/>
      <c r="L236" s="40"/>
      <c r="M236" s="192"/>
      <c r="N236" s="193"/>
      <c r="O236" s="65"/>
      <c r="P236" s="65"/>
      <c r="Q236" s="65"/>
      <c r="R236" s="65"/>
      <c r="S236" s="65"/>
      <c r="T236" s="66"/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T236" s="18" t="s">
        <v>151</v>
      </c>
      <c r="AU236" s="18" t="s">
        <v>83</v>
      </c>
    </row>
    <row r="237" spans="1:65" s="2" customFormat="1" ht="16.5" customHeight="1">
      <c r="A237" s="35"/>
      <c r="B237" s="36"/>
      <c r="C237" s="206" t="s">
        <v>498</v>
      </c>
      <c r="D237" s="206" t="s">
        <v>183</v>
      </c>
      <c r="E237" s="207" t="s">
        <v>785</v>
      </c>
      <c r="F237" s="208" t="s">
        <v>786</v>
      </c>
      <c r="G237" s="209" t="s">
        <v>144</v>
      </c>
      <c r="H237" s="210">
        <v>6</v>
      </c>
      <c r="I237" s="211"/>
      <c r="J237" s="212">
        <f>ROUND(I237*H237,2)</f>
        <v>0</v>
      </c>
      <c r="K237" s="213"/>
      <c r="L237" s="214"/>
      <c r="M237" s="215" t="s">
        <v>19</v>
      </c>
      <c r="N237" s="216" t="s">
        <v>44</v>
      </c>
      <c r="O237" s="65"/>
      <c r="P237" s="185">
        <f>O237*H237</f>
        <v>0</v>
      </c>
      <c r="Q237" s="185">
        <v>0.00081</v>
      </c>
      <c r="R237" s="185">
        <f>Q237*H237</f>
        <v>0.00486</v>
      </c>
      <c r="S237" s="185">
        <v>0</v>
      </c>
      <c r="T237" s="186">
        <f>S237*H237</f>
        <v>0</v>
      </c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R237" s="187" t="s">
        <v>175</v>
      </c>
      <c r="AT237" s="187" t="s">
        <v>183</v>
      </c>
      <c r="AU237" s="187" t="s">
        <v>83</v>
      </c>
      <c r="AY237" s="18" t="s">
        <v>139</v>
      </c>
      <c r="BE237" s="188">
        <f>IF(N237="základní",J237,0)</f>
        <v>0</v>
      </c>
      <c r="BF237" s="188">
        <f>IF(N237="snížená",J237,0)</f>
        <v>0</v>
      </c>
      <c r="BG237" s="188">
        <f>IF(N237="zákl. přenesená",J237,0)</f>
        <v>0</v>
      </c>
      <c r="BH237" s="188">
        <f>IF(N237="sníž. přenesená",J237,0)</f>
        <v>0</v>
      </c>
      <c r="BI237" s="188">
        <f>IF(N237="nulová",J237,0)</f>
        <v>0</v>
      </c>
      <c r="BJ237" s="18" t="s">
        <v>81</v>
      </c>
      <c r="BK237" s="188">
        <f>ROUND(I237*H237,2)</f>
        <v>0</v>
      </c>
      <c r="BL237" s="18" t="s">
        <v>145</v>
      </c>
      <c r="BM237" s="187" t="s">
        <v>787</v>
      </c>
    </row>
    <row r="238" spans="1:65" s="2" customFormat="1" ht="37.9" customHeight="1">
      <c r="A238" s="35"/>
      <c r="B238" s="36"/>
      <c r="C238" s="175" t="s">
        <v>788</v>
      </c>
      <c r="D238" s="175" t="s">
        <v>141</v>
      </c>
      <c r="E238" s="176" t="s">
        <v>789</v>
      </c>
      <c r="F238" s="177" t="s">
        <v>790</v>
      </c>
      <c r="G238" s="178" t="s">
        <v>144</v>
      </c>
      <c r="H238" s="179">
        <v>1</v>
      </c>
      <c r="I238" s="180"/>
      <c r="J238" s="181">
        <f>ROUND(I238*H238,2)</f>
        <v>0</v>
      </c>
      <c r="K238" s="182"/>
      <c r="L238" s="40"/>
      <c r="M238" s="183" t="s">
        <v>19</v>
      </c>
      <c r="N238" s="184" t="s">
        <v>44</v>
      </c>
      <c r="O238" s="65"/>
      <c r="P238" s="185">
        <f>O238*H238</f>
        <v>0</v>
      </c>
      <c r="Q238" s="185">
        <v>0</v>
      </c>
      <c r="R238" s="185">
        <f>Q238*H238</f>
        <v>0</v>
      </c>
      <c r="S238" s="185">
        <v>0</v>
      </c>
      <c r="T238" s="186">
        <f>S238*H238</f>
        <v>0</v>
      </c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R238" s="187" t="s">
        <v>145</v>
      </c>
      <c r="AT238" s="187" t="s">
        <v>141</v>
      </c>
      <c r="AU238" s="187" t="s">
        <v>83</v>
      </c>
      <c r="AY238" s="18" t="s">
        <v>139</v>
      </c>
      <c r="BE238" s="188">
        <f>IF(N238="základní",J238,0)</f>
        <v>0</v>
      </c>
      <c r="BF238" s="188">
        <f>IF(N238="snížená",J238,0)</f>
        <v>0</v>
      </c>
      <c r="BG238" s="188">
        <f>IF(N238="zákl. přenesená",J238,0)</f>
        <v>0</v>
      </c>
      <c r="BH238" s="188">
        <f>IF(N238="sníž. přenesená",J238,0)</f>
        <v>0</v>
      </c>
      <c r="BI238" s="188">
        <f>IF(N238="nulová",J238,0)</f>
        <v>0</v>
      </c>
      <c r="BJ238" s="18" t="s">
        <v>81</v>
      </c>
      <c r="BK238" s="188">
        <f>ROUND(I238*H238,2)</f>
        <v>0</v>
      </c>
      <c r="BL238" s="18" t="s">
        <v>145</v>
      </c>
      <c r="BM238" s="187" t="s">
        <v>791</v>
      </c>
    </row>
    <row r="239" spans="1:47" s="2" customFormat="1" ht="11.25">
      <c r="A239" s="35"/>
      <c r="B239" s="36"/>
      <c r="C239" s="37"/>
      <c r="D239" s="189" t="s">
        <v>151</v>
      </c>
      <c r="E239" s="37"/>
      <c r="F239" s="190" t="s">
        <v>792</v>
      </c>
      <c r="G239" s="37"/>
      <c r="H239" s="37"/>
      <c r="I239" s="191"/>
      <c r="J239" s="37"/>
      <c r="K239" s="37"/>
      <c r="L239" s="40"/>
      <c r="M239" s="192"/>
      <c r="N239" s="193"/>
      <c r="O239" s="65"/>
      <c r="P239" s="65"/>
      <c r="Q239" s="65"/>
      <c r="R239" s="65"/>
      <c r="S239" s="65"/>
      <c r="T239" s="66"/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T239" s="18" t="s">
        <v>151</v>
      </c>
      <c r="AU239" s="18" t="s">
        <v>83</v>
      </c>
    </row>
    <row r="240" spans="1:65" s="2" customFormat="1" ht="24.2" customHeight="1">
      <c r="A240" s="35"/>
      <c r="B240" s="36"/>
      <c r="C240" s="206" t="s">
        <v>793</v>
      </c>
      <c r="D240" s="206" t="s">
        <v>183</v>
      </c>
      <c r="E240" s="207" t="s">
        <v>794</v>
      </c>
      <c r="F240" s="208" t="s">
        <v>795</v>
      </c>
      <c r="G240" s="209" t="s">
        <v>144</v>
      </c>
      <c r="H240" s="210">
        <v>1</v>
      </c>
      <c r="I240" s="211"/>
      <c r="J240" s="212">
        <f>ROUND(I240*H240,2)</f>
        <v>0</v>
      </c>
      <c r="K240" s="213"/>
      <c r="L240" s="214"/>
      <c r="M240" s="215" t="s">
        <v>19</v>
      </c>
      <c r="N240" s="216" t="s">
        <v>44</v>
      </c>
      <c r="O240" s="65"/>
      <c r="P240" s="185">
        <f>O240*H240</f>
        <v>0</v>
      </c>
      <c r="Q240" s="185">
        <v>0.00143</v>
      </c>
      <c r="R240" s="185">
        <f>Q240*H240</f>
        <v>0.00143</v>
      </c>
      <c r="S240" s="185">
        <v>0</v>
      </c>
      <c r="T240" s="186">
        <f>S240*H240</f>
        <v>0</v>
      </c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R240" s="187" t="s">
        <v>175</v>
      </c>
      <c r="AT240" s="187" t="s">
        <v>183</v>
      </c>
      <c r="AU240" s="187" t="s">
        <v>83</v>
      </c>
      <c r="AY240" s="18" t="s">
        <v>139</v>
      </c>
      <c r="BE240" s="188">
        <f>IF(N240="základní",J240,0)</f>
        <v>0</v>
      </c>
      <c r="BF240" s="188">
        <f>IF(N240="snížená",J240,0)</f>
        <v>0</v>
      </c>
      <c r="BG240" s="188">
        <f>IF(N240="zákl. přenesená",J240,0)</f>
        <v>0</v>
      </c>
      <c r="BH240" s="188">
        <f>IF(N240="sníž. přenesená",J240,0)</f>
        <v>0</v>
      </c>
      <c r="BI240" s="188">
        <f>IF(N240="nulová",J240,0)</f>
        <v>0</v>
      </c>
      <c r="BJ240" s="18" t="s">
        <v>81</v>
      </c>
      <c r="BK240" s="188">
        <f>ROUND(I240*H240,2)</f>
        <v>0</v>
      </c>
      <c r="BL240" s="18" t="s">
        <v>145</v>
      </c>
      <c r="BM240" s="187" t="s">
        <v>796</v>
      </c>
    </row>
    <row r="241" spans="1:65" s="2" customFormat="1" ht="37.9" customHeight="1">
      <c r="A241" s="35"/>
      <c r="B241" s="36"/>
      <c r="C241" s="175" t="s">
        <v>797</v>
      </c>
      <c r="D241" s="175" t="s">
        <v>141</v>
      </c>
      <c r="E241" s="176" t="s">
        <v>798</v>
      </c>
      <c r="F241" s="177" t="s">
        <v>799</v>
      </c>
      <c r="G241" s="178" t="s">
        <v>144</v>
      </c>
      <c r="H241" s="179">
        <v>3</v>
      </c>
      <c r="I241" s="180"/>
      <c r="J241" s="181">
        <f>ROUND(I241*H241,2)</f>
        <v>0</v>
      </c>
      <c r="K241" s="182"/>
      <c r="L241" s="40"/>
      <c r="M241" s="183" t="s">
        <v>19</v>
      </c>
      <c r="N241" s="184" t="s">
        <v>44</v>
      </c>
      <c r="O241" s="65"/>
      <c r="P241" s="185">
        <f>O241*H241</f>
        <v>0</v>
      </c>
      <c r="Q241" s="185">
        <v>0</v>
      </c>
      <c r="R241" s="185">
        <f>Q241*H241</f>
        <v>0</v>
      </c>
      <c r="S241" s="185">
        <v>0</v>
      </c>
      <c r="T241" s="186">
        <f>S241*H241</f>
        <v>0</v>
      </c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R241" s="187" t="s">
        <v>145</v>
      </c>
      <c r="AT241" s="187" t="s">
        <v>141</v>
      </c>
      <c r="AU241" s="187" t="s">
        <v>83</v>
      </c>
      <c r="AY241" s="18" t="s">
        <v>139</v>
      </c>
      <c r="BE241" s="188">
        <f>IF(N241="základní",J241,0)</f>
        <v>0</v>
      </c>
      <c r="BF241" s="188">
        <f>IF(N241="snížená",J241,0)</f>
        <v>0</v>
      </c>
      <c r="BG241" s="188">
        <f>IF(N241="zákl. přenesená",J241,0)</f>
        <v>0</v>
      </c>
      <c r="BH241" s="188">
        <f>IF(N241="sníž. přenesená",J241,0)</f>
        <v>0</v>
      </c>
      <c r="BI241" s="188">
        <f>IF(N241="nulová",J241,0)</f>
        <v>0</v>
      </c>
      <c r="BJ241" s="18" t="s">
        <v>81</v>
      </c>
      <c r="BK241" s="188">
        <f>ROUND(I241*H241,2)</f>
        <v>0</v>
      </c>
      <c r="BL241" s="18" t="s">
        <v>145</v>
      </c>
      <c r="BM241" s="187" t="s">
        <v>800</v>
      </c>
    </row>
    <row r="242" spans="1:47" s="2" customFormat="1" ht="11.25">
      <c r="A242" s="35"/>
      <c r="B242" s="36"/>
      <c r="C242" s="37"/>
      <c r="D242" s="189" t="s">
        <v>151</v>
      </c>
      <c r="E242" s="37"/>
      <c r="F242" s="190" t="s">
        <v>801</v>
      </c>
      <c r="G242" s="37"/>
      <c r="H242" s="37"/>
      <c r="I242" s="191"/>
      <c r="J242" s="37"/>
      <c r="K242" s="37"/>
      <c r="L242" s="40"/>
      <c r="M242" s="192"/>
      <c r="N242" s="193"/>
      <c r="O242" s="65"/>
      <c r="P242" s="65"/>
      <c r="Q242" s="65"/>
      <c r="R242" s="65"/>
      <c r="S242" s="65"/>
      <c r="T242" s="66"/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T242" s="18" t="s">
        <v>151</v>
      </c>
      <c r="AU242" s="18" t="s">
        <v>83</v>
      </c>
    </row>
    <row r="243" spans="1:65" s="2" customFormat="1" ht="16.5" customHeight="1">
      <c r="A243" s="35"/>
      <c r="B243" s="36"/>
      <c r="C243" s="206" t="s">
        <v>802</v>
      </c>
      <c r="D243" s="206" t="s">
        <v>183</v>
      </c>
      <c r="E243" s="207" t="s">
        <v>803</v>
      </c>
      <c r="F243" s="208" t="s">
        <v>804</v>
      </c>
      <c r="G243" s="209" t="s">
        <v>144</v>
      </c>
      <c r="H243" s="210">
        <v>3</v>
      </c>
      <c r="I243" s="211"/>
      <c r="J243" s="212">
        <f>ROUND(I243*H243,2)</f>
        <v>0</v>
      </c>
      <c r="K243" s="213"/>
      <c r="L243" s="214"/>
      <c r="M243" s="215" t="s">
        <v>19</v>
      </c>
      <c r="N243" s="216" t="s">
        <v>44</v>
      </c>
      <c r="O243" s="65"/>
      <c r="P243" s="185">
        <f>O243*H243</f>
        <v>0</v>
      </c>
      <c r="Q243" s="185">
        <v>0.001</v>
      </c>
      <c r="R243" s="185">
        <f>Q243*H243</f>
        <v>0.003</v>
      </c>
      <c r="S243" s="185">
        <v>0</v>
      </c>
      <c r="T243" s="186">
        <f>S243*H243</f>
        <v>0</v>
      </c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R243" s="187" t="s">
        <v>175</v>
      </c>
      <c r="AT243" s="187" t="s">
        <v>183</v>
      </c>
      <c r="AU243" s="187" t="s">
        <v>83</v>
      </c>
      <c r="AY243" s="18" t="s">
        <v>139</v>
      </c>
      <c r="BE243" s="188">
        <f>IF(N243="základní",J243,0)</f>
        <v>0</v>
      </c>
      <c r="BF243" s="188">
        <f>IF(N243="snížená",J243,0)</f>
        <v>0</v>
      </c>
      <c r="BG243" s="188">
        <f>IF(N243="zákl. přenesená",J243,0)</f>
        <v>0</v>
      </c>
      <c r="BH243" s="188">
        <f>IF(N243="sníž. přenesená",J243,0)</f>
        <v>0</v>
      </c>
      <c r="BI243" s="188">
        <f>IF(N243="nulová",J243,0)</f>
        <v>0</v>
      </c>
      <c r="BJ243" s="18" t="s">
        <v>81</v>
      </c>
      <c r="BK243" s="188">
        <f>ROUND(I243*H243,2)</f>
        <v>0</v>
      </c>
      <c r="BL243" s="18" t="s">
        <v>145</v>
      </c>
      <c r="BM243" s="187" t="s">
        <v>805</v>
      </c>
    </row>
    <row r="244" spans="1:65" s="2" customFormat="1" ht="37.9" customHeight="1">
      <c r="A244" s="35"/>
      <c r="B244" s="36"/>
      <c r="C244" s="175" t="s">
        <v>806</v>
      </c>
      <c r="D244" s="175" t="s">
        <v>141</v>
      </c>
      <c r="E244" s="176" t="s">
        <v>807</v>
      </c>
      <c r="F244" s="177" t="s">
        <v>808</v>
      </c>
      <c r="G244" s="178" t="s">
        <v>144</v>
      </c>
      <c r="H244" s="179">
        <v>3</v>
      </c>
      <c r="I244" s="180"/>
      <c r="J244" s="181">
        <f>ROUND(I244*H244,2)</f>
        <v>0</v>
      </c>
      <c r="K244" s="182"/>
      <c r="L244" s="40"/>
      <c r="M244" s="183" t="s">
        <v>19</v>
      </c>
      <c r="N244" s="184" t="s">
        <v>44</v>
      </c>
      <c r="O244" s="65"/>
      <c r="P244" s="185">
        <f>O244*H244</f>
        <v>0</v>
      </c>
      <c r="Q244" s="185">
        <v>0</v>
      </c>
      <c r="R244" s="185">
        <f>Q244*H244</f>
        <v>0</v>
      </c>
      <c r="S244" s="185">
        <v>0</v>
      </c>
      <c r="T244" s="186">
        <f>S244*H244</f>
        <v>0</v>
      </c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R244" s="187" t="s">
        <v>145</v>
      </c>
      <c r="AT244" s="187" t="s">
        <v>141</v>
      </c>
      <c r="AU244" s="187" t="s">
        <v>83</v>
      </c>
      <c r="AY244" s="18" t="s">
        <v>139</v>
      </c>
      <c r="BE244" s="188">
        <f>IF(N244="základní",J244,0)</f>
        <v>0</v>
      </c>
      <c r="BF244" s="188">
        <f>IF(N244="snížená",J244,0)</f>
        <v>0</v>
      </c>
      <c r="BG244" s="188">
        <f>IF(N244="zákl. přenesená",J244,0)</f>
        <v>0</v>
      </c>
      <c r="BH244" s="188">
        <f>IF(N244="sníž. přenesená",J244,0)</f>
        <v>0</v>
      </c>
      <c r="BI244" s="188">
        <f>IF(N244="nulová",J244,0)</f>
        <v>0</v>
      </c>
      <c r="BJ244" s="18" t="s">
        <v>81</v>
      </c>
      <c r="BK244" s="188">
        <f>ROUND(I244*H244,2)</f>
        <v>0</v>
      </c>
      <c r="BL244" s="18" t="s">
        <v>145</v>
      </c>
      <c r="BM244" s="187" t="s">
        <v>809</v>
      </c>
    </row>
    <row r="245" spans="1:47" s="2" customFormat="1" ht="11.25">
      <c r="A245" s="35"/>
      <c r="B245" s="36"/>
      <c r="C245" s="37"/>
      <c r="D245" s="189" t="s">
        <v>151</v>
      </c>
      <c r="E245" s="37"/>
      <c r="F245" s="190" t="s">
        <v>810</v>
      </c>
      <c r="G245" s="37"/>
      <c r="H245" s="37"/>
      <c r="I245" s="191"/>
      <c r="J245" s="37"/>
      <c r="K245" s="37"/>
      <c r="L245" s="40"/>
      <c r="M245" s="192"/>
      <c r="N245" s="193"/>
      <c r="O245" s="65"/>
      <c r="P245" s="65"/>
      <c r="Q245" s="65"/>
      <c r="R245" s="65"/>
      <c r="S245" s="65"/>
      <c r="T245" s="66"/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T245" s="18" t="s">
        <v>151</v>
      </c>
      <c r="AU245" s="18" t="s">
        <v>83</v>
      </c>
    </row>
    <row r="246" spans="1:65" s="2" customFormat="1" ht="16.5" customHeight="1">
      <c r="A246" s="35"/>
      <c r="B246" s="36"/>
      <c r="C246" s="206" t="s">
        <v>811</v>
      </c>
      <c r="D246" s="206" t="s">
        <v>183</v>
      </c>
      <c r="E246" s="207" t="s">
        <v>812</v>
      </c>
      <c r="F246" s="208" t="s">
        <v>813</v>
      </c>
      <c r="G246" s="209" t="s">
        <v>144</v>
      </c>
      <c r="H246" s="210">
        <v>2</v>
      </c>
      <c r="I246" s="211"/>
      <c r="J246" s="212">
        <f>ROUND(I246*H246,2)</f>
        <v>0</v>
      </c>
      <c r="K246" s="213"/>
      <c r="L246" s="214"/>
      <c r="M246" s="215" t="s">
        <v>19</v>
      </c>
      <c r="N246" s="216" t="s">
        <v>44</v>
      </c>
      <c r="O246" s="65"/>
      <c r="P246" s="185">
        <f>O246*H246</f>
        <v>0</v>
      </c>
      <c r="Q246" s="185">
        <v>0.00223</v>
      </c>
      <c r="R246" s="185">
        <f>Q246*H246</f>
        <v>0.00446</v>
      </c>
      <c r="S246" s="185">
        <v>0</v>
      </c>
      <c r="T246" s="186">
        <f>S246*H246</f>
        <v>0</v>
      </c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R246" s="187" t="s">
        <v>175</v>
      </c>
      <c r="AT246" s="187" t="s">
        <v>183</v>
      </c>
      <c r="AU246" s="187" t="s">
        <v>83</v>
      </c>
      <c r="AY246" s="18" t="s">
        <v>139</v>
      </c>
      <c r="BE246" s="188">
        <f>IF(N246="základní",J246,0)</f>
        <v>0</v>
      </c>
      <c r="BF246" s="188">
        <f>IF(N246="snížená",J246,0)</f>
        <v>0</v>
      </c>
      <c r="BG246" s="188">
        <f>IF(N246="zákl. přenesená",J246,0)</f>
        <v>0</v>
      </c>
      <c r="BH246" s="188">
        <f>IF(N246="sníž. přenesená",J246,0)</f>
        <v>0</v>
      </c>
      <c r="BI246" s="188">
        <f>IF(N246="nulová",J246,0)</f>
        <v>0</v>
      </c>
      <c r="BJ246" s="18" t="s">
        <v>81</v>
      </c>
      <c r="BK246" s="188">
        <f>ROUND(I246*H246,2)</f>
        <v>0</v>
      </c>
      <c r="BL246" s="18" t="s">
        <v>145</v>
      </c>
      <c r="BM246" s="187" t="s">
        <v>814</v>
      </c>
    </row>
    <row r="247" spans="1:65" s="2" customFormat="1" ht="16.5" customHeight="1">
      <c r="A247" s="35"/>
      <c r="B247" s="36"/>
      <c r="C247" s="206" t="s">
        <v>815</v>
      </c>
      <c r="D247" s="206" t="s">
        <v>183</v>
      </c>
      <c r="E247" s="207" t="s">
        <v>816</v>
      </c>
      <c r="F247" s="208" t="s">
        <v>817</v>
      </c>
      <c r="G247" s="209" t="s">
        <v>144</v>
      </c>
      <c r="H247" s="210">
        <v>1</v>
      </c>
      <c r="I247" s="211"/>
      <c r="J247" s="212">
        <f>ROUND(I247*H247,2)</f>
        <v>0</v>
      </c>
      <c r="K247" s="213"/>
      <c r="L247" s="214"/>
      <c r="M247" s="215" t="s">
        <v>19</v>
      </c>
      <c r="N247" s="216" t="s">
        <v>44</v>
      </c>
      <c r="O247" s="65"/>
      <c r="P247" s="185">
        <f>O247*H247</f>
        <v>0</v>
      </c>
      <c r="Q247" s="185">
        <v>0.00232</v>
      </c>
      <c r="R247" s="185">
        <f>Q247*H247</f>
        <v>0.00232</v>
      </c>
      <c r="S247" s="185">
        <v>0</v>
      </c>
      <c r="T247" s="186">
        <f>S247*H247</f>
        <v>0</v>
      </c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R247" s="187" t="s">
        <v>175</v>
      </c>
      <c r="AT247" s="187" t="s">
        <v>183</v>
      </c>
      <c r="AU247" s="187" t="s">
        <v>83</v>
      </c>
      <c r="AY247" s="18" t="s">
        <v>139</v>
      </c>
      <c r="BE247" s="188">
        <f>IF(N247="základní",J247,0)</f>
        <v>0</v>
      </c>
      <c r="BF247" s="188">
        <f>IF(N247="snížená",J247,0)</f>
        <v>0</v>
      </c>
      <c r="BG247" s="188">
        <f>IF(N247="zákl. přenesená",J247,0)</f>
        <v>0</v>
      </c>
      <c r="BH247" s="188">
        <f>IF(N247="sníž. přenesená",J247,0)</f>
        <v>0</v>
      </c>
      <c r="BI247" s="188">
        <f>IF(N247="nulová",J247,0)</f>
        <v>0</v>
      </c>
      <c r="BJ247" s="18" t="s">
        <v>81</v>
      </c>
      <c r="BK247" s="188">
        <f>ROUND(I247*H247,2)</f>
        <v>0</v>
      </c>
      <c r="BL247" s="18" t="s">
        <v>145</v>
      </c>
      <c r="BM247" s="187" t="s">
        <v>818</v>
      </c>
    </row>
    <row r="248" spans="1:65" s="2" customFormat="1" ht="37.9" customHeight="1">
      <c r="A248" s="35"/>
      <c r="B248" s="36"/>
      <c r="C248" s="175" t="s">
        <v>819</v>
      </c>
      <c r="D248" s="175" t="s">
        <v>141</v>
      </c>
      <c r="E248" s="176" t="s">
        <v>820</v>
      </c>
      <c r="F248" s="177" t="s">
        <v>821</v>
      </c>
      <c r="G248" s="178" t="s">
        <v>144</v>
      </c>
      <c r="H248" s="179">
        <v>5</v>
      </c>
      <c r="I248" s="180"/>
      <c r="J248" s="181">
        <f>ROUND(I248*H248,2)</f>
        <v>0</v>
      </c>
      <c r="K248" s="182"/>
      <c r="L248" s="40"/>
      <c r="M248" s="183" t="s">
        <v>19</v>
      </c>
      <c r="N248" s="184" t="s">
        <v>44</v>
      </c>
      <c r="O248" s="65"/>
      <c r="P248" s="185">
        <f>O248*H248</f>
        <v>0</v>
      </c>
      <c r="Q248" s="185">
        <v>0</v>
      </c>
      <c r="R248" s="185">
        <f>Q248*H248</f>
        <v>0</v>
      </c>
      <c r="S248" s="185">
        <v>0</v>
      </c>
      <c r="T248" s="186">
        <f>S248*H248</f>
        <v>0</v>
      </c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R248" s="187" t="s">
        <v>145</v>
      </c>
      <c r="AT248" s="187" t="s">
        <v>141</v>
      </c>
      <c r="AU248" s="187" t="s">
        <v>83</v>
      </c>
      <c r="AY248" s="18" t="s">
        <v>139</v>
      </c>
      <c r="BE248" s="188">
        <f>IF(N248="základní",J248,0)</f>
        <v>0</v>
      </c>
      <c r="BF248" s="188">
        <f>IF(N248="snížená",J248,0)</f>
        <v>0</v>
      </c>
      <c r="BG248" s="188">
        <f>IF(N248="zákl. přenesená",J248,0)</f>
        <v>0</v>
      </c>
      <c r="BH248" s="188">
        <f>IF(N248="sníž. přenesená",J248,0)</f>
        <v>0</v>
      </c>
      <c r="BI248" s="188">
        <f>IF(N248="nulová",J248,0)</f>
        <v>0</v>
      </c>
      <c r="BJ248" s="18" t="s">
        <v>81</v>
      </c>
      <c r="BK248" s="188">
        <f>ROUND(I248*H248,2)</f>
        <v>0</v>
      </c>
      <c r="BL248" s="18" t="s">
        <v>145</v>
      </c>
      <c r="BM248" s="187" t="s">
        <v>822</v>
      </c>
    </row>
    <row r="249" spans="1:47" s="2" customFormat="1" ht="11.25">
      <c r="A249" s="35"/>
      <c r="B249" s="36"/>
      <c r="C249" s="37"/>
      <c r="D249" s="189" t="s">
        <v>151</v>
      </c>
      <c r="E249" s="37"/>
      <c r="F249" s="190" t="s">
        <v>823</v>
      </c>
      <c r="G249" s="37"/>
      <c r="H249" s="37"/>
      <c r="I249" s="191"/>
      <c r="J249" s="37"/>
      <c r="K249" s="37"/>
      <c r="L249" s="40"/>
      <c r="M249" s="192"/>
      <c r="N249" s="193"/>
      <c r="O249" s="65"/>
      <c r="P249" s="65"/>
      <c r="Q249" s="65"/>
      <c r="R249" s="65"/>
      <c r="S249" s="65"/>
      <c r="T249" s="66"/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T249" s="18" t="s">
        <v>151</v>
      </c>
      <c r="AU249" s="18" t="s">
        <v>83</v>
      </c>
    </row>
    <row r="250" spans="1:65" s="2" customFormat="1" ht="24.2" customHeight="1">
      <c r="A250" s="35"/>
      <c r="B250" s="36"/>
      <c r="C250" s="206" t="s">
        <v>824</v>
      </c>
      <c r="D250" s="206" t="s">
        <v>183</v>
      </c>
      <c r="E250" s="207" t="s">
        <v>825</v>
      </c>
      <c r="F250" s="208" t="s">
        <v>826</v>
      </c>
      <c r="G250" s="209" t="s">
        <v>144</v>
      </c>
      <c r="H250" s="210">
        <v>4</v>
      </c>
      <c r="I250" s="211"/>
      <c r="J250" s="212">
        <f>ROUND(I250*H250,2)</f>
        <v>0</v>
      </c>
      <c r="K250" s="213"/>
      <c r="L250" s="214"/>
      <c r="M250" s="215" t="s">
        <v>19</v>
      </c>
      <c r="N250" s="216" t="s">
        <v>44</v>
      </c>
      <c r="O250" s="65"/>
      <c r="P250" s="185">
        <f>O250*H250</f>
        <v>0</v>
      </c>
      <c r="Q250" s="185">
        <v>0.00263</v>
      </c>
      <c r="R250" s="185">
        <f>Q250*H250</f>
        <v>0.01052</v>
      </c>
      <c r="S250" s="185">
        <v>0</v>
      </c>
      <c r="T250" s="186">
        <f>S250*H250</f>
        <v>0</v>
      </c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R250" s="187" t="s">
        <v>175</v>
      </c>
      <c r="AT250" s="187" t="s">
        <v>183</v>
      </c>
      <c r="AU250" s="187" t="s">
        <v>83</v>
      </c>
      <c r="AY250" s="18" t="s">
        <v>139</v>
      </c>
      <c r="BE250" s="188">
        <f>IF(N250="základní",J250,0)</f>
        <v>0</v>
      </c>
      <c r="BF250" s="188">
        <f>IF(N250="snížená",J250,0)</f>
        <v>0</v>
      </c>
      <c r="BG250" s="188">
        <f>IF(N250="zákl. přenesená",J250,0)</f>
        <v>0</v>
      </c>
      <c r="BH250" s="188">
        <f>IF(N250="sníž. přenesená",J250,0)</f>
        <v>0</v>
      </c>
      <c r="BI250" s="188">
        <f>IF(N250="nulová",J250,0)</f>
        <v>0</v>
      </c>
      <c r="BJ250" s="18" t="s">
        <v>81</v>
      </c>
      <c r="BK250" s="188">
        <f>ROUND(I250*H250,2)</f>
        <v>0</v>
      </c>
      <c r="BL250" s="18" t="s">
        <v>145</v>
      </c>
      <c r="BM250" s="187" t="s">
        <v>827</v>
      </c>
    </row>
    <row r="251" spans="1:65" s="2" customFormat="1" ht="24.2" customHeight="1">
      <c r="A251" s="35"/>
      <c r="B251" s="36"/>
      <c r="C251" s="206" t="s">
        <v>828</v>
      </c>
      <c r="D251" s="206" t="s">
        <v>183</v>
      </c>
      <c r="E251" s="207" t="s">
        <v>829</v>
      </c>
      <c r="F251" s="208" t="s">
        <v>830</v>
      </c>
      <c r="G251" s="209" t="s">
        <v>144</v>
      </c>
      <c r="H251" s="210">
        <v>1</v>
      </c>
      <c r="I251" s="211"/>
      <c r="J251" s="212">
        <f>ROUND(I251*H251,2)</f>
        <v>0</v>
      </c>
      <c r="K251" s="213"/>
      <c r="L251" s="214"/>
      <c r="M251" s="215" t="s">
        <v>19</v>
      </c>
      <c r="N251" s="216" t="s">
        <v>44</v>
      </c>
      <c r="O251" s="65"/>
      <c r="P251" s="185">
        <f>O251*H251</f>
        <v>0</v>
      </c>
      <c r="Q251" s="185">
        <v>0.00425</v>
      </c>
      <c r="R251" s="185">
        <f>Q251*H251</f>
        <v>0.00425</v>
      </c>
      <c r="S251" s="185">
        <v>0</v>
      </c>
      <c r="T251" s="186">
        <f>S251*H251</f>
        <v>0</v>
      </c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R251" s="187" t="s">
        <v>175</v>
      </c>
      <c r="AT251" s="187" t="s">
        <v>183</v>
      </c>
      <c r="AU251" s="187" t="s">
        <v>83</v>
      </c>
      <c r="AY251" s="18" t="s">
        <v>139</v>
      </c>
      <c r="BE251" s="188">
        <f>IF(N251="základní",J251,0)</f>
        <v>0</v>
      </c>
      <c r="BF251" s="188">
        <f>IF(N251="snížená",J251,0)</f>
        <v>0</v>
      </c>
      <c r="BG251" s="188">
        <f>IF(N251="zákl. přenesená",J251,0)</f>
        <v>0</v>
      </c>
      <c r="BH251" s="188">
        <f>IF(N251="sníž. přenesená",J251,0)</f>
        <v>0</v>
      </c>
      <c r="BI251" s="188">
        <f>IF(N251="nulová",J251,0)</f>
        <v>0</v>
      </c>
      <c r="BJ251" s="18" t="s">
        <v>81</v>
      </c>
      <c r="BK251" s="188">
        <f>ROUND(I251*H251,2)</f>
        <v>0</v>
      </c>
      <c r="BL251" s="18" t="s">
        <v>145</v>
      </c>
      <c r="BM251" s="187" t="s">
        <v>831</v>
      </c>
    </row>
    <row r="252" spans="1:65" s="2" customFormat="1" ht="37.9" customHeight="1">
      <c r="A252" s="35"/>
      <c r="B252" s="36"/>
      <c r="C252" s="175" t="s">
        <v>832</v>
      </c>
      <c r="D252" s="175" t="s">
        <v>141</v>
      </c>
      <c r="E252" s="176" t="s">
        <v>833</v>
      </c>
      <c r="F252" s="177" t="s">
        <v>834</v>
      </c>
      <c r="G252" s="178" t="s">
        <v>144</v>
      </c>
      <c r="H252" s="179">
        <v>1</v>
      </c>
      <c r="I252" s="180"/>
      <c r="J252" s="181">
        <f>ROUND(I252*H252,2)</f>
        <v>0</v>
      </c>
      <c r="K252" s="182"/>
      <c r="L252" s="40"/>
      <c r="M252" s="183" t="s">
        <v>19</v>
      </c>
      <c r="N252" s="184" t="s">
        <v>44</v>
      </c>
      <c r="O252" s="65"/>
      <c r="P252" s="185">
        <f>O252*H252</f>
        <v>0</v>
      </c>
      <c r="Q252" s="185">
        <v>0</v>
      </c>
      <c r="R252" s="185">
        <f>Q252*H252</f>
        <v>0</v>
      </c>
      <c r="S252" s="185">
        <v>0</v>
      </c>
      <c r="T252" s="186">
        <f>S252*H252</f>
        <v>0</v>
      </c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R252" s="187" t="s">
        <v>145</v>
      </c>
      <c r="AT252" s="187" t="s">
        <v>141</v>
      </c>
      <c r="AU252" s="187" t="s">
        <v>83</v>
      </c>
      <c r="AY252" s="18" t="s">
        <v>139</v>
      </c>
      <c r="BE252" s="188">
        <f>IF(N252="základní",J252,0)</f>
        <v>0</v>
      </c>
      <c r="BF252" s="188">
        <f>IF(N252="snížená",J252,0)</f>
        <v>0</v>
      </c>
      <c r="BG252" s="188">
        <f>IF(N252="zákl. přenesená",J252,0)</f>
        <v>0</v>
      </c>
      <c r="BH252" s="188">
        <f>IF(N252="sníž. přenesená",J252,0)</f>
        <v>0</v>
      </c>
      <c r="BI252" s="188">
        <f>IF(N252="nulová",J252,0)</f>
        <v>0</v>
      </c>
      <c r="BJ252" s="18" t="s">
        <v>81</v>
      </c>
      <c r="BK252" s="188">
        <f>ROUND(I252*H252,2)</f>
        <v>0</v>
      </c>
      <c r="BL252" s="18" t="s">
        <v>145</v>
      </c>
      <c r="BM252" s="187" t="s">
        <v>835</v>
      </c>
    </row>
    <row r="253" spans="1:47" s="2" customFormat="1" ht="11.25">
      <c r="A253" s="35"/>
      <c r="B253" s="36"/>
      <c r="C253" s="37"/>
      <c r="D253" s="189" t="s">
        <v>151</v>
      </c>
      <c r="E253" s="37"/>
      <c r="F253" s="190" t="s">
        <v>836</v>
      </c>
      <c r="G253" s="37"/>
      <c r="H253" s="37"/>
      <c r="I253" s="191"/>
      <c r="J253" s="37"/>
      <c r="K253" s="37"/>
      <c r="L253" s="40"/>
      <c r="M253" s="192"/>
      <c r="N253" s="193"/>
      <c r="O253" s="65"/>
      <c r="P253" s="65"/>
      <c r="Q253" s="65"/>
      <c r="R253" s="65"/>
      <c r="S253" s="65"/>
      <c r="T253" s="66"/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T253" s="18" t="s">
        <v>151</v>
      </c>
      <c r="AU253" s="18" t="s">
        <v>83</v>
      </c>
    </row>
    <row r="254" spans="1:65" s="2" customFormat="1" ht="16.5" customHeight="1">
      <c r="A254" s="35"/>
      <c r="B254" s="36"/>
      <c r="C254" s="206" t="s">
        <v>837</v>
      </c>
      <c r="D254" s="206" t="s">
        <v>183</v>
      </c>
      <c r="E254" s="207" t="s">
        <v>838</v>
      </c>
      <c r="F254" s="208" t="s">
        <v>839</v>
      </c>
      <c r="G254" s="209" t="s">
        <v>144</v>
      </c>
      <c r="H254" s="210">
        <v>1</v>
      </c>
      <c r="I254" s="211"/>
      <c r="J254" s="212">
        <f>ROUND(I254*H254,2)</f>
        <v>0</v>
      </c>
      <c r="K254" s="213"/>
      <c r="L254" s="214"/>
      <c r="M254" s="215" t="s">
        <v>19</v>
      </c>
      <c r="N254" s="216" t="s">
        <v>44</v>
      </c>
      <c r="O254" s="65"/>
      <c r="P254" s="185">
        <f>O254*H254</f>
        <v>0</v>
      </c>
      <c r="Q254" s="185">
        <v>0.0008</v>
      </c>
      <c r="R254" s="185">
        <f>Q254*H254</f>
        <v>0.0008</v>
      </c>
      <c r="S254" s="185">
        <v>0</v>
      </c>
      <c r="T254" s="186">
        <f>S254*H254</f>
        <v>0</v>
      </c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R254" s="187" t="s">
        <v>175</v>
      </c>
      <c r="AT254" s="187" t="s">
        <v>183</v>
      </c>
      <c r="AU254" s="187" t="s">
        <v>83</v>
      </c>
      <c r="AY254" s="18" t="s">
        <v>139</v>
      </c>
      <c r="BE254" s="188">
        <f>IF(N254="základní",J254,0)</f>
        <v>0</v>
      </c>
      <c r="BF254" s="188">
        <f>IF(N254="snížená",J254,0)</f>
        <v>0</v>
      </c>
      <c r="BG254" s="188">
        <f>IF(N254="zákl. přenesená",J254,0)</f>
        <v>0</v>
      </c>
      <c r="BH254" s="188">
        <f>IF(N254="sníž. přenesená",J254,0)</f>
        <v>0</v>
      </c>
      <c r="BI254" s="188">
        <f>IF(N254="nulová",J254,0)</f>
        <v>0</v>
      </c>
      <c r="BJ254" s="18" t="s">
        <v>81</v>
      </c>
      <c r="BK254" s="188">
        <f>ROUND(I254*H254,2)</f>
        <v>0</v>
      </c>
      <c r="BL254" s="18" t="s">
        <v>145</v>
      </c>
      <c r="BM254" s="187" t="s">
        <v>840</v>
      </c>
    </row>
    <row r="255" spans="1:65" s="2" customFormat="1" ht="24.2" customHeight="1">
      <c r="A255" s="35"/>
      <c r="B255" s="36"/>
      <c r="C255" s="175" t="s">
        <v>841</v>
      </c>
      <c r="D255" s="175" t="s">
        <v>141</v>
      </c>
      <c r="E255" s="176" t="s">
        <v>842</v>
      </c>
      <c r="F255" s="177" t="s">
        <v>843</v>
      </c>
      <c r="G255" s="178" t="s">
        <v>144</v>
      </c>
      <c r="H255" s="179">
        <v>1</v>
      </c>
      <c r="I255" s="180"/>
      <c r="J255" s="181">
        <f>ROUND(I255*H255,2)</f>
        <v>0</v>
      </c>
      <c r="K255" s="182"/>
      <c r="L255" s="40"/>
      <c r="M255" s="183" t="s">
        <v>19</v>
      </c>
      <c r="N255" s="184" t="s">
        <v>44</v>
      </c>
      <c r="O255" s="65"/>
      <c r="P255" s="185">
        <f>O255*H255</f>
        <v>0</v>
      </c>
      <c r="Q255" s="185">
        <v>1.43</v>
      </c>
      <c r="R255" s="185">
        <f>Q255*H255</f>
        <v>1.43</v>
      </c>
      <c r="S255" s="185">
        <v>0</v>
      </c>
      <c r="T255" s="186">
        <f>S255*H255</f>
        <v>0</v>
      </c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R255" s="187" t="s">
        <v>145</v>
      </c>
      <c r="AT255" s="187" t="s">
        <v>141</v>
      </c>
      <c r="AU255" s="187" t="s">
        <v>83</v>
      </c>
      <c r="AY255" s="18" t="s">
        <v>139</v>
      </c>
      <c r="BE255" s="188">
        <f>IF(N255="základní",J255,0)</f>
        <v>0</v>
      </c>
      <c r="BF255" s="188">
        <f>IF(N255="snížená",J255,0)</f>
        <v>0</v>
      </c>
      <c r="BG255" s="188">
        <f>IF(N255="zákl. přenesená",J255,0)</f>
        <v>0</v>
      </c>
      <c r="BH255" s="188">
        <f>IF(N255="sníž. přenesená",J255,0)</f>
        <v>0</v>
      </c>
      <c r="BI255" s="188">
        <f>IF(N255="nulová",J255,0)</f>
        <v>0</v>
      </c>
      <c r="BJ255" s="18" t="s">
        <v>81</v>
      </c>
      <c r="BK255" s="188">
        <f>ROUND(I255*H255,2)</f>
        <v>0</v>
      </c>
      <c r="BL255" s="18" t="s">
        <v>145</v>
      </c>
      <c r="BM255" s="187" t="s">
        <v>844</v>
      </c>
    </row>
    <row r="256" spans="1:47" s="2" customFormat="1" ht="107.25">
      <c r="A256" s="35"/>
      <c r="B256" s="36"/>
      <c r="C256" s="37"/>
      <c r="D256" s="196" t="s">
        <v>196</v>
      </c>
      <c r="E256" s="37"/>
      <c r="F256" s="227" t="s">
        <v>845</v>
      </c>
      <c r="G256" s="37"/>
      <c r="H256" s="37"/>
      <c r="I256" s="191"/>
      <c r="J256" s="37"/>
      <c r="K256" s="37"/>
      <c r="L256" s="40"/>
      <c r="M256" s="192"/>
      <c r="N256" s="193"/>
      <c r="O256" s="65"/>
      <c r="P256" s="65"/>
      <c r="Q256" s="65"/>
      <c r="R256" s="65"/>
      <c r="S256" s="65"/>
      <c r="T256" s="66"/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T256" s="18" t="s">
        <v>196</v>
      </c>
      <c r="AU256" s="18" t="s">
        <v>83</v>
      </c>
    </row>
    <row r="257" spans="1:65" s="2" customFormat="1" ht="24.2" customHeight="1">
      <c r="A257" s="35"/>
      <c r="B257" s="36"/>
      <c r="C257" s="175" t="s">
        <v>846</v>
      </c>
      <c r="D257" s="175" t="s">
        <v>141</v>
      </c>
      <c r="E257" s="176" t="s">
        <v>847</v>
      </c>
      <c r="F257" s="177" t="s">
        <v>848</v>
      </c>
      <c r="G257" s="178" t="s">
        <v>144</v>
      </c>
      <c r="H257" s="179">
        <v>4</v>
      </c>
      <c r="I257" s="180"/>
      <c r="J257" s="181">
        <f>ROUND(I257*H257,2)</f>
        <v>0</v>
      </c>
      <c r="K257" s="182"/>
      <c r="L257" s="40"/>
      <c r="M257" s="183" t="s">
        <v>19</v>
      </c>
      <c r="N257" s="184" t="s">
        <v>44</v>
      </c>
      <c r="O257" s="65"/>
      <c r="P257" s="185">
        <f>O257*H257</f>
        <v>0</v>
      </c>
      <c r="Q257" s="185">
        <v>0</v>
      </c>
      <c r="R257" s="185">
        <f>Q257*H257</f>
        <v>0</v>
      </c>
      <c r="S257" s="185">
        <v>0</v>
      </c>
      <c r="T257" s="186">
        <f>S257*H257</f>
        <v>0</v>
      </c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R257" s="187" t="s">
        <v>145</v>
      </c>
      <c r="AT257" s="187" t="s">
        <v>141</v>
      </c>
      <c r="AU257" s="187" t="s">
        <v>83</v>
      </c>
      <c r="AY257" s="18" t="s">
        <v>139</v>
      </c>
      <c r="BE257" s="188">
        <f>IF(N257="základní",J257,0)</f>
        <v>0</v>
      </c>
      <c r="BF257" s="188">
        <f>IF(N257="snížená",J257,0)</f>
        <v>0</v>
      </c>
      <c r="BG257" s="188">
        <f>IF(N257="zákl. přenesená",J257,0)</f>
        <v>0</v>
      </c>
      <c r="BH257" s="188">
        <f>IF(N257="sníž. přenesená",J257,0)</f>
        <v>0</v>
      </c>
      <c r="BI257" s="188">
        <f>IF(N257="nulová",J257,0)</f>
        <v>0</v>
      </c>
      <c r="BJ257" s="18" t="s">
        <v>81</v>
      </c>
      <c r="BK257" s="188">
        <f>ROUND(I257*H257,2)</f>
        <v>0</v>
      </c>
      <c r="BL257" s="18" t="s">
        <v>145</v>
      </c>
      <c r="BM257" s="187" t="s">
        <v>849</v>
      </c>
    </row>
    <row r="258" spans="1:65" s="2" customFormat="1" ht="24.2" customHeight="1">
      <c r="A258" s="35"/>
      <c r="B258" s="36"/>
      <c r="C258" s="206" t="s">
        <v>850</v>
      </c>
      <c r="D258" s="206" t="s">
        <v>183</v>
      </c>
      <c r="E258" s="207" t="s">
        <v>851</v>
      </c>
      <c r="F258" s="208" t="s">
        <v>852</v>
      </c>
      <c r="G258" s="209" t="s">
        <v>144</v>
      </c>
      <c r="H258" s="210">
        <v>4</v>
      </c>
      <c r="I258" s="211"/>
      <c r="J258" s="212">
        <f>ROUND(I258*H258,2)</f>
        <v>0</v>
      </c>
      <c r="K258" s="213"/>
      <c r="L258" s="214"/>
      <c r="M258" s="215" t="s">
        <v>19</v>
      </c>
      <c r="N258" s="216" t="s">
        <v>44</v>
      </c>
      <c r="O258" s="65"/>
      <c r="P258" s="185">
        <f>O258*H258</f>
        <v>0</v>
      </c>
      <c r="Q258" s="185">
        <v>0.0015</v>
      </c>
      <c r="R258" s="185">
        <f>Q258*H258</f>
        <v>0.006</v>
      </c>
      <c r="S258" s="185">
        <v>0</v>
      </c>
      <c r="T258" s="186">
        <f>S258*H258</f>
        <v>0</v>
      </c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R258" s="187" t="s">
        <v>175</v>
      </c>
      <c r="AT258" s="187" t="s">
        <v>183</v>
      </c>
      <c r="AU258" s="187" t="s">
        <v>83</v>
      </c>
      <c r="AY258" s="18" t="s">
        <v>139</v>
      </c>
      <c r="BE258" s="188">
        <f>IF(N258="základní",J258,0)</f>
        <v>0</v>
      </c>
      <c r="BF258" s="188">
        <f>IF(N258="snížená",J258,0)</f>
        <v>0</v>
      </c>
      <c r="BG258" s="188">
        <f>IF(N258="zákl. přenesená",J258,0)</f>
        <v>0</v>
      </c>
      <c r="BH258" s="188">
        <f>IF(N258="sníž. přenesená",J258,0)</f>
        <v>0</v>
      </c>
      <c r="BI258" s="188">
        <f>IF(N258="nulová",J258,0)</f>
        <v>0</v>
      </c>
      <c r="BJ258" s="18" t="s">
        <v>81</v>
      </c>
      <c r="BK258" s="188">
        <f>ROUND(I258*H258,2)</f>
        <v>0</v>
      </c>
      <c r="BL258" s="18" t="s">
        <v>145</v>
      </c>
      <c r="BM258" s="187" t="s">
        <v>853</v>
      </c>
    </row>
    <row r="259" spans="1:65" s="2" customFormat="1" ht="21.75" customHeight="1">
      <c r="A259" s="35"/>
      <c r="B259" s="36"/>
      <c r="C259" s="175" t="s">
        <v>854</v>
      </c>
      <c r="D259" s="175" t="s">
        <v>141</v>
      </c>
      <c r="E259" s="176" t="s">
        <v>855</v>
      </c>
      <c r="F259" s="177" t="s">
        <v>856</v>
      </c>
      <c r="G259" s="178" t="s">
        <v>213</v>
      </c>
      <c r="H259" s="179">
        <v>50</v>
      </c>
      <c r="I259" s="180"/>
      <c r="J259" s="181">
        <f>ROUND(I259*H259,2)</f>
        <v>0</v>
      </c>
      <c r="K259" s="182"/>
      <c r="L259" s="40"/>
      <c r="M259" s="183" t="s">
        <v>19</v>
      </c>
      <c r="N259" s="184" t="s">
        <v>44</v>
      </c>
      <c r="O259" s="65"/>
      <c r="P259" s="185">
        <f>O259*H259</f>
        <v>0</v>
      </c>
      <c r="Q259" s="185">
        <v>0</v>
      </c>
      <c r="R259" s="185">
        <f>Q259*H259</f>
        <v>0</v>
      </c>
      <c r="S259" s="185">
        <v>0</v>
      </c>
      <c r="T259" s="186">
        <f>S259*H259</f>
        <v>0</v>
      </c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R259" s="187" t="s">
        <v>145</v>
      </c>
      <c r="AT259" s="187" t="s">
        <v>141</v>
      </c>
      <c r="AU259" s="187" t="s">
        <v>83</v>
      </c>
      <c r="AY259" s="18" t="s">
        <v>139</v>
      </c>
      <c r="BE259" s="188">
        <f>IF(N259="základní",J259,0)</f>
        <v>0</v>
      </c>
      <c r="BF259" s="188">
        <f>IF(N259="snížená",J259,0)</f>
        <v>0</v>
      </c>
      <c r="BG259" s="188">
        <f>IF(N259="zákl. přenesená",J259,0)</f>
        <v>0</v>
      </c>
      <c r="BH259" s="188">
        <f>IF(N259="sníž. přenesená",J259,0)</f>
        <v>0</v>
      </c>
      <c r="BI259" s="188">
        <f>IF(N259="nulová",J259,0)</f>
        <v>0</v>
      </c>
      <c r="BJ259" s="18" t="s">
        <v>81</v>
      </c>
      <c r="BK259" s="188">
        <f>ROUND(I259*H259,2)</f>
        <v>0</v>
      </c>
      <c r="BL259" s="18" t="s">
        <v>145</v>
      </c>
      <c r="BM259" s="187" t="s">
        <v>857</v>
      </c>
    </row>
    <row r="260" spans="1:65" s="2" customFormat="1" ht="24.2" customHeight="1">
      <c r="A260" s="35"/>
      <c r="B260" s="36"/>
      <c r="C260" s="175" t="s">
        <v>858</v>
      </c>
      <c r="D260" s="175" t="s">
        <v>141</v>
      </c>
      <c r="E260" s="176" t="s">
        <v>859</v>
      </c>
      <c r="F260" s="177" t="s">
        <v>860</v>
      </c>
      <c r="G260" s="178" t="s">
        <v>213</v>
      </c>
      <c r="H260" s="179">
        <v>50</v>
      </c>
      <c r="I260" s="180"/>
      <c r="J260" s="181">
        <f>ROUND(I260*H260,2)</f>
        <v>0</v>
      </c>
      <c r="K260" s="182"/>
      <c r="L260" s="40"/>
      <c r="M260" s="183" t="s">
        <v>19</v>
      </c>
      <c r="N260" s="184" t="s">
        <v>44</v>
      </c>
      <c r="O260" s="65"/>
      <c r="P260" s="185">
        <f>O260*H260</f>
        <v>0</v>
      </c>
      <c r="Q260" s="185">
        <v>0</v>
      </c>
      <c r="R260" s="185">
        <f>Q260*H260</f>
        <v>0</v>
      </c>
      <c r="S260" s="185">
        <v>0</v>
      </c>
      <c r="T260" s="186">
        <f>S260*H260</f>
        <v>0</v>
      </c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R260" s="187" t="s">
        <v>145</v>
      </c>
      <c r="AT260" s="187" t="s">
        <v>141</v>
      </c>
      <c r="AU260" s="187" t="s">
        <v>83</v>
      </c>
      <c r="AY260" s="18" t="s">
        <v>139</v>
      </c>
      <c r="BE260" s="188">
        <f>IF(N260="základní",J260,0)</f>
        <v>0</v>
      </c>
      <c r="BF260" s="188">
        <f>IF(N260="snížená",J260,0)</f>
        <v>0</v>
      </c>
      <c r="BG260" s="188">
        <f>IF(N260="zákl. přenesená",J260,0)</f>
        <v>0</v>
      </c>
      <c r="BH260" s="188">
        <f>IF(N260="sníž. přenesená",J260,0)</f>
        <v>0</v>
      </c>
      <c r="BI260" s="188">
        <f>IF(N260="nulová",J260,0)</f>
        <v>0</v>
      </c>
      <c r="BJ260" s="18" t="s">
        <v>81</v>
      </c>
      <c r="BK260" s="188">
        <f>ROUND(I260*H260,2)</f>
        <v>0</v>
      </c>
      <c r="BL260" s="18" t="s">
        <v>145</v>
      </c>
      <c r="BM260" s="187" t="s">
        <v>861</v>
      </c>
    </row>
    <row r="261" spans="2:63" s="12" customFormat="1" ht="22.9" customHeight="1">
      <c r="B261" s="159"/>
      <c r="C261" s="160"/>
      <c r="D261" s="161" t="s">
        <v>72</v>
      </c>
      <c r="E261" s="173" t="s">
        <v>182</v>
      </c>
      <c r="F261" s="173" t="s">
        <v>191</v>
      </c>
      <c r="G261" s="160"/>
      <c r="H261" s="160"/>
      <c r="I261" s="163"/>
      <c r="J261" s="174">
        <f>BK261</f>
        <v>0</v>
      </c>
      <c r="K261" s="160"/>
      <c r="L261" s="165"/>
      <c r="M261" s="166"/>
      <c r="N261" s="167"/>
      <c r="O261" s="167"/>
      <c r="P261" s="168">
        <f>SUM(P262:P274)</f>
        <v>0</v>
      </c>
      <c r="Q261" s="167"/>
      <c r="R261" s="168">
        <f>SUM(R262:R274)</f>
        <v>3.810915</v>
      </c>
      <c r="S261" s="167"/>
      <c r="T261" s="169">
        <f>SUM(T262:T274)</f>
        <v>0</v>
      </c>
      <c r="AR261" s="170" t="s">
        <v>81</v>
      </c>
      <c r="AT261" s="171" t="s">
        <v>72</v>
      </c>
      <c r="AU261" s="171" t="s">
        <v>81</v>
      </c>
      <c r="AY261" s="170" t="s">
        <v>139</v>
      </c>
      <c r="BK261" s="172">
        <f>SUM(BK262:BK274)</f>
        <v>0</v>
      </c>
    </row>
    <row r="262" spans="1:65" s="2" customFormat="1" ht="24.2" customHeight="1">
      <c r="A262" s="35"/>
      <c r="B262" s="36"/>
      <c r="C262" s="175" t="s">
        <v>862</v>
      </c>
      <c r="D262" s="175" t="s">
        <v>141</v>
      </c>
      <c r="E262" s="176" t="s">
        <v>863</v>
      </c>
      <c r="F262" s="177" t="s">
        <v>864</v>
      </c>
      <c r="G262" s="178" t="s">
        <v>213</v>
      </c>
      <c r="H262" s="179">
        <v>7</v>
      </c>
      <c r="I262" s="180"/>
      <c r="J262" s="181">
        <f>ROUND(I262*H262,2)</f>
        <v>0</v>
      </c>
      <c r="K262" s="182"/>
      <c r="L262" s="40"/>
      <c r="M262" s="183" t="s">
        <v>19</v>
      </c>
      <c r="N262" s="184" t="s">
        <v>44</v>
      </c>
      <c r="O262" s="65"/>
      <c r="P262" s="185">
        <f>O262*H262</f>
        <v>0</v>
      </c>
      <c r="Q262" s="185">
        <v>0.00011</v>
      </c>
      <c r="R262" s="185">
        <f>Q262*H262</f>
        <v>0.0007700000000000001</v>
      </c>
      <c r="S262" s="185">
        <v>0</v>
      </c>
      <c r="T262" s="186">
        <f>S262*H262</f>
        <v>0</v>
      </c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R262" s="187" t="s">
        <v>145</v>
      </c>
      <c r="AT262" s="187" t="s">
        <v>141</v>
      </c>
      <c r="AU262" s="187" t="s">
        <v>83</v>
      </c>
      <c r="AY262" s="18" t="s">
        <v>139</v>
      </c>
      <c r="BE262" s="188">
        <f>IF(N262="základní",J262,0)</f>
        <v>0</v>
      </c>
      <c r="BF262" s="188">
        <f>IF(N262="snížená",J262,0)</f>
        <v>0</v>
      </c>
      <c r="BG262" s="188">
        <f>IF(N262="zákl. přenesená",J262,0)</f>
        <v>0</v>
      </c>
      <c r="BH262" s="188">
        <f>IF(N262="sníž. přenesená",J262,0)</f>
        <v>0</v>
      </c>
      <c r="BI262" s="188">
        <f>IF(N262="nulová",J262,0)</f>
        <v>0</v>
      </c>
      <c r="BJ262" s="18" t="s">
        <v>81</v>
      </c>
      <c r="BK262" s="188">
        <f>ROUND(I262*H262,2)</f>
        <v>0</v>
      </c>
      <c r="BL262" s="18" t="s">
        <v>145</v>
      </c>
      <c r="BM262" s="187" t="s">
        <v>865</v>
      </c>
    </row>
    <row r="263" spans="2:51" s="13" customFormat="1" ht="11.25">
      <c r="B263" s="194"/>
      <c r="C263" s="195"/>
      <c r="D263" s="196" t="s">
        <v>180</v>
      </c>
      <c r="E263" s="197" t="s">
        <v>19</v>
      </c>
      <c r="F263" s="198" t="s">
        <v>866</v>
      </c>
      <c r="G263" s="195"/>
      <c r="H263" s="199">
        <v>7</v>
      </c>
      <c r="I263" s="200"/>
      <c r="J263" s="195"/>
      <c r="K263" s="195"/>
      <c r="L263" s="201"/>
      <c r="M263" s="202"/>
      <c r="N263" s="203"/>
      <c r="O263" s="203"/>
      <c r="P263" s="203"/>
      <c r="Q263" s="203"/>
      <c r="R263" s="203"/>
      <c r="S263" s="203"/>
      <c r="T263" s="204"/>
      <c r="AT263" s="205" t="s">
        <v>180</v>
      </c>
      <c r="AU263" s="205" t="s">
        <v>83</v>
      </c>
      <c r="AV263" s="13" t="s">
        <v>83</v>
      </c>
      <c r="AW263" s="13" t="s">
        <v>35</v>
      </c>
      <c r="AX263" s="13" t="s">
        <v>81</v>
      </c>
      <c r="AY263" s="205" t="s">
        <v>139</v>
      </c>
    </row>
    <row r="264" spans="1:65" s="2" customFormat="1" ht="37.9" customHeight="1">
      <c r="A264" s="35"/>
      <c r="B264" s="36"/>
      <c r="C264" s="175" t="s">
        <v>867</v>
      </c>
      <c r="D264" s="175" t="s">
        <v>141</v>
      </c>
      <c r="E264" s="176" t="s">
        <v>482</v>
      </c>
      <c r="F264" s="177" t="s">
        <v>483</v>
      </c>
      <c r="G264" s="178" t="s">
        <v>149</v>
      </c>
      <c r="H264" s="179">
        <v>3.5</v>
      </c>
      <c r="I264" s="180"/>
      <c r="J264" s="181">
        <f>ROUND(I264*H264,2)</f>
        <v>0</v>
      </c>
      <c r="K264" s="182"/>
      <c r="L264" s="40"/>
      <c r="M264" s="183" t="s">
        <v>19</v>
      </c>
      <c r="N264" s="184" t="s">
        <v>44</v>
      </c>
      <c r="O264" s="65"/>
      <c r="P264" s="185">
        <f>O264*H264</f>
        <v>0</v>
      </c>
      <c r="Q264" s="185">
        <v>0</v>
      </c>
      <c r="R264" s="185">
        <f>Q264*H264</f>
        <v>0</v>
      </c>
      <c r="S264" s="185">
        <v>0</v>
      </c>
      <c r="T264" s="186">
        <f>S264*H264</f>
        <v>0</v>
      </c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R264" s="187" t="s">
        <v>145</v>
      </c>
      <c r="AT264" s="187" t="s">
        <v>141</v>
      </c>
      <c r="AU264" s="187" t="s">
        <v>83</v>
      </c>
      <c r="AY264" s="18" t="s">
        <v>139</v>
      </c>
      <c r="BE264" s="188">
        <f>IF(N264="základní",J264,0)</f>
        <v>0</v>
      </c>
      <c r="BF264" s="188">
        <f>IF(N264="snížená",J264,0)</f>
        <v>0</v>
      </c>
      <c r="BG264" s="188">
        <f>IF(N264="zákl. přenesená",J264,0)</f>
        <v>0</v>
      </c>
      <c r="BH264" s="188">
        <f>IF(N264="sníž. přenesená",J264,0)</f>
        <v>0</v>
      </c>
      <c r="BI264" s="188">
        <f>IF(N264="nulová",J264,0)</f>
        <v>0</v>
      </c>
      <c r="BJ264" s="18" t="s">
        <v>81</v>
      </c>
      <c r="BK264" s="188">
        <f>ROUND(I264*H264,2)</f>
        <v>0</v>
      </c>
      <c r="BL264" s="18" t="s">
        <v>145</v>
      </c>
      <c r="BM264" s="187" t="s">
        <v>868</v>
      </c>
    </row>
    <row r="265" spans="1:65" s="2" customFormat="1" ht="16.5" customHeight="1">
      <c r="A265" s="35"/>
      <c r="B265" s="36"/>
      <c r="C265" s="206" t="s">
        <v>869</v>
      </c>
      <c r="D265" s="206" t="s">
        <v>183</v>
      </c>
      <c r="E265" s="207" t="s">
        <v>487</v>
      </c>
      <c r="F265" s="208" t="s">
        <v>488</v>
      </c>
      <c r="G265" s="209" t="s">
        <v>489</v>
      </c>
      <c r="H265" s="210">
        <v>0.42</v>
      </c>
      <c r="I265" s="211"/>
      <c r="J265" s="212">
        <f>ROUND(I265*H265,2)</f>
        <v>0</v>
      </c>
      <c r="K265" s="213"/>
      <c r="L265" s="214"/>
      <c r="M265" s="215" t="s">
        <v>19</v>
      </c>
      <c r="N265" s="216" t="s">
        <v>44</v>
      </c>
      <c r="O265" s="65"/>
      <c r="P265" s="185">
        <f>O265*H265</f>
        <v>0</v>
      </c>
      <c r="Q265" s="185">
        <v>0.001</v>
      </c>
      <c r="R265" s="185">
        <f>Q265*H265</f>
        <v>0.00042</v>
      </c>
      <c r="S265" s="185">
        <v>0</v>
      </c>
      <c r="T265" s="186">
        <f>S265*H265</f>
        <v>0</v>
      </c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R265" s="187" t="s">
        <v>175</v>
      </c>
      <c r="AT265" s="187" t="s">
        <v>183</v>
      </c>
      <c r="AU265" s="187" t="s">
        <v>83</v>
      </c>
      <c r="AY265" s="18" t="s">
        <v>139</v>
      </c>
      <c r="BE265" s="188">
        <f>IF(N265="základní",J265,0)</f>
        <v>0</v>
      </c>
      <c r="BF265" s="188">
        <f>IF(N265="snížená",J265,0)</f>
        <v>0</v>
      </c>
      <c r="BG265" s="188">
        <f>IF(N265="zákl. přenesená",J265,0)</f>
        <v>0</v>
      </c>
      <c r="BH265" s="188">
        <f>IF(N265="sníž. přenesená",J265,0)</f>
        <v>0</v>
      </c>
      <c r="BI265" s="188">
        <f>IF(N265="nulová",J265,0)</f>
        <v>0</v>
      </c>
      <c r="BJ265" s="18" t="s">
        <v>81</v>
      </c>
      <c r="BK265" s="188">
        <f>ROUND(I265*H265,2)</f>
        <v>0</v>
      </c>
      <c r="BL265" s="18" t="s">
        <v>145</v>
      </c>
      <c r="BM265" s="187" t="s">
        <v>870</v>
      </c>
    </row>
    <row r="266" spans="2:51" s="13" customFormat="1" ht="11.25">
      <c r="B266" s="194"/>
      <c r="C266" s="195"/>
      <c r="D266" s="196" t="s">
        <v>180</v>
      </c>
      <c r="E266" s="195"/>
      <c r="F266" s="198" t="s">
        <v>871</v>
      </c>
      <c r="G266" s="195"/>
      <c r="H266" s="199">
        <v>0.42</v>
      </c>
      <c r="I266" s="200"/>
      <c r="J266" s="195"/>
      <c r="K266" s="195"/>
      <c r="L266" s="201"/>
      <c r="M266" s="202"/>
      <c r="N266" s="203"/>
      <c r="O266" s="203"/>
      <c r="P266" s="203"/>
      <c r="Q266" s="203"/>
      <c r="R266" s="203"/>
      <c r="S266" s="203"/>
      <c r="T266" s="204"/>
      <c r="AT266" s="205" t="s">
        <v>180</v>
      </c>
      <c r="AU266" s="205" t="s">
        <v>83</v>
      </c>
      <c r="AV266" s="13" t="s">
        <v>83</v>
      </c>
      <c r="AW266" s="13" t="s">
        <v>4</v>
      </c>
      <c r="AX266" s="13" t="s">
        <v>81</v>
      </c>
      <c r="AY266" s="205" t="s">
        <v>139</v>
      </c>
    </row>
    <row r="267" spans="1:65" s="2" customFormat="1" ht="24.2" customHeight="1">
      <c r="A267" s="35"/>
      <c r="B267" s="36"/>
      <c r="C267" s="175" t="s">
        <v>872</v>
      </c>
      <c r="D267" s="175" t="s">
        <v>141</v>
      </c>
      <c r="E267" s="176" t="s">
        <v>873</v>
      </c>
      <c r="F267" s="177" t="s">
        <v>874</v>
      </c>
      <c r="G267" s="178" t="s">
        <v>213</v>
      </c>
      <c r="H267" s="179">
        <v>12.5</v>
      </c>
      <c r="I267" s="180"/>
      <c r="J267" s="181">
        <f>ROUND(I267*H267,2)</f>
        <v>0</v>
      </c>
      <c r="K267" s="182"/>
      <c r="L267" s="40"/>
      <c r="M267" s="183" t="s">
        <v>19</v>
      </c>
      <c r="N267" s="184" t="s">
        <v>44</v>
      </c>
      <c r="O267" s="65"/>
      <c r="P267" s="185">
        <f>O267*H267</f>
        <v>0</v>
      </c>
      <c r="Q267" s="185">
        <v>0.29221</v>
      </c>
      <c r="R267" s="185">
        <f>Q267*H267</f>
        <v>3.6526250000000005</v>
      </c>
      <c r="S267" s="185">
        <v>0</v>
      </c>
      <c r="T267" s="186">
        <f>S267*H267</f>
        <v>0</v>
      </c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R267" s="187" t="s">
        <v>145</v>
      </c>
      <c r="AT267" s="187" t="s">
        <v>141</v>
      </c>
      <c r="AU267" s="187" t="s">
        <v>83</v>
      </c>
      <c r="AY267" s="18" t="s">
        <v>139</v>
      </c>
      <c r="BE267" s="188">
        <f>IF(N267="základní",J267,0)</f>
        <v>0</v>
      </c>
      <c r="BF267" s="188">
        <f>IF(N267="snížená",J267,0)</f>
        <v>0</v>
      </c>
      <c r="BG267" s="188">
        <f>IF(N267="zákl. přenesená",J267,0)</f>
        <v>0</v>
      </c>
      <c r="BH267" s="188">
        <f>IF(N267="sníž. přenesená",J267,0)</f>
        <v>0</v>
      </c>
      <c r="BI267" s="188">
        <f>IF(N267="nulová",J267,0)</f>
        <v>0</v>
      </c>
      <c r="BJ267" s="18" t="s">
        <v>81</v>
      </c>
      <c r="BK267" s="188">
        <f>ROUND(I267*H267,2)</f>
        <v>0</v>
      </c>
      <c r="BL267" s="18" t="s">
        <v>145</v>
      </c>
      <c r="BM267" s="187" t="s">
        <v>875</v>
      </c>
    </row>
    <row r="268" spans="1:47" s="2" customFormat="1" ht="29.25">
      <c r="A268" s="35"/>
      <c r="B268" s="36"/>
      <c r="C268" s="37"/>
      <c r="D268" s="196" t="s">
        <v>196</v>
      </c>
      <c r="E268" s="37"/>
      <c r="F268" s="227" t="s">
        <v>876</v>
      </c>
      <c r="G268" s="37"/>
      <c r="H268" s="37"/>
      <c r="I268" s="191"/>
      <c r="J268" s="37"/>
      <c r="K268" s="37"/>
      <c r="L268" s="40"/>
      <c r="M268" s="192"/>
      <c r="N268" s="193"/>
      <c r="O268" s="65"/>
      <c r="P268" s="65"/>
      <c r="Q268" s="65"/>
      <c r="R268" s="65"/>
      <c r="S268" s="65"/>
      <c r="T268" s="66"/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T268" s="18" t="s">
        <v>196</v>
      </c>
      <c r="AU268" s="18" t="s">
        <v>83</v>
      </c>
    </row>
    <row r="269" spans="1:65" s="2" customFormat="1" ht="24.2" customHeight="1">
      <c r="A269" s="35"/>
      <c r="B269" s="36"/>
      <c r="C269" s="206" t="s">
        <v>877</v>
      </c>
      <c r="D269" s="206" t="s">
        <v>183</v>
      </c>
      <c r="E269" s="207" t="s">
        <v>878</v>
      </c>
      <c r="F269" s="208" t="s">
        <v>879</v>
      </c>
      <c r="G269" s="209" t="s">
        <v>213</v>
      </c>
      <c r="H269" s="210">
        <v>12</v>
      </c>
      <c r="I269" s="211"/>
      <c r="J269" s="212">
        <f>ROUND(I269*H269,2)</f>
        <v>0</v>
      </c>
      <c r="K269" s="213"/>
      <c r="L269" s="214"/>
      <c r="M269" s="215" t="s">
        <v>19</v>
      </c>
      <c r="N269" s="216" t="s">
        <v>44</v>
      </c>
      <c r="O269" s="65"/>
      <c r="P269" s="185">
        <f>O269*H269</f>
        <v>0</v>
      </c>
      <c r="Q269" s="185">
        <v>0</v>
      </c>
      <c r="R269" s="185">
        <f>Q269*H269</f>
        <v>0</v>
      </c>
      <c r="S269" s="185">
        <v>0</v>
      </c>
      <c r="T269" s="186">
        <f>S269*H269</f>
        <v>0</v>
      </c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R269" s="187" t="s">
        <v>175</v>
      </c>
      <c r="AT269" s="187" t="s">
        <v>183</v>
      </c>
      <c r="AU269" s="187" t="s">
        <v>83</v>
      </c>
      <c r="AY269" s="18" t="s">
        <v>139</v>
      </c>
      <c r="BE269" s="188">
        <f>IF(N269="základní",J269,0)</f>
        <v>0</v>
      </c>
      <c r="BF269" s="188">
        <f>IF(N269="snížená",J269,0)</f>
        <v>0</v>
      </c>
      <c r="BG269" s="188">
        <f>IF(N269="zákl. přenesená",J269,0)</f>
        <v>0</v>
      </c>
      <c r="BH269" s="188">
        <f>IF(N269="sníž. přenesená",J269,0)</f>
        <v>0</v>
      </c>
      <c r="BI269" s="188">
        <f>IF(N269="nulová",J269,0)</f>
        <v>0</v>
      </c>
      <c r="BJ269" s="18" t="s">
        <v>81</v>
      </c>
      <c r="BK269" s="188">
        <f>ROUND(I269*H269,2)</f>
        <v>0</v>
      </c>
      <c r="BL269" s="18" t="s">
        <v>145</v>
      </c>
      <c r="BM269" s="187" t="s">
        <v>880</v>
      </c>
    </row>
    <row r="270" spans="1:47" s="2" customFormat="1" ht="117">
      <c r="A270" s="35"/>
      <c r="B270" s="36"/>
      <c r="C270" s="37"/>
      <c r="D270" s="196" t="s">
        <v>196</v>
      </c>
      <c r="E270" s="37"/>
      <c r="F270" s="227" t="s">
        <v>881</v>
      </c>
      <c r="G270" s="37"/>
      <c r="H270" s="37"/>
      <c r="I270" s="191"/>
      <c r="J270" s="37"/>
      <c r="K270" s="37"/>
      <c r="L270" s="40"/>
      <c r="M270" s="192"/>
      <c r="N270" s="193"/>
      <c r="O270" s="65"/>
      <c r="P270" s="65"/>
      <c r="Q270" s="65"/>
      <c r="R270" s="65"/>
      <c r="S270" s="65"/>
      <c r="T270" s="66"/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T270" s="18" t="s">
        <v>196</v>
      </c>
      <c r="AU270" s="18" t="s">
        <v>83</v>
      </c>
    </row>
    <row r="271" spans="1:65" s="2" customFormat="1" ht="24.2" customHeight="1">
      <c r="A271" s="35"/>
      <c r="B271" s="36"/>
      <c r="C271" s="206" t="s">
        <v>882</v>
      </c>
      <c r="D271" s="206" t="s">
        <v>183</v>
      </c>
      <c r="E271" s="207" t="s">
        <v>883</v>
      </c>
      <c r="F271" s="208" t="s">
        <v>884</v>
      </c>
      <c r="G271" s="209" t="s">
        <v>144</v>
      </c>
      <c r="H271" s="210">
        <v>1</v>
      </c>
      <c r="I271" s="211"/>
      <c r="J271" s="212">
        <f>ROUND(I271*H271,2)</f>
        <v>0</v>
      </c>
      <c r="K271" s="213"/>
      <c r="L271" s="214"/>
      <c r="M271" s="215" t="s">
        <v>19</v>
      </c>
      <c r="N271" s="216" t="s">
        <v>44</v>
      </c>
      <c r="O271" s="65"/>
      <c r="P271" s="185">
        <f>O271*H271</f>
        <v>0</v>
      </c>
      <c r="Q271" s="185">
        <v>0.00135</v>
      </c>
      <c r="R271" s="185">
        <f>Q271*H271</f>
        <v>0.00135</v>
      </c>
      <c r="S271" s="185">
        <v>0</v>
      </c>
      <c r="T271" s="186">
        <f>S271*H271</f>
        <v>0</v>
      </c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R271" s="187" t="s">
        <v>175</v>
      </c>
      <c r="AT271" s="187" t="s">
        <v>183</v>
      </c>
      <c r="AU271" s="187" t="s">
        <v>83</v>
      </c>
      <c r="AY271" s="18" t="s">
        <v>139</v>
      </c>
      <c r="BE271" s="188">
        <f>IF(N271="základní",J271,0)</f>
        <v>0</v>
      </c>
      <c r="BF271" s="188">
        <f>IF(N271="snížená",J271,0)</f>
        <v>0</v>
      </c>
      <c r="BG271" s="188">
        <f>IF(N271="zákl. přenesená",J271,0)</f>
        <v>0</v>
      </c>
      <c r="BH271" s="188">
        <f>IF(N271="sníž. přenesená",J271,0)</f>
        <v>0</v>
      </c>
      <c r="BI271" s="188">
        <f>IF(N271="nulová",J271,0)</f>
        <v>0</v>
      </c>
      <c r="BJ271" s="18" t="s">
        <v>81</v>
      </c>
      <c r="BK271" s="188">
        <f>ROUND(I271*H271,2)</f>
        <v>0</v>
      </c>
      <c r="BL271" s="18" t="s">
        <v>145</v>
      </c>
      <c r="BM271" s="187" t="s">
        <v>885</v>
      </c>
    </row>
    <row r="272" spans="1:65" s="2" customFormat="1" ht="24.2" customHeight="1">
      <c r="A272" s="35"/>
      <c r="B272" s="36"/>
      <c r="C272" s="206" t="s">
        <v>886</v>
      </c>
      <c r="D272" s="206" t="s">
        <v>183</v>
      </c>
      <c r="E272" s="207" t="s">
        <v>887</v>
      </c>
      <c r="F272" s="208" t="s">
        <v>888</v>
      </c>
      <c r="G272" s="209" t="s">
        <v>213</v>
      </c>
      <c r="H272" s="210">
        <v>12.5</v>
      </c>
      <c r="I272" s="211"/>
      <c r="J272" s="212">
        <f>ROUND(I272*H272,2)</f>
        <v>0</v>
      </c>
      <c r="K272" s="213"/>
      <c r="L272" s="214"/>
      <c r="M272" s="215" t="s">
        <v>19</v>
      </c>
      <c r="N272" s="216" t="s">
        <v>44</v>
      </c>
      <c r="O272" s="65"/>
      <c r="P272" s="185">
        <f>O272*H272</f>
        <v>0</v>
      </c>
      <c r="Q272" s="185">
        <v>0.0077</v>
      </c>
      <c r="R272" s="185">
        <f>Q272*H272</f>
        <v>0.09625</v>
      </c>
      <c r="S272" s="185">
        <v>0</v>
      </c>
      <c r="T272" s="186">
        <f>S272*H272</f>
        <v>0</v>
      </c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R272" s="187" t="s">
        <v>175</v>
      </c>
      <c r="AT272" s="187" t="s">
        <v>183</v>
      </c>
      <c r="AU272" s="187" t="s">
        <v>83</v>
      </c>
      <c r="AY272" s="18" t="s">
        <v>139</v>
      </c>
      <c r="BE272" s="188">
        <f>IF(N272="základní",J272,0)</f>
        <v>0</v>
      </c>
      <c r="BF272" s="188">
        <f>IF(N272="snížená",J272,0)</f>
        <v>0</v>
      </c>
      <c r="BG272" s="188">
        <f>IF(N272="zákl. přenesená",J272,0)</f>
        <v>0</v>
      </c>
      <c r="BH272" s="188">
        <f>IF(N272="sníž. přenesená",J272,0)</f>
        <v>0</v>
      </c>
      <c r="BI272" s="188">
        <f>IF(N272="nulová",J272,0)</f>
        <v>0</v>
      </c>
      <c r="BJ272" s="18" t="s">
        <v>81</v>
      </c>
      <c r="BK272" s="188">
        <f>ROUND(I272*H272,2)</f>
        <v>0</v>
      </c>
      <c r="BL272" s="18" t="s">
        <v>145</v>
      </c>
      <c r="BM272" s="187" t="s">
        <v>889</v>
      </c>
    </row>
    <row r="273" spans="1:65" s="2" customFormat="1" ht="24.2" customHeight="1">
      <c r="A273" s="35"/>
      <c r="B273" s="36"/>
      <c r="C273" s="206" t="s">
        <v>890</v>
      </c>
      <c r="D273" s="206" t="s">
        <v>183</v>
      </c>
      <c r="E273" s="207" t="s">
        <v>891</v>
      </c>
      <c r="F273" s="208" t="s">
        <v>892</v>
      </c>
      <c r="G273" s="209" t="s">
        <v>144</v>
      </c>
      <c r="H273" s="210">
        <v>1</v>
      </c>
      <c r="I273" s="211"/>
      <c r="J273" s="212">
        <f>ROUND(I273*H273,2)</f>
        <v>0</v>
      </c>
      <c r="K273" s="213"/>
      <c r="L273" s="214"/>
      <c r="M273" s="215" t="s">
        <v>19</v>
      </c>
      <c r="N273" s="216" t="s">
        <v>44</v>
      </c>
      <c r="O273" s="65"/>
      <c r="P273" s="185">
        <f>O273*H273</f>
        <v>0</v>
      </c>
      <c r="Q273" s="185">
        <v>0.0315</v>
      </c>
      <c r="R273" s="185">
        <f>Q273*H273</f>
        <v>0.0315</v>
      </c>
      <c r="S273" s="185">
        <v>0</v>
      </c>
      <c r="T273" s="186">
        <f>S273*H273</f>
        <v>0</v>
      </c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R273" s="187" t="s">
        <v>175</v>
      </c>
      <c r="AT273" s="187" t="s">
        <v>183</v>
      </c>
      <c r="AU273" s="187" t="s">
        <v>83</v>
      </c>
      <c r="AY273" s="18" t="s">
        <v>139</v>
      </c>
      <c r="BE273" s="188">
        <f>IF(N273="základní",J273,0)</f>
        <v>0</v>
      </c>
      <c r="BF273" s="188">
        <f>IF(N273="snížená",J273,0)</f>
        <v>0</v>
      </c>
      <c r="BG273" s="188">
        <f>IF(N273="zákl. přenesená",J273,0)</f>
        <v>0</v>
      </c>
      <c r="BH273" s="188">
        <f>IF(N273="sníž. přenesená",J273,0)</f>
        <v>0</v>
      </c>
      <c r="BI273" s="188">
        <f>IF(N273="nulová",J273,0)</f>
        <v>0</v>
      </c>
      <c r="BJ273" s="18" t="s">
        <v>81</v>
      </c>
      <c r="BK273" s="188">
        <f>ROUND(I273*H273,2)</f>
        <v>0</v>
      </c>
      <c r="BL273" s="18" t="s">
        <v>145</v>
      </c>
      <c r="BM273" s="187" t="s">
        <v>893</v>
      </c>
    </row>
    <row r="274" spans="1:65" s="2" customFormat="1" ht="16.5" customHeight="1">
      <c r="A274" s="35"/>
      <c r="B274" s="36"/>
      <c r="C274" s="206" t="s">
        <v>894</v>
      </c>
      <c r="D274" s="206" t="s">
        <v>183</v>
      </c>
      <c r="E274" s="207" t="s">
        <v>895</v>
      </c>
      <c r="F274" s="208" t="s">
        <v>896</v>
      </c>
      <c r="G274" s="209" t="s">
        <v>144</v>
      </c>
      <c r="H274" s="210">
        <v>1</v>
      </c>
      <c r="I274" s="211"/>
      <c r="J274" s="212">
        <f>ROUND(I274*H274,2)</f>
        <v>0</v>
      </c>
      <c r="K274" s="213"/>
      <c r="L274" s="214"/>
      <c r="M274" s="215" t="s">
        <v>19</v>
      </c>
      <c r="N274" s="216" t="s">
        <v>44</v>
      </c>
      <c r="O274" s="65"/>
      <c r="P274" s="185">
        <f>O274*H274</f>
        <v>0</v>
      </c>
      <c r="Q274" s="185">
        <v>0.028</v>
      </c>
      <c r="R274" s="185">
        <f>Q274*H274</f>
        <v>0.028</v>
      </c>
      <c r="S274" s="185">
        <v>0</v>
      </c>
      <c r="T274" s="186">
        <f>S274*H274</f>
        <v>0</v>
      </c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R274" s="187" t="s">
        <v>175</v>
      </c>
      <c r="AT274" s="187" t="s">
        <v>183</v>
      </c>
      <c r="AU274" s="187" t="s">
        <v>83</v>
      </c>
      <c r="AY274" s="18" t="s">
        <v>139</v>
      </c>
      <c r="BE274" s="188">
        <f>IF(N274="základní",J274,0)</f>
        <v>0</v>
      </c>
      <c r="BF274" s="188">
        <f>IF(N274="snížená",J274,0)</f>
        <v>0</v>
      </c>
      <c r="BG274" s="188">
        <f>IF(N274="zákl. přenesená",J274,0)</f>
        <v>0</v>
      </c>
      <c r="BH274" s="188">
        <f>IF(N274="sníž. přenesená",J274,0)</f>
        <v>0</v>
      </c>
      <c r="BI274" s="188">
        <f>IF(N274="nulová",J274,0)</f>
        <v>0</v>
      </c>
      <c r="BJ274" s="18" t="s">
        <v>81</v>
      </c>
      <c r="BK274" s="188">
        <f>ROUND(I274*H274,2)</f>
        <v>0</v>
      </c>
      <c r="BL274" s="18" t="s">
        <v>145</v>
      </c>
      <c r="BM274" s="187" t="s">
        <v>897</v>
      </c>
    </row>
    <row r="275" spans="2:63" s="12" customFormat="1" ht="22.9" customHeight="1">
      <c r="B275" s="159"/>
      <c r="C275" s="160"/>
      <c r="D275" s="161" t="s">
        <v>72</v>
      </c>
      <c r="E275" s="173" t="s">
        <v>231</v>
      </c>
      <c r="F275" s="173" t="s">
        <v>232</v>
      </c>
      <c r="G275" s="160"/>
      <c r="H275" s="160"/>
      <c r="I275" s="163"/>
      <c r="J275" s="174">
        <f>BK275</f>
        <v>0</v>
      </c>
      <c r="K275" s="160"/>
      <c r="L275" s="165"/>
      <c r="M275" s="166"/>
      <c r="N275" s="167"/>
      <c r="O275" s="167"/>
      <c r="P275" s="168">
        <f>SUM(P276:P280)</f>
        <v>0</v>
      </c>
      <c r="Q275" s="167"/>
      <c r="R275" s="168">
        <f>SUM(R276:R280)</f>
        <v>0</v>
      </c>
      <c r="S275" s="167"/>
      <c r="T275" s="169">
        <f>SUM(T276:T280)</f>
        <v>0</v>
      </c>
      <c r="AR275" s="170" t="s">
        <v>81</v>
      </c>
      <c r="AT275" s="171" t="s">
        <v>72</v>
      </c>
      <c r="AU275" s="171" t="s">
        <v>81</v>
      </c>
      <c r="AY275" s="170" t="s">
        <v>139</v>
      </c>
      <c r="BK275" s="172">
        <f>SUM(BK276:BK280)</f>
        <v>0</v>
      </c>
    </row>
    <row r="276" spans="1:65" s="2" customFormat="1" ht="37.9" customHeight="1">
      <c r="A276" s="35"/>
      <c r="B276" s="36"/>
      <c r="C276" s="175" t="s">
        <v>898</v>
      </c>
      <c r="D276" s="175" t="s">
        <v>141</v>
      </c>
      <c r="E276" s="176" t="s">
        <v>899</v>
      </c>
      <c r="F276" s="177" t="s">
        <v>900</v>
      </c>
      <c r="G276" s="178" t="s">
        <v>186</v>
      </c>
      <c r="H276" s="179">
        <v>3.203</v>
      </c>
      <c r="I276" s="180"/>
      <c r="J276" s="181">
        <f>ROUND(I276*H276,2)</f>
        <v>0</v>
      </c>
      <c r="K276" s="182"/>
      <c r="L276" s="40"/>
      <c r="M276" s="183" t="s">
        <v>19</v>
      </c>
      <c r="N276" s="184" t="s">
        <v>44</v>
      </c>
      <c r="O276" s="65"/>
      <c r="P276" s="185">
        <f>O276*H276</f>
        <v>0</v>
      </c>
      <c r="Q276" s="185">
        <v>0</v>
      </c>
      <c r="R276" s="185">
        <f>Q276*H276</f>
        <v>0</v>
      </c>
      <c r="S276" s="185">
        <v>0</v>
      </c>
      <c r="T276" s="186">
        <f>S276*H276</f>
        <v>0</v>
      </c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  <c r="AE276" s="35"/>
      <c r="AR276" s="187" t="s">
        <v>145</v>
      </c>
      <c r="AT276" s="187" t="s">
        <v>141</v>
      </c>
      <c r="AU276" s="187" t="s">
        <v>83</v>
      </c>
      <c r="AY276" s="18" t="s">
        <v>139</v>
      </c>
      <c r="BE276" s="188">
        <f>IF(N276="základní",J276,0)</f>
        <v>0</v>
      </c>
      <c r="BF276" s="188">
        <f>IF(N276="snížená",J276,0)</f>
        <v>0</v>
      </c>
      <c r="BG276" s="188">
        <f>IF(N276="zákl. přenesená",J276,0)</f>
        <v>0</v>
      </c>
      <c r="BH276" s="188">
        <f>IF(N276="sníž. přenesená",J276,0)</f>
        <v>0</v>
      </c>
      <c r="BI276" s="188">
        <f>IF(N276="nulová",J276,0)</f>
        <v>0</v>
      </c>
      <c r="BJ276" s="18" t="s">
        <v>81</v>
      </c>
      <c r="BK276" s="188">
        <f>ROUND(I276*H276,2)</f>
        <v>0</v>
      </c>
      <c r="BL276" s="18" t="s">
        <v>145</v>
      </c>
      <c r="BM276" s="187" t="s">
        <v>901</v>
      </c>
    </row>
    <row r="277" spans="1:65" s="2" customFormat="1" ht="24.2" customHeight="1">
      <c r="A277" s="35"/>
      <c r="B277" s="36"/>
      <c r="C277" s="175" t="s">
        <v>902</v>
      </c>
      <c r="D277" s="175" t="s">
        <v>141</v>
      </c>
      <c r="E277" s="176" t="s">
        <v>903</v>
      </c>
      <c r="F277" s="177" t="s">
        <v>904</v>
      </c>
      <c r="G277" s="178" t="s">
        <v>186</v>
      </c>
      <c r="H277" s="179">
        <v>33</v>
      </c>
      <c r="I277" s="180"/>
      <c r="J277" s="181">
        <f>ROUND(I277*H277,2)</f>
        <v>0</v>
      </c>
      <c r="K277" s="182"/>
      <c r="L277" s="40"/>
      <c r="M277" s="183" t="s">
        <v>19</v>
      </c>
      <c r="N277" s="184" t="s">
        <v>44</v>
      </c>
      <c r="O277" s="65"/>
      <c r="P277" s="185">
        <f>O277*H277</f>
        <v>0</v>
      </c>
      <c r="Q277" s="185">
        <v>0</v>
      </c>
      <c r="R277" s="185">
        <f>Q277*H277</f>
        <v>0</v>
      </c>
      <c r="S277" s="185">
        <v>0</v>
      </c>
      <c r="T277" s="186">
        <f>S277*H277</f>
        <v>0</v>
      </c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R277" s="187" t="s">
        <v>145</v>
      </c>
      <c r="AT277" s="187" t="s">
        <v>141</v>
      </c>
      <c r="AU277" s="187" t="s">
        <v>83</v>
      </c>
      <c r="AY277" s="18" t="s">
        <v>139</v>
      </c>
      <c r="BE277" s="188">
        <f>IF(N277="základní",J277,0)</f>
        <v>0</v>
      </c>
      <c r="BF277" s="188">
        <f>IF(N277="snížená",J277,0)</f>
        <v>0</v>
      </c>
      <c r="BG277" s="188">
        <f>IF(N277="zákl. přenesená",J277,0)</f>
        <v>0</v>
      </c>
      <c r="BH277" s="188">
        <f>IF(N277="sníž. přenesená",J277,0)</f>
        <v>0</v>
      </c>
      <c r="BI277" s="188">
        <f>IF(N277="nulová",J277,0)</f>
        <v>0</v>
      </c>
      <c r="BJ277" s="18" t="s">
        <v>81</v>
      </c>
      <c r="BK277" s="188">
        <f>ROUND(I277*H277,2)</f>
        <v>0</v>
      </c>
      <c r="BL277" s="18" t="s">
        <v>145</v>
      </c>
      <c r="BM277" s="187" t="s">
        <v>905</v>
      </c>
    </row>
    <row r="278" spans="2:51" s="13" customFormat="1" ht="11.25">
      <c r="B278" s="194"/>
      <c r="C278" s="195"/>
      <c r="D278" s="196" t="s">
        <v>180</v>
      </c>
      <c r="E278" s="197" t="s">
        <v>19</v>
      </c>
      <c r="F278" s="198" t="s">
        <v>906</v>
      </c>
      <c r="G278" s="195"/>
      <c r="H278" s="199">
        <v>33</v>
      </c>
      <c r="I278" s="200"/>
      <c r="J278" s="195"/>
      <c r="K278" s="195"/>
      <c r="L278" s="201"/>
      <c r="M278" s="202"/>
      <c r="N278" s="203"/>
      <c r="O278" s="203"/>
      <c r="P278" s="203"/>
      <c r="Q278" s="203"/>
      <c r="R278" s="203"/>
      <c r="S278" s="203"/>
      <c r="T278" s="204"/>
      <c r="AT278" s="205" t="s">
        <v>180</v>
      </c>
      <c r="AU278" s="205" t="s">
        <v>83</v>
      </c>
      <c r="AV278" s="13" t="s">
        <v>83</v>
      </c>
      <c r="AW278" s="13" t="s">
        <v>35</v>
      </c>
      <c r="AX278" s="13" t="s">
        <v>81</v>
      </c>
      <c r="AY278" s="205" t="s">
        <v>139</v>
      </c>
    </row>
    <row r="279" spans="1:65" s="2" customFormat="1" ht="44.25" customHeight="1">
      <c r="A279" s="35"/>
      <c r="B279" s="36"/>
      <c r="C279" s="175" t="s">
        <v>907</v>
      </c>
      <c r="D279" s="175" t="s">
        <v>141</v>
      </c>
      <c r="E279" s="176" t="s">
        <v>908</v>
      </c>
      <c r="F279" s="177" t="s">
        <v>909</v>
      </c>
      <c r="G279" s="178" t="s">
        <v>186</v>
      </c>
      <c r="H279" s="179">
        <v>2.2</v>
      </c>
      <c r="I279" s="180"/>
      <c r="J279" s="181">
        <f>ROUND(I279*H279,2)</f>
        <v>0</v>
      </c>
      <c r="K279" s="182"/>
      <c r="L279" s="40"/>
      <c r="M279" s="183" t="s">
        <v>19</v>
      </c>
      <c r="N279" s="184" t="s">
        <v>44</v>
      </c>
      <c r="O279" s="65"/>
      <c r="P279" s="185">
        <f>O279*H279</f>
        <v>0</v>
      </c>
      <c r="Q279" s="185">
        <v>0</v>
      </c>
      <c r="R279" s="185">
        <f>Q279*H279</f>
        <v>0</v>
      </c>
      <c r="S279" s="185">
        <v>0</v>
      </c>
      <c r="T279" s="186">
        <f>S279*H279</f>
        <v>0</v>
      </c>
      <c r="U279" s="35"/>
      <c r="V279" s="35"/>
      <c r="W279" s="35"/>
      <c r="X279" s="35"/>
      <c r="Y279" s="35"/>
      <c r="Z279" s="35"/>
      <c r="AA279" s="35"/>
      <c r="AB279" s="35"/>
      <c r="AC279" s="35"/>
      <c r="AD279" s="35"/>
      <c r="AE279" s="35"/>
      <c r="AR279" s="187" t="s">
        <v>145</v>
      </c>
      <c r="AT279" s="187" t="s">
        <v>141</v>
      </c>
      <c r="AU279" s="187" t="s">
        <v>83</v>
      </c>
      <c r="AY279" s="18" t="s">
        <v>139</v>
      </c>
      <c r="BE279" s="188">
        <f>IF(N279="základní",J279,0)</f>
        <v>0</v>
      </c>
      <c r="BF279" s="188">
        <f>IF(N279="snížená",J279,0)</f>
        <v>0</v>
      </c>
      <c r="BG279" s="188">
        <f>IF(N279="zákl. přenesená",J279,0)</f>
        <v>0</v>
      </c>
      <c r="BH279" s="188">
        <f>IF(N279="sníž. přenesená",J279,0)</f>
        <v>0</v>
      </c>
      <c r="BI279" s="188">
        <f>IF(N279="nulová",J279,0)</f>
        <v>0</v>
      </c>
      <c r="BJ279" s="18" t="s">
        <v>81</v>
      </c>
      <c r="BK279" s="188">
        <f>ROUND(I279*H279,2)</f>
        <v>0</v>
      </c>
      <c r="BL279" s="18" t="s">
        <v>145</v>
      </c>
      <c r="BM279" s="187" t="s">
        <v>910</v>
      </c>
    </row>
    <row r="280" spans="1:47" s="2" customFormat="1" ht="11.25">
      <c r="A280" s="35"/>
      <c r="B280" s="36"/>
      <c r="C280" s="37"/>
      <c r="D280" s="189" t="s">
        <v>151</v>
      </c>
      <c r="E280" s="37"/>
      <c r="F280" s="190" t="s">
        <v>911</v>
      </c>
      <c r="G280" s="37"/>
      <c r="H280" s="37"/>
      <c r="I280" s="191"/>
      <c r="J280" s="37"/>
      <c r="K280" s="37"/>
      <c r="L280" s="40"/>
      <c r="M280" s="192"/>
      <c r="N280" s="193"/>
      <c r="O280" s="65"/>
      <c r="P280" s="65"/>
      <c r="Q280" s="65"/>
      <c r="R280" s="65"/>
      <c r="S280" s="65"/>
      <c r="T280" s="66"/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  <c r="AT280" s="18" t="s">
        <v>151</v>
      </c>
      <c r="AU280" s="18" t="s">
        <v>83</v>
      </c>
    </row>
    <row r="281" spans="2:63" s="12" customFormat="1" ht="22.9" customHeight="1">
      <c r="B281" s="159"/>
      <c r="C281" s="160"/>
      <c r="D281" s="161" t="s">
        <v>72</v>
      </c>
      <c r="E281" s="173" t="s">
        <v>492</v>
      </c>
      <c r="F281" s="173" t="s">
        <v>493</v>
      </c>
      <c r="G281" s="160"/>
      <c r="H281" s="160"/>
      <c r="I281" s="163"/>
      <c r="J281" s="174">
        <f>BK281</f>
        <v>0</v>
      </c>
      <c r="K281" s="160"/>
      <c r="L281" s="165"/>
      <c r="M281" s="166"/>
      <c r="N281" s="167"/>
      <c r="O281" s="167"/>
      <c r="P281" s="168">
        <f>P282</f>
        <v>0</v>
      </c>
      <c r="Q281" s="167"/>
      <c r="R281" s="168">
        <f>R282</f>
        <v>0</v>
      </c>
      <c r="S281" s="167"/>
      <c r="T281" s="169">
        <f>T282</f>
        <v>0</v>
      </c>
      <c r="AR281" s="170" t="s">
        <v>81</v>
      </c>
      <c r="AT281" s="171" t="s">
        <v>72</v>
      </c>
      <c r="AU281" s="171" t="s">
        <v>81</v>
      </c>
      <c r="AY281" s="170" t="s">
        <v>139</v>
      </c>
      <c r="BK281" s="172">
        <f>BK282</f>
        <v>0</v>
      </c>
    </row>
    <row r="282" spans="1:65" s="2" customFormat="1" ht="49.15" customHeight="1">
      <c r="A282" s="35"/>
      <c r="B282" s="36"/>
      <c r="C282" s="175" t="s">
        <v>912</v>
      </c>
      <c r="D282" s="175" t="s">
        <v>141</v>
      </c>
      <c r="E282" s="176" t="s">
        <v>913</v>
      </c>
      <c r="F282" s="177" t="s">
        <v>914</v>
      </c>
      <c r="G282" s="178" t="s">
        <v>186</v>
      </c>
      <c r="H282" s="179">
        <v>5.909</v>
      </c>
      <c r="I282" s="180"/>
      <c r="J282" s="181">
        <f>ROUND(I282*H282,2)</f>
        <v>0</v>
      </c>
      <c r="K282" s="182"/>
      <c r="L282" s="40"/>
      <c r="M282" s="243" t="s">
        <v>19</v>
      </c>
      <c r="N282" s="244" t="s">
        <v>44</v>
      </c>
      <c r="O282" s="230"/>
      <c r="P282" s="245">
        <f>O282*H282</f>
        <v>0</v>
      </c>
      <c r="Q282" s="245">
        <v>0</v>
      </c>
      <c r="R282" s="245">
        <f>Q282*H282</f>
        <v>0</v>
      </c>
      <c r="S282" s="245">
        <v>0</v>
      </c>
      <c r="T282" s="246">
        <f>S282*H282</f>
        <v>0</v>
      </c>
      <c r="U282" s="35"/>
      <c r="V282" s="35"/>
      <c r="W282" s="35"/>
      <c r="X282" s="35"/>
      <c r="Y282" s="35"/>
      <c r="Z282" s="35"/>
      <c r="AA282" s="35"/>
      <c r="AB282" s="35"/>
      <c r="AC282" s="35"/>
      <c r="AD282" s="35"/>
      <c r="AE282" s="35"/>
      <c r="AR282" s="187" t="s">
        <v>145</v>
      </c>
      <c r="AT282" s="187" t="s">
        <v>141</v>
      </c>
      <c r="AU282" s="187" t="s">
        <v>83</v>
      </c>
      <c r="AY282" s="18" t="s">
        <v>139</v>
      </c>
      <c r="BE282" s="188">
        <f>IF(N282="základní",J282,0)</f>
        <v>0</v>
      </c>
      <c r="BF282" s="188">
        <f>IF(N282="snížená",J282,0)</f>
        <v>0</v>
      </c>
      <c r="BG282" s="188">
        <f>IF(N282="zákl. přenesená",J282,0)</f>
        <v>0</v>
      </c>
      <c r="BH282" s="188">
        <f>IF(N282="sníž. přenesená",J282,0)</f>
        <v>0</v>
      </c>
      <c r="BI282" s="188">
        <f>IF(N282="nulová",J282,0)</f>
        <v>0</v>
      </c>
      <c r="BJ282" s="18" t="s">
        <v>81</v>
      </c>
      <c r="BK282" s="188">
        <f>ROUND(I282*H282,2)</f>
        <v>0</v>
      </c>
      <c r="BL282" s="18" t="s">
        <v>145</v>
      </c>
      <c r="BM282" s="187" t="s">
        <v>915</v>
      </c>
    </row>
    <row r="283" spans="1:31" s="2" customFormat="1" ht="6.95" customHeight="1">
      <c r="A283" s="35"/>
      <c r="B283" s="48"/>
      <c r="C283" s="49"/>
      <c r="D283" s="49"/>
      <c r="E283" s="49"/>
      <c r="F283" s="49"/>
      <c r="G283" s="49"/>
      <c r="H283" s="49"/>
      <c r="I283" s="49"/>
      <c r="J283" s="49"/>
      <c r="K283" s="49"/>
      <c r="L283" s="40"/>
      <c r="M283" s="35"/>
      <c r="O283" s="35"/>
      <c r="P283" s="35"/>
      <c r="Q283" s="35"/>
      <c r="R283" s="35"/>
      <c r="S283" s="35"/>
      <c r="T283" s="35"/>
      <c r="U283" s="35"/>
      <c r="V283" s="35"/>
      <c r="W283" s="35"/>
      <c r="X283" s="35"/>
      <c r="Y283" s="35"/>
      <c r="Z283" s="35"/>
      <c r="AA283" s="35"/>
      <c r="AB283" s="35"/>
      <c r="AC283" s="35"/>
      <c r="AD283" s="35"/>
      <c r="AE283" s="35"/>
    </row>
  </sheetData>
  <sheetProtection algorithmName="SHA-512" hashValue="coVxUeN2T1c18nH+SXET6kp7Fth1Qnxts+RstalWXKXz0Ape2+hGB4UVP4pgyUfN/Vk34H7+QZ+1CQNzA8AdIA==" saltValue="88PFSDJqYaqH1QYomWXkNo0TxXjfRx0zj4+OeYHmBHRQsfnSipvwl4UCPXQ91xCalNG3P1dEOauhLv3oHlnqvw==" spinCount="100000" sheet="1" objects="1" scenarios="1" formatColumns="0" formatRows="0" autoFilter="0"/>
  <autoFilter ref="C88:K282"/>
  <mergeCells count="9">
    <mergeCell ref="E50:H50"/>
    <mergeCell ref="E79:H79"/>
    <mergeCell ref="E81:H81"/>
    <mergeCell ref="L2:V2"/>
    <mergeCell ref="E7:H7"/>
    <mergeCell ref="E9:H9"/>
    <mergeCell ref="E18:H18"/>
    <mergeCell ref="E27:H27"/>
    <mergeCell ref="E48:H48"/>
  </mergeCells>
  <hyperlinks>
    <hyperlink ref="F97" r:id="rId1" display="https://podminky.urs.cz/item/CS_URS_2022_01/121112005"/>
    <hyperlink ref="F101" r:id="rId2" display="https://podminky.urs.cz/item/CS_URS_2022_01/131151104"/>
    <hyperlink ref="F107" r:id="rId3" display="https://podminky.urs.cz/item/CS_URS_2022_01/132112221"/>
    <hyperlink ref="F110" r:id="rId4" display="https://podminky.urs.cz/item/CS_URS_2022_01/132154203"/>
    <hyperlink ref="F119" r:id="rId5" display="https://podminky.urs.cz/item/CS_URS_2022_01/162211311"/>
    <hyperlink ref="F127" r:id="rId6" display="https://podminky.urs.cz/item/CS_URS_2022_01/162211319"/>
    <hyperlink ref="F129" r:id="rId7" display="https://podminky.urs.cz/item/CS_URS_2022_01/162351104"/>
    <hyperlink ref="F136" r:id="rId8" display="https://podminky.urs.cz/item/CS_URS_2022_01/162751119"/>
    <hyperlink ref="F139" r:id="rId9" display="https://podminky.urs.cz/item/CS_URS_2022_01/171201231"/>
    <hyperlink ref="F142" r:id="rId10" display="https://podminky.urs.cz/item/CS_URS_2022_01/171251201"/>
    <hyperlink ref="F144" r:id="rId11" display="https://podminky.urs.cz/item/CS_URS_2022_01/174111103"/>
    <hyperlink ref="F173" r:id="rId12" display="https://podminky.urs.cz/item/CS_URS_2022_01/181311103"/>
    <hyperlink ref="F178" r:id="rId13" display="https://podminky.urs.cz/item/CS_URS_2022_01/181311105"/>
    <hyperlink ref="F189" r:id="rId14" display="https://podminky.urs.cz/item/CS_URS_2022_01/382413115"/>
    <hyperlink ref="F209" r:id="rId15" display="https://podminky.urs.cz/item/CS_URS_2022_01/564750001"/>
    <hyperlink ref="F217" r:id="rId16" display="https://podminky.urs.cz/item/CS_URS_2022_01/871270310"/>
    <hyperlink ref="F221" r:id="rId17" display="https://podminky.urs.cz/item/CS_URS_2022_01/871310310"/>
    <hyperlink ref="F225" r:id="rId18" display="https://podminky.urs.cz/item/CS_URS_2022_01/871350310"/>
    <hyperlink ref="F229" r:id="rId19" display="https://podminky.urs.cz/item/CS_URS_2022_01/877270310"/>
    <hyperlink ref="F233" r:id="rId20" display="https://podminky.urs.cz/item/CS_URS_2022_01/877270330"/>
    <hyperlink ref="F236" r:id="rId21" display="https://podminky.urs.cz/item/CS_URS_2022_01/877310310"/>
    <hyperlink ref="F239" r:id="rId22" display="https://podminky.urs.cz/item/CS_URS_2022_01/877310320"/>
    <hyperlink ref="F242" r:id="rId23" display="https://podminky.urs.cz/item/CS_URS_2022_01/877310330"/>
    <hyperlink ref="F245" r:id="rId24" display="https://podminky.urs.cz/item/CS_URS_2022_01/877350310"/>
    <hyperlink ref="F249" r:id="rId25" display="https://podminky.urs.cz/item/CS_URS_2022_01/877350320"/>
    <hyperlink ref="F253" r:id="rId26" display="https://podminky.urs.cz/item/CS_URS_2022_01/877350330"/>
    <hyperlink ref="F280" r:id="rId27" display="https://podminky.urs.cz/item/CS_URS_2022_01/99722186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28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9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67"/>
      <c r="M2" s="367"/>
      <c r="N2" s="367"/>
      <c r="O2" s="367"/>
      <c r="P2" s="367"/>
      <c r="Q2" s="367"/>
      <c r="R2" s="367"/>
      <c r="S2" s="367"/>
      <c r="T2" s="367"/>
      <c r="U2" s="367"/>
      <c r="V2" s="367"/>
      <c r="AT2" s="18" t="s">
        <v>96</v>
      </c>
    </row>
    <row r="3" spans="2:46" s="1" customFormat="1" ht="6.95" customHeight="1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21"/>
      <c r="AT3" s="18" t="s">
        <v>83</v>
      </c>
    </row>
    <row r="4" spans="2:46" s="1" customFormat="1" ht="24.95" customHeight="1">
      <c r="B4" s="21"/>
      <c r="D4" s="104" t="s">
        <v>110</v>
      </c>
      <c r="L4" s="21"/>
      <c r="M4" s="105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06" t="s">
        <v>16</v>
      </c>
      <c r="L6" s="21"/>
    </row>
    <row r="7" spans="2:12" s="1" customFormat="1" ht="16.5" customHeight="1">
      <c r="B7" s="21"/>
      <c r="E7" s="368" t="str">
        <f>'Rekapitulace stavby'!K6</f>
        <v>PPO Píšťany-sklad MPPZ (aktualizace)</v>
      </c>
      <c r="F7" s="369"/>
      <c r="G7" s="369"/>
      <c r="H7" s="369"/>
      <c r="L7" s="21"/>
    </row>
    <row r="8" spans="1:31" s="2" customFormat="1" ht="12" customHeight="1">
      <c r="A8" s="35"/>
      <c r="B8" s="40"/>
      <c r="C8" s="35"/>
      <c r="D8" s="106" t="s">
        <v>111</v>
      </c>
      <c r="E8" s="35"/>
      <c r="F8" s="35"/>
      <c r="G8" s="35"/>
      <c r="H8" s="35"/>
      <c r="I8" s="35"/>
      <c r="J8" s="35"/>
      <c r="K8" s="35"/>
      <c r="L8" s="107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70" t="s">
        <v>916</v>
      </c>
      <c r="F9" s="371"/>
      <c r="G9" s="371"/>
      <c r="H9" s="371"/>
      <c r="I9" s="35"/>
      <c r="J9" s="35"/>
      <c r="K9" s="35"/>
      <c r="L9" s="10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10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06" t="s">
        <v>18</v>
      </c>
      <c r="E11" s="35"/>
      <c r="F11" s="108" t="s">
        <v>19</v>
      </c>
      <c r="G11" s="35"/>
      <c r="H11" s="35"/>
      <c r="I11" s="106" t="s">
        <v>20</v>
      </c>
      <c r="J11" s="108" t="s">
        <v>19</v>
      </c>
      <c r="K11" s="35"/>
      <c r="L11" s="10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06" t="s">
        <v>21</v>
      </c>
      <c r="E12" s="35"/>
      <c r="F12" s="108" t="s">
        <v>22</v>
      </c>
      <c r="G12" s="35"/>
      <c r="H12" s="35"/>
      <c r="I12" s="106" t="s">
        <v>23</v>
      </c>
      <c r="J12" s="109" t="str">
        <f>'Rekapitulace stavby'!AN8</f>
        <v>31. 10. 2022</v>
      </c>
      <c r="K12" s="35"/>
      <c r="L12" s="10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10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06" t="s">
        <v>25</v>
      </c>
      <c r="E14" s="35"/>
      <c r="F14" s="35"/>
      <c r="G14" s="35"/>
      <c r="H14" s="35"/>
      <c r="I14" s="106" t="s">
        <v>26</v>
      </c>
      <c r="J14" s="108" t="s">
        <v>27</v>
      </c>
      <c r="K14" s="35"/>
      <c r="L14" s="10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08" t="s">
        <v>28</v>
      </c>
      <c r="F15" s="35"/>
      <c r="G15" s="35"/>
      <c r="H15" s="35"/>
      <c r="I15" s="106" t="s">
        <v>29</v>
      </c>
      <c r="J15" s="108" t="s">
        <v>19</v>
      </c>
      <c r="K15" s="35"/>
      <c r="L15" s="10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10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06" t="s">
        <v>30</v>
      </c>
      <c r="E17" s="35"/>
      <c r="F17" s="35"/>
      <c r="G17" s="35"/>
      <c r="H17" s="35"/>
      <c r="I17" s="106" t="s">
        <v>26</v>
      </c>
      <c r="J17" s="31" t="str">
        <f>'Rekapitulace stavby'!AN13</f>
        <v>Vyplň údaj</v>
      </c>
      <c r="K17" s="35"/>
      <c r="L17" s="10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72" t="str">
        <f>'Rekapitulace stavby'!E14</f>
        <v>Vyplň údaj</v>
      </c>
      <c r="F18" s="373"/>
      <c r="G18" s="373"/>
      <c r="H18" s="373"/>
      <c r="I18" s="106" t="s">
        <v>29</v>
      </c>
      <c r="J18" s="31" t="str">
        <f>'Rekapitulace stavby'!AN14</f>
        <v>Vyplň údaj</v>
      </c>
      <c r="K18" s="35"/>
      <c r="L18" s="10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10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06" t="s">
        <v>32</v>
      </c>
      <c r="E20" s="35"/>
      <c r="F20" s="35"/>
      <c r="G20" s="35"/>
      <c r="H20" s="35"/>
      <c r="I20" s="106" t="s">
        <v>26</v>
      </c>
      <c r="J20" s="108" t="s">
        <v>33</v>
      </c>
      <c r="K20" s="35"/>
      <c r="L20" s="10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8" t="s">
        <v>34</v>
      </c>
      <c r="F21" s="35"/>
      <c r="G21" s="35"/>
      <c r="H21" s="35"/>
      <c r="I21" s="106" t="s">
        <v>29</v>
      </c>
      <c r="J21" s="108" t="s">
        <v>19</v>
      </c>
      <c r="K21" s="35"/>
      <c r="L21" s="10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10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06" t="s">
        <v>36</v>
      </c>
      <c r="E23" s="35"/>
      <c r="F23" s="35"/>
      <c r="G23" s="35"/>
      <c r="H23" s="35"/>
      <c r="I23" s="106" t="s">
        <v>26</v>
      </c>
      <c r="J23" s="108" t="s">
        <v>33</v>
      </c>
      <c r="K23" s="35"/>
      <c r="L23" s="10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8" t="s">
        <v>34</v>
      </c>
      <c r="F24" s="35"/>
      <c r="G24" s="35"/>
      <c r="H24" s="35"/>
      <c r="I24" s="106" t="s">
        <v>29</v>
      </c>
      <c r="J24" s="108" t="s">
        <v>19</v>
      </c>
      <c r="K24" s="35"/>
      <c r="L24" s="10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10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06" t="s">
        <v>37</v>
      </c>
      <c r="E26" s="35"/>
      <c r="F26" s="35"/>
      <c r="G26" s="35"/>
      <c r="H26" s="35"/>
      <c r="I26" s="35"/>
      <c r="J26" s="35"/>
      <c r="K26" s="35"/>
      <c r="L26" s="10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0"/>
      <c r="B27" s="111"/>
      <c r="C27" s="110"/>
      <c r="D27" s="110"/>
      <c r="E27" s="374" t="s">
        <v>19</v>
      </c>
      <c r="F27" s="374"/>
      <c r="G27" s="374"/>
      <c r="H27" s="374"/>
      <c r="I27" s="110"/>
      <c r="J27" s="110"/>
      <c r="K27" s="110"/>
      <c r="L27" s="112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10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3"/>
      <c r="E29" s="113"/>
      <c r="F29" s="113"/>
      <c r="G29" s="113"/>
      <c r="H29" s="113"/>
      <c r="I29" s="113"/>
      <c r="J29" s="113"/>
      <c r="K29" s="113"/>
      <c r="L29" s="107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14" t="s">
        <v>39</v>
      </c>
      <c r="E30" s="35"/>
      <c r="F30" s="35"/>
      <c r="G30" s="35"/>
      <c r="H30" s="35"/>
      <c r="I30" s="35"/>
      <c r="J30" s="115">
        <f>ROUND(J92,2)</f>
        <v>0</v>
      </c>
      <c r="K30" s="35"/>
      <c r="L30" s="10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3"/>
      <c r="E31" s="113"/>
      <c r="F31" s="113"/>
      <c r="G31" s="113"/>
      <c r="H31" s="113"/>
      <c r="I31" s="113"/>
      <c r="J31" s="113"/>
      <c r="K31" s="113"/>
      <c r="L31" s="10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16" t="s">
        <v>41</v>
      </c>
      <c r="G32" s="35"/>
      <c r="H32" s="35"/>
      <c r="I32" s="116" t="s">
        <v>40</v>
      </c>
      <c r="J32" s="116" t="s">
        <v>42</v>
      </c>
      <c r="K32" s="35"/>
      <c r="L32" s="10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17" t="s">
        <v>43</v>
      </c>
      <c r="E33" s="106" t="s">
        <v>44</v>
      </c>
      <c r="F33" s="118">
        <f>ROUND((SUM(BE92:BE292)),2)</f>
        <v>0</v>
      </c>
      <c r="G33" s="35"/>
      <c r="H33" s="35"/>
      <c r="I33" s="119">
        <v>0.21</v>
      </c>
      <c r="J33" s="118">
        <f>ROUND(((SUM(BE92:BE292))*I33),2)</f>
        <v>0</v>
      </c>
      <c r="K33" s="35"/>
      <c r="L33" s="10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06" t="s">
        <v>45</v>
      </c>
      <c r="F34" s="118">
        <f>ROUND((SUM(BF92:BF292)),2)</f>
        <v>0</v>
      </c>
      <c r="G34" s="35"/>
      <c r="H34" s="35"/>
      <c r="I34" s="119">
        <v>0.15</v>
      </c>
      <c r="J34" s="118">
        <f>ROUND(((SUM(BF92:BF292))*I34),2)</f>
        <v>0</v>
      </c>
      <c r="K34" s="35"/>
      <c r="L34" s="10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06" t="s">
        <v>46</v>
      </c>
      <c r="F35" s="118">
        <f>ROUND((SUM(BG92:BG292)),2)</f>
        <v>0</v>
      </c>
      <c r="G35" s="35"/>
      <c r="H35" s="35"/>
      <c r="I35" s="119">
        <v>0.21</v>
      </c>
      <c r="J35" s="118">
        <f>0</f>
        <v>0</v>
      </c>
      <c r="K35" s="35"/>
      <c r="L35" s="10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06" t="s">
        <v>47</v>
      </c>
      <c r="F36" s="118">
        <f>ROUND((SUM(BH92:BH292)),2)</f>
        <v>0</v>
      </c>
      <c r="G36" s="35"/>
      <c r="H36" s="35"/>
      <c r="I36" s="119">
        <v>0.15</v>
      </c>
      <c r="J36" s="118">
        <f>0</f>
        <v>0</v>
      </c>
      <c r="K36" s="35"/>
      <c r="L36" s="10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06" t="s">
        <v>48</v>
      </c>
      <c r="F37" s="118">
        <f>ROUND((SUM(BI92:BI292)),2)</f>
        <v>0</v>
      </c>
      <c r="G37" s="35"/>
      <c r="H37" s="35"/>
      <c r="I37" s="119">
        <v>0</v>
      </c>
      <c r="J37" s="118">
        <f>0</f>
        <v>0</v>
      </c>
      <c r="K37" s="35"/>
      <c r="L37" s="10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10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0"/>
      <c r="D39" s="121" t="s">
        <v>49</v>
      </c>
      <c r="E39" s="122"/>
      <c r="F39" s="122"/>
      <c r="G39" s="123" t="s">
        <v>50</v>
      </c>
      <c r="H39" s="124" t="s">
        <v>51</v>
      </c>
      <c r="I39" s="122"/>
      <c r="J39" s="125">
        <f>SUM(J30:J37)</f>
        <v>0</v>
      </c>
      <c r="K39" s="126"/>
      <c r="L39" s="10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27"/>
      <c r="C40" s="128"/>
      <c r="D40" s="128"/>
      <c r="E40" s="128"/>
      <c r="F40" s="128"/>
      <c r="G40" s="128"/>
      <c r="H40" s="128"/>
      <c r="I40" s="128"/>
      <c r="J40" s="128"/>
      <c r="K40" s="128"/>
      <c r="L40" s="10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29"/>
      <c r="C44" s="130"/>
      <c r="D44" s="130"/>
      <c r="E44" s="130"/>
      <c r="F44" s="130"/>
      <c r="G44" s="130"/>
      <c r="H44" s="130"/>
      <c r="I44" s="130"/>
      <c r="J44" s="130"/>
      <c r="K44" s="130"/>
      <c r="L44" s="107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4" t="s">
        <v>113</v>
      </c>
      <c r="D45" s="37"/>
      <c r="E45" s="37"/>
      <c r="F45" s="37"/>
      <c r="G45" s="37"/>
      <c r="H45" s="37"/>
      <c r="I45" s="37"/>
      <c r="J45" s="37"/>
      <c r="K45" s="37"/>
      <c r="L45" s="107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10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30" t="s">
        <v>16</v>
      </c>
      <c r="D47" s="37"/>
      <c r="E47" s="37"/>
      <c r="F47" s="37"/>
      <c r="G47" s="37"/>
      <c r="H47" s="37"/>
      <c r="I47" s="37"/>
      <c r="J47" s="37"/>
      <c r="K47" s="37"/>
      <c r="L47" s="10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375" t="str">
        <f>E7</f>
        <v>PPO Píšťany-sklad MPPZ (aktualizace)</v>
      </c>
      <c r="F48" s="376"/>
      <c r="G48" s="376"/>
      <c r="H48" s="376"/>
      <c r="I48" s="37"/>
      <c r="J48" s="37"/>
      <c r="K48" s="37"/>
      <c r="L48" s="10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30" t="s">
        <v>111</v>
      </c>
      <c r="D49" s="37"/>
      <c r="E49" s="37"/>
      <c r="F49" s="37"/>
      <c r="G49" s="37"/>
      <c r="H49" s="37"/>
      <c r="I49" s="37"/>
      <c r="J49" s="37"/>
      <c r="K49" s="37"/>
      <c r="L49" s="10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328" t="str">
        <f>E9</f>
        <v>SO 01 - Skladovací hala MPPZ</v>
      </c>
      <c r="F50" s="377"/>
      <c r="G50" s="377"/>
      <c r="H50" s="377"/>
      <c r="I50" s="37"/>
      <c r="J50" s="37"/>
      <c r="K50" s="37"/>
      <c r="L50" s="10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107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30" t="s">
        <v>21</v>
      </c>
      <c r="D52" s="37"/>
      <c r="E52" s="37"/>
      <c r="F52" s="28" t="str">
        <f>F12</f>
        <v>Píšťany</v>
      </c>
      <c r="G52" s="37"/>
      <c r="H52" s="37"/>
      <c r="I52" s="30" t="s">
        <v>23</v>
      </c>
      <c r="J52" s="60" t="str">
        <f>IF(J12="","",J12)</f>
        <v>31. 10. 2022</v>
      </c>
      <c r="K52" s="37"/>
      <c r="L52" s="10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10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25.7" customHeight="1">
      <c r="A54" s="35"/>
      <c r="B54" s="36"/>
      <c r="C54" s="30" t="s">
        <v>25</v>
      </c>
      <c r="D54" s="37"/>
      <c r="E54" s="37"/>
      <c r="F54" s="28" t="str">
        <f>E15</f>
        <v>Povodí LABE - státní podnik</v>
      </c>
      <c r="G54" s="37"/>
      <c r="H54" s="37"/>
      <c r="I54" s="30" t="s">
        <v>32</v>
      </c>
      <c r="J54" s="33" t="str">
        <f>E21</f>
        <v>Agroprojekt Jihlava spol, s.r.o.</v>
      </c>
      <c r="K54" s="37"/>
      <c r="L54" s="10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25.7" customHeight="1">
      <c r="A55" s="35"/>
      <c r="B55" s="36"/>
      <c r="C55" s="30" t="s">
        <v>30</v>
      </c>
      <c r="D55" s="37"/>
      <c r="E55" s="37"/>
      <c r="F55" s="28" t="str">
        <f>IF(E18="","",E18)</f>
        <v>Vyplň údaj</v>
      </c>
      <c r="G55" s="37"/>
      <c r="H55" s="37"/>
      <c r="I55" s="30" t="s">
        <v>36</v>
      </c>
      <c r="J55" s="33" t="str">
        <f>E24</f>
        <v>Agroprojekt Jihlava spol, s.r.o.</v>
      </c>
      <c r="K55" s="37"/>
      <c r="L55" s="10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10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31" t="s">
        <v>114</v>
      </c>
      <c r="D57" s="132"/>
      <c r="E57" s="132"/>
      <c r="F57" s="132"/>
      <c r="G57" s="132"/>
      <c r="H57" s="132"/>
      <c r="I57" s="132"/>
      <c r="J57" s="133" t="s">
        <v>115</v>
      </c>
      <c r="K57" s="132"/>
      <c r="L57" s="10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10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34" t="s">
        <v>71</v>
      </c>
      <c r="D59" s="37"/>
      <c r="E59" s="37"/>
      <c r="F59" s="37"/>
      <c r="G59" s="37"/>
      <c r="H59" s="37"/>
      <c r="I59" s="37"/>
      <c r="J59" s="78">
        <f>J92</f>
        <v>0</v>
      </c>
      <c r="K59" s="37"/>
      <c r="L59" s="10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8" t="s">
        <v>116</v>
      </c>
    </row>
    <row r="60" spans="2:12" s="9" customFormat="1" ht="24.95" customHeight="1">
      <c r="B60" s="135"/>
      <c r="C60" s="136"/>
      <c r="D60" s="137" t="s">
        <v>117</v>
      </c>
      <c r="E60" s="138"/>
      <c r="F60" s="138"/>
      <c r="G60" s="138"/>
      <c r="H60" s="138"/>
      <c r="I60" s="138"/>
      <c r="J60" s="139">
        <f>J93</f>
        <v>0</v>
      </c>
      <c r="K60" s="136"/>
      <c r="L60" s="140"/>
    </row>
    <row r="61" spans="2:12" s="10" customFormat="1" ht="19.9" customHeight="1">
      <c r="B61" s="141"/>
      <c r="C61" s="142"/>
      <c r="D61" s="143" t="s">
        <v>118</v>
      </c>
      <c r="E61" s="144"/>
      <c r="F61" s="144"/>
      <c r="G61" s="144"/>
      <c r="H61" s="144"/>
      <c r="I61" s="144"/>
      <c r="J61" s="145">
        <f>J94</f>
        <v>0</v>
      </c>
      <c r="K61" s="142"/>
      <c r="L61" s="146"/>
    </row>
    <row r="62" spans="2:12" s="10" customFormat="1" ht="19.9" customHeight="1">
      <c r="B62" s="141"/>
      <c r="C62" s="142"/>
      <c r="D62" s="143" t="s">
        <v>285</v>
      </c>
      <c r="E62" s="144"/>
      <c r="F62" s="144"/>
      <c r="G62" s="144"/>
      <c r="H62" s="144"/>
      <c r="I62" s="144"/>
      <c r="J62" s="145">
        <f>J134</f>
        <v>0</v>
      </c>
      <c r="K62" s="142"/>
      <c r="L62" s="146"/>
    </row>
    <row r="63" spans="2:12" s="10" customFormat="1" ht="19.9" customHeight="1">
      <c r="B63" s="141"/>
      <c r="C63" s="142"/>
      <c r="D63" s="143" t="s">
        <v>286</v>
      </c>
      <c r="E63" s="144"/>
      <c r="F63" s="144"/>
      <c r="G63" s="144"/>
      <c r="H63" s="144"/>
      <c r="I63" s="144"/>
      <c r="J63" s="145">
        <f>J163</f>
        <v>0</v>
      </c>
      <c r="K63" s="142"/>
      <c r="L63" s="146"/>
    </row>
    <row r="64" spans="2:12" s="10" customFormat="1" ht="19.9" customHeight="1">
      <c r="B64" s="141"/>
      <c r="C64" s="142"/>
      <c r="D64" s="143" t="s">
        <v>575</v>
      </c>
      <c r="E64" s="144"/>
      <c r="F64" s="144"/>
      <c r="G64" s="144"/>
      <c r="H64" s="144"/>
      <c r="I64" s="144"/>
      <c r="J64" s="145">
        <f>J203</f>
        <v>0</v>
      </c>
      <c r="K64" s="142"/>
      <c r="L64" s="146"/>
    </row>
    <row r="65" spans="2:12" s="10" customFormat="1" ht="19.9" customHeight="1">
      <c r="B65" s="141"/>
      <c r="C65" s="142"/>
      <c r="D65" s="143" t="s">
        <v>917</v>
      </c>
      <c r="E65" s="144"/>
      <c r="F65" s="144"/>
      <c r="G65" s="144"/>
      <c r="H65" s="144"/>
      <c r="I65" s="144"/>
      <c r="J65" s="145">
        <f>J220</f>
        <v>0</v>
      </c>
      <c r="K65" s="142"/>
      <c r="L65" s="146"/>
    </row>
    <row r="66" spans="2:12" s="10" customFormat="1" ht="19.9" customHeight="1">
      <c r="B66" s="141"/>
      <c r="C66" s="142"/>
      <c r="D66" s="143" t="s">
        <v>288</v>
      </c>
      <c r="E66" s="144"/>
      <c r="F66" s="144"/>
      <c r="G66" s="144"/>
      <c r="H66" s="144"/>
      <c r="I66" s="144"/>
      <c r="J66" s="145">
        <f>J240</f>
        <v>0</v>
      </c>
      <c r="K66" s="142"/>
      <c r="L66" s="146"/>
    </row>
    <row r="67" spans="2:12" s="9" customFormat="1" ht="24.95" customHeight="1">
      <c r="B67" s="135"/>
      <c r="C67" s="136"/>
      <c r="D67" s="137" t="s">
        <v>121</v>
      </c>
      <c r="E67" s="138"/>
      <c r="F67" s="138"/>
      <c r="G67" s="138"/>
      <c r="H67" s="138"/>
      <c r="I67" s="138"/>
      <c r="J67" s="139">
        <f>J242</f>
        <v>0</v>
      </c>
      <c r="K67" s="136"/>
      <c r="L67" s="140"/>
    </row>
    <row r="68" spans="2:12" s="10" customFormat="1" ht="19.9" customHeight="1">
      <c r="B68" s="141"/>
      <c r="C68" s="142"/>
      <c r="D68" s="143" t="s">
        <v>918</v>
      </c>
      <c r="E68" s="144"/>
      <c r="F68" s="144"/>
      <c r="G68" s="144"/>
      <c r="H68" s="144"/>
      <c r="I68" s="144"/>
      <c r="J68" s="145">
        <f>J243</f>
        <v>0</v>
      </c>
      <c r="K68" s="142"/>
      <c r="L68" s="146"/>
    </row>
    <row r="69" spans="2:12" s="10" customFormat="1" ht="19.9" customHeight="1">
      <c r="B69" s="141"/>
      <c r="C69" s="142"/>
      <c r="D69" s="143" t="s">
        <v>919</v>
      </c>
      <c r="E69" s="144"/>
      <c r="F69" s="144"/>
      <c r="G69" s="144"/>
      <c r="H69" s="144"/>
      <c r="I69" s="144"/>
      <c r="J69" s="145">
        <f>J254</f>
        <v>0</v>
      </c>
      <c r="K69" s="142"/>
      <c r="L69" s="146"/>
    </row>
    <row r="70" spans="2:12" s="10" customFormat="1" ht="19.9" customHeight="1">
      <c r="B70" s="141"/>
      <c r="C70" s="142"/>
      <c r="D70" s="143" t="s">
        <v>123</v>
      </c>
      <c r="E70" s="144"/>
      <c r="F70" s="144"/>
      <c r="G70" s="144"/>
      <c r="H70" s="144"/>
      <c r="I70" s="144"/>
      <c r="J70" s="145">
        <f>J268</f>
        <v>0</v>
      </c>
      <c r="K70" s="142"/>
      <c r="L70" s="146"/>
    </row>
    <row r="71" spans="2:12" s="10" customFormat="1" ht="19.9" customHeight="1">
      <c r="B71" s="141"/>
      <c r="C71" s="142"/>
      <c r="D71" s="143" t="s">
        <v>920</v>
      </c>
      <c r="E71" s="144"/>
      <c r="F71" s="144"/>
      <c r="G71" s="144"/>
      <c r="H71" s="144"/>
      <c r="I71" s="144"/>
      <c r="J71" s="145">
        <f>J274</f>
        <v>0</v>
      </c>
      <c r="K71" s="142"/>
      <c r="L71" s="146"/>
    </row>
    <row r="72" spans="2:12" s="10" customFormat="1" ht="19.9" customHeight="1">
      <c r="B72" s="141"/>
      <c r="C72" s="142"/>
      <c r="D72" s="143" t="s">
        <v>921</v>
      </c>
      <c r="E72" s="144"/>
      <c r="F72" s="144"/>
      <c r="G72" s="144"/>
      <c r="H72" s="144"/>
      <c r="I72" s="144"/>
      <c r="J72" s="145">
        <f>J279</f>
        <v>0</v>
      </c>
      <c r="K72" s="142"/>
      <c r="L72" s="146"/>
    </row>
    <row r="73" spans="1:31" s="2" customFormat="1" ht="21.75" customHeight="1">
      <c r="A73" s="35"/>
      <c r="B73" s="36"/>
      <c r="C73" s="37"/>
      <c r="D73" s="37"/>
      <c r="E73" s="37"/>
      <c r="F73" s="37"/>
      <c r="G73" s="37"/>
      <c r="H73" s="37"/>
      <c r="I73" s="37"/>
      <c r="J73" s="37"/>
      <c r="K73" s="37"/>
      <c r="L73" s="107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6.95" customHeight="1">
      <c r="A74" s="35"/>
      <c r="B74" s="48"/>
      <c r="C74" s="49"/>
      <c r="D74" s="49"/>
      <c r="E74" s="49"/>
      <c r="F74" s="49"/>
      <c r="G74" s="49"/>
      <c r="H74" s="49"/>
      <c r="I74" s="49"/>
      <c r="J74" s="49"/>
      <c r="K74" s="49"/>
      <c r="L74" s="107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8" spans="1:31" s="2" customFormat="1" ht="6.95" customHeight="1">
      <c r="A78" s="35"/>
      <c r="B78" s="50"/>
      <c r="C78" s="51"/>
      <c r="D78" s="51"/>
      <c r="E78" s="51"/>
      <c r="F78" s="51"/>
      <c r="G78" s="51"/>
      <c r="H78" s="51"/>
      <c r="I78" s="51"/>
      <c r="J78" s="51"/>
      <c r="K78" s="51"/>
      <c r="L78" s="107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24.95" customHeight="1">
      <c r="A79" s="35"/>
      <c r="B79" s="36"/>
      <c r="C79" s="24" t="s">
        <v>124</v>
      </c>
      <c r="D79" s="37"/>
      <c r="E79" s="37"/>
      <c r="F79" s="37"/>
      <c r="G79" s="37"/>
      <c r="H79" s="37"/>
      <c r="I79" s="37"/>
      <c r="J79" s="37"/>
      <c r="K79" s="37"/>
      <c r="L79" s="107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6.95" customHeight="1">
      <c r="A80" s="35"/>
      <c r="B80" s="36"/>
      <c r="C80" s="37"/>
      <c r="D80" s="37"/>
      <c r="E80" s="37"/>
      <c r="F80" s="37"/>
      <c r="G80" s="37"/>
      <c r="H80" s="37"/>
      <c r="I80" s="37"/>
      <c r="J80" s="37"/>
      <c r="K80" s="37"/>
      <c r="L80" s="107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2" customFormat="1" ht="12" customHeight="1">
      <c r="A81" s="35"/>
      <c r="B81" s="36"/>
      <c r="C81" s="30" t="s">
        <v>16</v>
      </c>
      <c r="D81" s="37"/>
      <c r="E81" s="37"/>
      <c r="F81" s="37"/>
      <c r="G81" s="37"/>
      <c r="H81" s="37"/>
      <c r="I81" s="37"/>
      <c r="J81" s="37"/>
      <c r="K81" s="37"/>
      <c r="L81" s="107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16.5" customHeight="1">
      <c r="A82" s="35"/>
      <c r="B82" s="36"/>
      <c r="C82" s="37"/>
      <c r="D82" s="37"/>
      <c r="E82" s="375" t="str">
        <f>E7</f>
        <v>PPO Píšťany-sklad MPPZ (aktualizace)</v>
      </c>
      <c r="F82" s="376"/>
      <c r="G82" s="376"/>
      <c r="H82" s="376"/>
      <c r="I82" s="37"/>
      <c r="J82" s="37"/>
      <c r="K82" s="37"/>
      <c r="L82" s="107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12" customHeight="1">
      <c r="A83" s="35"/>
      <c r="B83" s="36"/>
      <c r="C83" s="30" t="s">
        <v>111</v>
      </c>
      <c r="D83" s="37"/>
      <c r="E83" s="37"/>
      <c r="F83" s="37"/>
      <c r="G83" s="37"/>
      <c r="H83" s="37"/>
      <c r="I83" s="37"/>
      <c r="J83" s="37"/>
      <c r="K83" s="37"/>
      <c r="L83" s="107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6.5" customHeight="1">
      <c r="A84" s="35"/>
      <c r="B84" s="36"/>
      <c r="C84" s="37"/>
      <c r="D84" s="37"/>
      <c r="E84" s="328" t="str">
        <f>E9</f>
        <v>SO 01 - Skladovací hala MPPZ</v>
      </c>
      <c r="F84" s="377"/>
      <c r="G84" s="377"/>
      <c r="H84" s="377"/>
      <c r="I84" s="37"/>
      <c r="J84" s="37"/>
      <c r="K84" s="37"/>
      <c r="L84" s="107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6.95" customHeight="1">
      <c r="A85" s="35"/>
      <c r="B85" s="36"/>
      <c r="C85" s="37"/>
      <c r="D85" s="37"/>
      <c r="E85" s="37"/>
      <c r="F85" s="37"/>
      <c r="G85" s="37"/>
      <c r="H85" s="37"/>
      <c r="I85" s="37"/>
      <c r="J85" s="37"/>
      <c r="K85" s="37"/>
      <c r="L85" s="107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30" t="s">
        <v>21</v>
      </c>
      <c r="D86" s="37"/>
      <c r="E86" s="37"/>
      <c r="F86" s="28" t="str">
        <f>F12</f>
        <v>Píšťany</v>
      </c>
      <c r="G86" s="37"/>
      <c r="H86" s="37"/>
      <c r="I86" s="30" t="s">
        <v>23</v>
      </c>
      <c r="J86" s="60" t="str">
        <f>IF(J12="","",J12)</f>
        <v>31. 10. 2022</v>
      </c>
      <c r="K86" s="37"/>
      <c r="L86" s="107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6.95" customHeight="1">
      <c r="A87" s="35"/>
      <c r="B87" s="36"/>
      <c r="C87" s="37"/>
      <c r="D87" s="37"/>
      <c r="E87" s="37"/>
      <c r="F87" s="37"/>
      <c r="G87" s="37"/>
      <c r="H87" s="37"/>
      <c r="I87" s="37"/>
      <c r="J87" s="37"/>
      <c r="K87" s="37"/>
      <c r="L87" s="107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25.7" customHeight="1">
      <c r="A88" s="35"/>
      <c r="B88" s="36"/>
      <c r="C88" s="30" t="s">
        <v>25</v>
      </c>
      <c r="D88" s="37"/>
      <c r="E88" s="37"/>
      <c r="F88" s="28" t="str">
        <f>E15</f>
        <v>Povodí LABE - státní podnik</v>
      </c>
      <c r="G88" s="37"/>
      <c r="H88" s="37"/>
      <c r="I88" s="30" t="s">
        <v>32</v>
      </c>
      <c r="J88" s="33" t="str">
        <f>E21</f>
        <v>Agroprojekt Jihlava spol, s.r.o.</v>
      </c>
      <c r="K88" s="37"/>
      <c r="L88" s="107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25.7" customHeight="1">
      <c r="A89" s="35"/>
      <c r="B89" s="36"/>
      <c r="C89" s="30" t="s">
        <v>30</v>
      </c>
      <c r="D89" s="37"/>
      <c r="E89" s="37"/>
      <c r="F89" s="28" t="str">
        <f>IF(E18="","",E18)</f>
        <v>Vyplň údaj</v>
      </c>
      <c r="G89" s="37"/>
      <c r="H89" s="37"/>
      <c r="I89" s="30" t="s">
        <v>36</v>
      </c>
      <c r="J89" s="33" t="str">
        <f>E24</f>
        <v>Agroprojekt Jihlava spol, s.r.o.</v>
      </c>
      <c r="K89" s="37"/>
      <c r="L89" s="107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10.3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107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11" customFormat="1" ht="29.25" customHeight="1">
      <c r="A91" s="147"/>
      <c r="B91" s="148"/>
      <c r="C91" s="149" t="s">
        <v>125</v>
      </c>
      <c r="D91" s="150" t="s">
        <v>58</v>
      </c>
      <c r="E91" s="150" t="s">
        <v>54</v>
      </c>
      <c r="F91" s="150" t="s">
        <v>55</v>
      </c>
      <c r="G91" s="150" t="s">
        <v>126</v>
      </c>
      <c r="H91" s="150" t="s">
        <v>127</v>
      </c>
      <c r="I91" s="150" t="s">
        <v>128</v>
      </c>
      <c r="J91" s="151" t="s">
        <v>115</v>
      </c>
      <c r="K91" s="152" t="s">
        <v>129</v>
      </c>
      <c r="L91" s="153"/>
      <c r="M91" s="69" t="s">
        <v>19</v>
      </c>
      <c r="N91" s="70" t="s">
        <v>43</v>
      </c>
      <c r="O91" s="70" t="s">
        <v>130</v>
      </c>
      <c r="P91" s="70" t="s">
        <v>131</v>
      </c>
      <c r="Q91" s="70" t="s">
        <v>132</v>
      </c>
      <c r="R91" s="70" t="s">
        <v>133</v>
      </c>
      <c r="S91" s="70" t="s">
        <v>134</v>
      </c>
      <c r="T91" s="71" t="s">
        <v>135</v>
      </c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</row>
    <row r="92" spans="1:63" s="2" customFormat="1" ht="22.9" customHeight="1">
      <c r="A92" s="35"/>
      <c r="B92" s="36"/>
      <c r="C92" s="76" t="s">
        <v>136</v>
      </c>
      <c r="D92" s="37"/>
      <c r="E92" s="37"/>
      <c r="F92" s="37"/>
      <c r="G92" s="37"/>
      <c r="H92" s="37"/>
      <c r="I92" s="37"/>
      <c r="J92" s="154">
        <f>BK92</f>
        <v>0</v>
      </c>
      <c r="K92" s="37"/>
      <c r="L92" s="40"/>
      <c r="M92" s="72"/>
      <c r="N92" s="155"/>
      <c r="O92" s="73"/>
      <c r="P92" s="156">
        <f>P93+P242</f>
        <v>0</v>
      </c>
      <c r="Q92" s="73"/>
      <c r="R92" s="156">
        <f>R93+R242</f>
        <v>257.78383780999997</v>
      </c>
      <c r="S92" s="73"/>
      <c r="T92" s="157">
        <f>T93+T242</f>
        <v>0</v>
      </c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T92" s="18" t="s">
        <v>72</v>
      </c>
      <c r="AU92" s="18" t="s">
        <v>116</v>
      </c>
      <c r="BK92" s="158">
        <f>BK93+BK242</f>
        <v>0</v>
      </c>
    </row>
    <row r="93" spans="2:63" s="12" customFormat="1" ht="25.9" customHeight="1">
      <c r="B93" s="159"/>
      <c r="C93" s="160"/>
      <c r="D93" s="161" t="s">
        <v>72</v>
      </c>
      <c r="E93" s="162" t="s">
        <v>137</v>
      </c>
      <c r="F93" s="162" t="s">
        <v>138</v>
      </c>
      <c r="G93" s="160"/>
      <c r="H93" s="160"/>
      <c r="I93" s="163"/>
      <c r="J93" s="164">
        <f>BK93</f>
        <v>0</v>
      </c>
      <c r="K93" s="160"/>
      <c r="L93" s="165"/>
      <c r="M93" s="166"/>
      <c r="N93" s="167"/>
      <c r="O93" s="167"/>
      <c r="P93" s="168">
        <f>P94+P134+P163+P203+P220+P240</f>
        <v>0</v>
      </c>
      <c r="Q93" s="167"/>
      <c r="R93" s="168">
        <f>R94+R134+R163+R203+R220+R240</f>
        <v>256.86952661</v>
      </c>
      <c r="S93" s="167"/>
      <c r="T93" s="169">
        <f>T94+T134+T163+T203+T220+T240</f>
        <v>0</v>
      </c>
      <c r="AR93" s="170" t="s">
        <v>81</v>
      </c>
      <c r="AT93" s="171" t="s">
        <v>72</v>
      </c>
      <c r="AU93" s="171" t="s">
        <v>73</v>
      </c>
      <c r="AY93" s="170" t="s">
        <v>139</v>
      </c>
      <c r="BK93" s="172">
        <f>BK94+BK134+BK163+BK203+BK220+BK240</f>
        <v>0</v>
      </c>
    </row>
    <row r="94" spans="2:63" s="12" customFormat="1" ht="22.9" customHeight="1">
      <c r="B94" s="159"/>
      <c r="C94" s="160"/>
      <c r="D94" s="161" t="s">
        <v>72</v>
      </c>
      <c r="E94" s="173" t="s">
        <v>81</v>
      </c>
      <c r="F94" s="173" t="s">
        <v>140</v>
      </c>
      <c r="G94" s="160"/>
      <c r="H94" s="160"/>
      <c r="I94" s="163"/>
      <c r="J94" s="174">
        <f>BK94</f>
        <v>0</v>
      </c>
      <c r="K94" s="160"/>
      <c r="L94" s="165"/>
      <c r="M94" s="166"/>
      <c r="N94" s="167"/>
      <c r="O94" s="167"/>
      <c r="P94" s="168">
        <f>SUM(P95:P133)</f>
        <v>0</v>
      </c>
      <c r="Q94" s="167"/>
      <c r="R94" s="168">
        <f>SUM(R95:R133)</f>
        <v>0.0025</v>
      </c>
      <c r="S94" s="167"/>
      <c r="T94" s="169">
        <f>SUM(T95:T133)</f>
        <v>0</v>
      </c>
      <c r="AR94" s="170" t="s">
        <v>81</v>
      </c>
      <c r="AT94" s="171" t="s">
        <v>72</v>
      </c>
      <c r="AU94" s="171" t="s">
        <v>81</v>
      </c>
      <c r="AY94" s="170" t="s">
        <v>139</v>
      </c>
      <c r="BK94" s="172">
        <f>SUM(BK95:BK133)</f>
        <v>0</v>
      </c>
    </row>
    <row r="95" spans="1:65" s="2" customFormat="1" ht="33" customHeight="1">
      <c r="A95" s="35"/>
      <c r="B95" s="36"/>
      <c r="C95" s="175" t="s">
        <v>81</v>
      </c>
      <c r="D95" s="175" t="s">
        <v>141</v>
      </c>
      <c r="E95" s="176" t="s">
        <v>289</v>
      </c>
      <c r="F95" s="177" t="s">
        <v>290</v>
      </c>
      <c r="G95" s="178" t="s">
        <v>149</v>
      </c>
      <c r="H95" s="179">
        <v>161.65</v>
      </c>
      <c r="I95" s="180"/>
      <c r="J95" s="181">
        <f>ROUND(I95*H95,2)</f>
        <v>0</v>
      </c>
      <c r="K95" s="182"/>
      <c r="L95" s="40"/>
      <c r="M95" s="183" t="s">
        <v>19</v>
      </c>
      <c r="N95" s="184" t="s">
        <v>44</v>
      </c>
      <c r="O95" s="65"/>
      <c r="P95" s="185">
        <f>O95*H95</f>
        <v>0</v>
      </c>
      <c r="Q95" s="185">
        <v>0</v>
      </c>
      <c r="R95" s="185">
        <f>Q95*H95</f>
        <v>0</v>
      </c>
      <c r="S95" s="185">
        <v>0</v>
      </c>
      <c r="T95" s="186">
        <f>S95*H95</f>
        <v>0</v>
      </c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R95" s="187" t="s">
        <v>145</v>
      </c>
      <c r="AT95" s="187" t="s">
        <v>141</v>
      </c>
      <c r="AU95" s="187" t="s">
        <v>83</v>
      </c>
      <c r="AY95" s="18" t="s">
        <v>139</v>
      </c>
      <c r="BE95" s="188">
        <f>IF(N95="základní",J95,0)</f>
        <v>0</v>
      </c>
      <c r="BF95" s="188">
        <f>IF(N95="snížená",J95,0)</f>
        <v>0</v>
      </c>
      <c r="BG95" s="188">
        <f>IF(N95="zákl. přenesená",J95,0)</f>
        <v>0</v>
      </c>
      <c r="BH95" s="188">
        <f>IF(N95="sníž. přenesená",J95,0)</f>
        <v>0</v>
      </c>
      <c r="BI95" s="188">
        <f>IF(N95="nulová",J95,0)</f>
        <v>0</v>
      </c>
      <c r="BJ95" s="18" t="s">
        <v>81</v>
      </c>
      <c r="BK95" s="188">
        <f>ROUND(I95*H95,2)</f>
        <v>0</v>
      </c>
      <c r="BL95" s="18" t="s">
        <v>145</v>
      </c>
      <c r="BM95" s="187" t="s">
        <v>922</v>
      </c>
    </row>
    <row r="96" spans="1:47" s="2" customFormat="1" ht="11.25">
      <c r="A96" s="35"/>
      <c r="B96" s="36"/>
      <c r="C96" s="37"/>
      <c r="D96" s="189" t="s">
        <v>151</v>
      </c>
      <c r="E96" s="37"/>
      <c r="F96" s="190" t="s">
        <v>292</v>
      </c>
      <c r="G96" s="37"/>
      <c r="H96" s="37"/>
      <c r="I96" s="191"/>
      <c r="J96" s="37"/>
      <c r="K96" s="37"/>
      <c r="L96" s="40"/>
      <c r="M96" s="192"/>
      <c r="N96" s="193"/>
      <c r="O96" s="65"/>
      <c r="P96" s="65"/>
      <c r="Q96" s="65"/>
      <c r="R96" s="65"/>
      <c r="S96" s="65"/>
      <c r="T96" s="66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T96" s="18" t="s">
        <v>151</v>
      </c>
      <c r="AU96" s="18" t="s">
        <v>83</v>
      </c>
    </row>
    <row r="97" spans="1:47" s="2" customFormat="1" ht="136.5">
      <c r="A97" s="35"/>
      <c r="B97" s="36"/>
      <c r="C97" s="37"/>
      <c r="D97" s="196" t="s">
        <v>196</v>
      </c>
      <c r="E97" s="37"/>
      <c r="F97" s="227" t="s">
        <v>293</v>
      </c>
      <c r="G97" s="37"/>
      <c r="H97" s="37"/>
      <c r="I97" s="191"/>
      <c r="J97" s="37"/>
      <c r="K97" s="37"/>
      <c r="L97" s="40"/>
      <c r="M97" s="192"/>
      <c r="N97" s="193"/>
      <c r="O97" s="65"/>
      <c r="P97" s="65"/>
      <c r="Q97" s="65"/>
      <c r="R97" s="65"/>
      <c r="S97" s="65"/>
      <c r="T97" s="66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T97" s="18" t="s">
        <v>196</v>
      </c>
      <c r="AU97" s="18" t="s">
        <v>83</v>
      </c>
    </row>
    <row r="98" spans="2:51" s="13" customFormat="1" ht="11.25">
      <c r="B98" s="194"/>
      <c r="C98" s="195"/>
      <c r="D98" s="196" t="s">
        <v>180</v>
      </c>
      <c r="E98" s="197" t="s">
        <v>19</v>
      </c>
      <c r="F98" s="198" t="s">
        <v>923</v>
      </c>
      <c r="G98" s="195"/>
      <c r="H98" s="199">
        <v>161.65</v>
      </c>
      <c r="I98" s="200"/>
      <c r="J98" s="195"/>
      <c r="K98" s="195"/>
      <c r="L98" s="201"/>
      <c r="M98" s="202"/>
      <c r="N98" s="203"/>
      <c r="O98" s="203"/>
      <c r="P98" s="203"/>
      <c r="Q98" s="203"/>
      <c r="R98" s="203"/>
      <c r="S98" s="203"/>
      <c r="T98" s="204"/>
      <c r="AT98" s="205" t="s">
        <v>180</v>
      </c>
      <c r="AU98" s="205" t="s">
        <v>83</v>
      </c>
      <c r="AV98" s="13" t="s">
        <v>83</v>
      </c>
      <c r="AW98" s="13" t="s">
        <v>35</v>
      </c>
      <c r="AX98" s="13" t="s">
        <v>81</v>
      </c>
      <c r="AY98" s="205" t="s">
        <v>139</v>
      </c>
    </row>
    <row r="99" spans="1:65" s="2" customFormat="1" ht="62.65" customHeight="1">
      <c r="A99" s="35"/>
      <c r="B99" s="36"/>
      <c r="C99" s="175" t="s">
        <v>83</v>
      </c>
      <c r="D99" s="175" t="s">
        <v>141</v>
      </c>
      <c r="E99" s="176" t="s">
        <v>299</v>
      </c>
      <c r="F99" s="177" t="s">
        <v>300</v>
      </c>
      <c r="G99" s="178" t="s">
        <v>178</v>
      </c>
      <c r="H99" s="179">
        <v>48.5</v>
      </c>
      <c r="I99" s="180"/>
      <c r="J99" s="181">
        <f>ROUND(I99*H99,2)</f>
        <v>0</v>
      </c>
      <c r="K99" s="182"/>
      <c r="L99" s="40"/>
      <c r="M99" s="183" t="s">
        <v>19</v>
      </c>
      <c r="N99" s="184" t="s">
        <v>44</v>
      </c>
      <c r="O99" s="65"/>
      <c r="P99" s="185">
        <f>O99*H99</f>
        <v>0</v>
      </c>
      <c r="Q99" s="185">
        <v>0</v>
      </c>
      <c r="R99" s="185">
        <f>Q99*H99</f>
        <v>0</v>
      </c>
      <c r="S99" s="185">
        <v>0</v>
      </c>
      <c r="T99" s="186">
        <f>S99*H99</f>
        <v>0</v>
      </c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R99" s="187" t="s">
        <v>145</v>
      </c>
      <c r="AT99" s="187" t="s">
        <v>141</v>
      </c>
      <c r="AU99" s="187" t="s">
        <v>83</v>
      </c>
      <c r="AY99" s="18" t="s">
        <v>139</v>
      </c>
      <c r="BE99" s="188">
        <f>IF(N99="základní",J99,0)</f>
        <v>0</v>
      </c>
      <c r="BF99" s="188">
        <f>IF(N99="snížená",J99,0)</f>
        <v>0</v>
      </c>
      <c r="BG99" s="188">
        <f>IF(N99="zákl. přenesená",J99,0)</f>
        <v>0</v>
      </c>
      <c r="BH99" s="188">
        <f>IF(N99="sníž. přenesená",J99,0)</f>
        <v>0</v>
      </c>
      <c r="BI99" s="188">
        <f>IF(N99="nulová",J99,0)</f>
        <v>0</v>
      </c>
      <c r="BJ99" s="18" t="s">
        <v>81</v>
      </c>
      <c r="BK99" s="188">
        <f>ROUND(I99*H99,2)</f>
        <v>0</v>
      </c>
      <c r="BL99" s="18" t="s">
        <v>145</v>
      </c>
      <c r="BM99" s="187" t="s">
        <v>924</v>
      </c>
    </row>
    <row r="100" spans="1:47" s="2" customFormat="1" ht="11.25">
      <c r="A100" s="35"/>
      <c r="B100" s="36"/>
      <c r="C100" s="37"/>
      <c r="D100" s="189" t="s">
        <v>151</v>
      </c>
      <c r="E100" s="37"/>
      <c r="F100" s="190" t="s">
        <v>302</v>
      </c>
      <c r="G100" s="37"/>
      <c r="H100" s="37"/>
      <c r="I100" s="191"/>
      <c r="J100" s="37"/>
      <c r="K100" s="37"/>
      <c r="L100" s="40"/>
      <c r="M100" s="192"/>
      <c r="N100" s="193"/>
      <c r="O100" s="65"/>
      <c r="P100" s="65"/>
      <c r="Q100" s="65"/>
      <c r="R100" s="65"/>
      <c r="S100" s="65"/>
      <c r="T100" s="66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T100" s="18" t="s">
        <v>151</v>
      </c>
      <c r="AU100" s="18" t="s">
        <v>83</v>
      </c>
    </row>
    <row r="101" spans="1:65" s="2" customFormat="1" ht="44.25" customHeight="1">
      <c r="A101" s="35"/>
      <c r="B101" s="36"/>
      <c r="C101" s="175" t="s">
        <v>153</v>
      </c>
      <c r="D101" s="175" t="s">
        <v>141</v>
      </c>
      <c r="E101" s="176" t="s">
        <v>294</v>
      </c>
      <c r="F101" s="177" t="s">
        <v>295</v>
      </c>
      <c r="G101" s="178" t="s">
        <v>178</v>
      </c>
      <c r="H101" s="179">
        <v>48.5</v>
      </c>
      <c r="I101" s="180"/>
      <c r="J101" s="181">
        <f>ROUND(I101*H101,2)</f>
        <v>0</v>
      </c>
      <c r="K101" s="182"/>
      <c r="L101" s="40"/>
      <c r="M101" s="183" t="s">
        <v>19</v>
      </c>
      <c r="N101" s="184" t="s">
        <v>44</v>
      </c>
      <c r="O101" s="65"/>
      <c r="P101" s="185">
        <f>O101*H101</f>
        <v>0</v>
      </c>
      <c r="Q101" s="185">
        <v>0</v>
      </c>
      <c r="R101" s="185">
        <f>Q101*H101</f>
        <v>0</v>
      </c>
      <c r="S101" s="185">
        <v>0</v>
      </c>
      <c r="T101" s="186">
        <f>S101*H101</f>
        <v>0</v>
      </c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R101" s="187" t="s">
        <v>145</v>
      </c>
      <c r="AT101" s="187" t="s">
        <v>141</v>
      </c>
      <c r="AU101" s="187" t="s">
        <v>83</v>
      </c>
      <c r="AY101" s="18" t="s">
        <v>139</v>
      </c>
      <c r="BE101" s="188">
        <f>IF(N101="základní",J101,0)</f>
        <v>0</v>
      </c>
      <c r="BF101" s="188">
        <f>IF(N101="snížená",J101,0)</f>
        <v>0</v>
      </c>
      <c r="BG101" s="188">
        <f>IF(N101="zákl. přenesená",J101,0)</f>
        <v>0</v>
      </c>
      <c r="BH101" s="188">
        <f>IF(N101="sníž. přenesená",J101,0)</f>
        <v>0</v>
      </c>
      <c r="BI101" s="188">
        <f>IF(N101="nulová",J101,0)</f>
        <v>0</v>
      </c>
      <c r="BJ101" s="18" t="s">
        <v>81</v>
      </c>
      <c r="BK101" s="188">
        <f>ROUND(I101*H101,2)</f>
        <v>0</v>
      </c>
      <c r="BL101" s="18" t="s">
        <v>145</v>
      </c>
      <c r="BM101" s="187" t="s">
        <v>925</v>
      </c>
    </row>
    <row r="102" spans="1:47" s="2" customFormat="1" ht="11.25">
      <c r="A102" s="35"/>
      <c r="B102" s="36"/>
      <c r="C102" s="37"/>
      <c r="D102" s="189" t="s">
        <v>151</v>
      </c>
      <c r="E102" s="37"/>
      <c r="F102" s="190" t="s">
        <v>297</v>
      </c>
      <c r="G102" s="37"/>
      <c r="H102" s="37"/>
      <c r="I102" s="191"/>
      <c r="J102" s="37"/>
      <c r="K102" s="37"/>
      <c r="L102" s="40"/>
      <c r="M102" s="192"/>
      <c r="N102" s="193"/>
      <c r="O102" s="65"/>
      <c r="P102" s="65"/>
      <c r="Q102" s="65"/>
      <c r="R102" s="65"/>
      <c r="S102" s="65"/>
      <c r="T102" s="66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T102" s="18" t="s">
        <v>151</v>
      </c>
      <c r="AU102" s="18" t="s">
        <v>83</v>
      </c>
    </row>
    <row r="103" spans="1:65" s="2" customFormat="1" ht="44.25" customHeight="1">
      <c r="A103" s="35"/>
      <c r="B103" s="36"/>
      <c r="C103" s="175" t="s">
        <v>145</v>
      </c>
      <c r="D103" s="175" t="s">
        <v>141</v>
      </c>
      <c r="E103" s="176" t="s">
        <v>303</v>
      </c>
      <c r="F103" s="177" t="s">
        <v>304</v>
      </c>
      <c r="G103" s="178" t="s">
        <v>178</v>
      </c>
      <c r="H103" s="179">
        <v>48.5</v>
      </c>
      <c r="I103" s="180"/>
      <c r="J103" s="181">
        <f>ROUND(I103*H103,2)</f>
        <v>0</v>
      </c>
      <c r="K103" s="182"/>
      <c r="L103" s="40"/>
      <c r="M103" s="183" t="s">
        <v>19</v>
      </c>
      <c r="N103" s="184" t="s">
        <v>44</v>
      </c>
      <c r="O103" s="65"/>
      <c r="P103" s="185">
        <f>O103*H103</f>
        <v>0</v>
      </c>
      <c r="Q103" s="185">
        <v>0</v>
      </c>
      <c r="R103" s="185">
        <f>Q103*H103</f>
        <v>0</v>
      </c>
      <c r="S103" s="185">
        <v>0</v>
      </c>
      <c r="T103" s="186">
        <f>S103*H103</f>
        <v>0</v>
      </c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R103" s="187" t="s">
        <v>145</v>
      </c>
      <c r="AT103" s="187" t="s">
        <v>141</v>
      </c>
      <c r="AU103" s="187" t="s">
        <v>83</v>
      </c>
      <c r="AY103" s="18" t="s">
        <v>139</v>
      </c>
      <c r="BE103" s="188">
        <f>IF(N103="základní",J103,0)</f>
        <v>0</v>
      </c>
      <c r="BF103" s="188">
        <f>IF(N103="snížená",J103,0)</f>
        <v>0</v>
      </c>
      <c r="BG103" s="188">
        <f>IF(N103="zákl. přenesená",J103,0)</f>
        <v>0</v>
      </c>
      <c r="BH103" s="188">
        <f>IF(N103="sníž. přenesená",J103,0)</f>
        <v>0</v>
      </c>
      <c r="BI103" s="188">
        <f>IF(N103="nulová",J103,0)</f>
        <v>0</v>
      </c>
      <c r="BJ103" s="18" t="s">
        <v>81</v>
      </c>
      <c r="BK103" s="188">
        <f>ROUND(I103*H103,2)</f>
        <v>0</v>
      </c>
      <c r="BL103" s="18" t="s">
        <v>145</v>
      </c>
      <c r="BM103" s="187" t="s">
        <v>926</v>
      </c>
    </row>
    <row r="104" spans="1:47" s="2" customFormat="1" ht="11.25">
      <c r="A104" s="35"/>
      <c r="B104" s="36"/>
      <c r="C104" s="37"/>
      <c r="D104" s="189" t="s">
        <v>151</v>
      </c>
      <c r="E104" s="37"/>
      <c r="F104" s="190" t="s">
        <v>306</v>
      </c>
      <c r="G104" s="37"/>
      <c r="H104" s="37"/>
      <c r="I104" s="191"/>
      <c r="J104" s="37"/>
      <c r="K104" s="37"/>
      <c r="L104" s="40"/>
      <c r="M104" s="192"/>
      <c r="N104" s="193"/>
      <c r="O104" s="65"/>
      <c r="P104" s="65"/>
      <c r="Q104" s="65"/>
      <c r="R104" s="65"/>
      <c r="S104" s="65"/>
      <c r="T104" s="66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T104" s="18" t="s">
        <v>151</v>
      </c>
      <c r="AU104" s="18" t="s">
        <v>83</v>
      </c>
    </row>
    <row r="105" spans="1:65" s="2" customFormat="1" ht="33" customHeight="1">
      <c r="A105" s="35"/>
      <c r="B105" s="36"/>
      <c r="C105" s="175" t="s">
        <v>161</v>
      </c>
      <c r="D105" s="175" t="s">
        <v>141</v>
      </c>
      <c r="E105" s="176" t="s">
        <v>927</v>
      </c>
      <c r="F105" s="177" t="s">
        <v>928</v>
      </c>
      <c r="G105" s="178" t="s">
        <v>178</v>
      </c>
      <c r="H105" s="179">
        <v>22.1</v>
      </c>
      <c r="I105" s="180"/>
      <c r="J105" s="181">
        <f>ROUND(I105*H105,2)</f>
        <v>0</v>
      </c>
      <c r="K105" s="182"/>
      <c r="L105" s="40"/>
      <c r="M105" s="183" t="s">
        <v>19</v>
      </c>
      <c r="N105" s="184" t="s">
        <v>44</v>
      </c>
      <c r="O105" s="65"/>
      <c r="P105" s="185">
        <f>O105*H105</f>
        <v>0</v>
      </c>
      <c r="Q105" s="185">
        <v>0</v>
      </c>
      <c r="R105" s="185">
        <f>Q105*H105</f>
        <v>0</v>
      </c>
      <c r="S105" s="185">
        <v>0</v>
      </c>
      <c r="T105" s="186">
        <f>S105*H105</f>
        <v>0</v>
      </c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R105" s="187" t="s">
        <v>145</v>
      </c>
      <c r="AT105" s="187" t="s">
        <v>141</v>
      </c>
      <c r="AU105" s="187" t="s">
        <v>83</v>
      </c>
      <c r="AY105" s="18" t="s">
        <v>139</v>
      </c>
      <c r="BE105" s="188">
        <f>IF(N105="základní",J105,0)</f>
        <v>0</v>
      </c>
      <c r="BF105" s="188">
        <f>IF(N105="snížená",J105,0)</f>
        <v>0</v>
      </c>
      <c r="BG105" s="188">
        <f>IF(N105="zákl. přenesená",J105,0)</f>
        <v>0</v>
      </c>
      <c r="BH105" s="188">
        <f>IF(N105="sníž. přenesená",J105,0)</f>
        <v>0</v>
      </c>
      <c r="BI105" s="188">
        <f>IF(N105="nulová",J105,0)</f>
        <v>0</v>
      </c>
      <c r="BJ105" s="18" t="s">
        <v>81</v>
      </c>
      <c r="BK105" s="188">
        <f>ROUND(I105*H105,2)</f>
        <v>0</v>
      </c>
      <c r="BL105" s="18" t="s">
        <v>145</v>
      </c>
      <c r="BM105" s="187" t="s">
        <v>929</v>
      </c>
    </row>
    <row r="106" spans="1:47" s="2" customFormat="1" ht="11.25">
      <c r="A106" s="35"/>
      <c r="B106" s="36"/>
      <c r="C106" s="37"/>
      <c r="D106" s="189" t="s">
        <v>151</v>
      </c>
      <c r="E106" s="37"/>
      <c r="F106" s="190" t="s">
        <v>930</v>
      </c>
      <c r="G106" s="37"/>
      <c r="H106" s="37"/>
      <c r="I106" s="191"/>
      <c r="J106" s="37"/>
      <c r="K106" s="37"/>
      <c r="L106" s="40"/>
      <c r="M106" s="192"/>
      <c r="N106" s="193"/>
      <c r="O106" s="65"/>
      <c r="P106" s="65"/>
      <c r="Q106" s="65"/>
      <c r="R106" s="65"/>
      <c r="S106" s="65"/>
      <c r="T106" s="66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T106" s="18" t="s">
        <v>151</v>
      </c>
      <c r="AU106" s="18" t="s">
        <v>83</v>
      </c>
    </row>
    <row r="107" spans="1:47" s="2" customFormat="1" ht="29.25">
      <c r="A107" s="35"/>
      <c r="B107" s="36"/>
      <c r="C107" s="37"/>
      <c r="D107" s="196" t="s">
        <v>196</v>
      </c>
      <c r="E107" s="37"/>
      <c r="F107" s="227" t="s">
        <v>931</v>
      </c>
      <c r="G107" s="37"/>
      <c r="H107" s="37"/>
      <c r="I107" s="191"/>
      <c r="J107" s="37"/>
      <c r="K107" s="37"/>
      <c r="L107" s="40"/>
      <c r="M107" s="192"/>
      <c r="N107" s="193"/>
      <c r="O107" s="65"/>
      <c r="P107" s="65"/>
      <c r="Q107" s="65"/>
      <c r="R107" s="65"/>
      <c r="S107" s="65"/>
      <c r="T107" s="66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T107" s="18" t="s">
        <v>196</v>
      </c>
      <c r="AU107" s="18" t="s">
        <v>83</v>
      </c>
    </row>
    <row r="108" spans="2:51" s="13" customFormat="1" ht="11.25">
      <c r="B108" s="194"/>
      <c r="C108" s="195"/>
      <c r="D108" s="196" t="s">
        <v>180</v>
      </c>
      <c r="E108" s="197" t="s">
        <v>19</v>
      </c>
      <c r="F108" s="198" t="s">
        <v>932</v>
      </c>
      <c r="G108" s="195"/>
      <c r="H108" s="199">
        <v>22.1</v>
      </c>
      <c r="I108" s="200"/>
      <c r="J108" s="195"/>
      <c r="K108" s="195"/>
      <c r="L108" s="201"/>
      <c r="M108" s="202"/>
      <c r="N108" s="203"/>
      <c r="O108" s="203"/>
      <c r="P108" s="203"/>
      <c r="Q108" s="203"/>
      <c r="R108" s="203"/>
      <c r="S108" s="203"/>
      <c r="T108" s="204"/>
      <c r="AT108" s="205" t="s">
        <v>180</v>
      </c>
      <c r="AU108" s="205" t="s">
        <v>83</v>
      </c>
      <c r="AV108" s="13" t="s">
        <v>83</v>
      </c>
      <c r="AW108" s="13" t="s">
        <v>35</v>
      </c>
      <c r="AX108" s="13" t="s">
        <v>81</v>
      </c>
      <c r="AY108" s="205" t="s">
        <v>139</v>
      </c>
    </row>
    <row r="109" spans="1:65" s="2" customFormat="1" ht="49.15" customHeight="1">
      <c r="A109" s="35"/>
      <c r="B109" s="36"/>
      <c r="C109" s="175" t="s">
        <v>165</v>
      </c>
      <c r="D109" s="175" t="s">
        <v>141</v>
      </c>
      <c r="E109" s="176" t="s">
        <v>933</v>
      </c>
      <c r="F109" s="177" t="s">
        <v>934</v>
      </c>
      <c r="G109" s="178" t="s">
        <v>178</v>
      </c>
      <c r="H109" s="179">
        <v>33.6</v>
      </c>
      <c r="I109" s="180"/>
      <c r="J109" s="181">
        <f>ROUND(I109*H109,2)</f>
        <v>0</v>
      </c>
      <c r="K109" s="182"/>
      <c r="L109" s="40"/>
      <c r="M109" s="183" t="s">
        <v>19</v>
      </c>
      <c r="N109" s="184" t="s">
        <v>44</v>
      </c>
      <c r="O109" s="65"/>
      <c r="P109" s="185">
        <f>O109*H109</f>
        <v>0</v>
      </c>
      <c r="Q109" s="185">
        <v>0</v>
      </c>
      <c r="R109" s="185">
        <f>Q109*H109</f>
        <v>0</v>
      </c>
      <c r="S109" s="185">
        <v>0</v>
      </c>
      <c r="T109" s="186">
        <f>S109*H109</f>
        <v>0</v>
      </c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R109" s="187" t="s">
        <v>145</v>
      </c>
      <c r="AT109" s="187" t="s">
        <v>141</v>
      </c>
      <c r="AU109" s="187" t="s">
        <v>83</v>
      </c>
      <c r="AY109" s="18" t="s">
        <v>139</v>
      </c>
      <c r="BE109" s="188">
        <f>IF(N109="základní",J109,0)</f>
        <v>0</v>
      </c>
      <c r="BF109" s="188">
        <f>IF(N109="snížená",J109,0)</f>
        <v>0</v>
      </c>
      <c r="BG109" s="188">
        <f>IF(N109="zákl. přenesená",J109,0)</f>
        <v>0</v>
      </c>
      <c r="BH109" s="188">
        <f>IF(N109="sníž. přenesená",J109,0)</f>
        <v>0</v>
      </c>
      <c r="BI109" s="188">
        <f>IF(N109="nulová",J109,0)</f>
        <v>0</v>
      </c>
      <c r="BJ109" s="18" t="s">
        <v>81</v>
      </c>
      <c r="BK109" s="188">
        <f>ROUND(I109*H109,2)</f>
        <v>0</v>
      </c>
      <c r="BL109" s="18" t="s">
        <v>145</v>
      </c>
      <c r="BM109" s="187" t="s">
        <v>935</v>
      </c>
    </row>
    <row r="110" spans="1:47" s="2" customFormat="1" ht="11.25">
      <c r="A110" s="35"/>
      <c r="B110" s="36"/>
      <c r="C110" s="37"/>
      <c r="D110" s="189" t="s">
        <v>151</v>
      </c>
      <c r="E110" s="37"/>
      <c r="F110" s="190" t="s">
        <v>936</v>
      </c>
      <c r="G110" s="37"/>
      <c r="H110" s="37"/>
      <c r="I110" s="191"/>
      <c r="J110" s="37"/>
      <c r="K110" s="37"/>
      <c r="L110" s="40"/>
      <c r="M110" s="192"/>
      <c r="N110" s="193"/>
      <c r="O110" s="65"/>
      <c r="P110" s="65"/>
      <c r="Q110" s="65"/>
      <c r="R110" s="65"/>
      <c r="S110" s="65"/>
      <c r="T110" s="66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T110" s="18" t="s">
        <v>151</v>
      </c>
      <c r="AU110" s="18" t="s">
        <v>83</v>
      </c>
    </row>
    <row r="111" spans="2:51" s="13" customFormat="1" ht="11.25">
      <c r="B111" s="194"/>
      <c r="C111" s="195"/>
      <c r="D111" s="196" t="s">
        <v>180</v>
      </c>
      <c r="E111" s="197" t="s">
        <v>19</v>
      </c>
      <c r="F111" s="198" t="s">
        <v>937</v>
      </c>
      <c r="G111" s="195"/>
      <c r="H111" s="199">
        <v>16.632</v>
      </c>
      <c r="I111" s="200"/>
      <c r="J111" s="195"/>
      <c r="K111" s="195"/>
      <c r="L111" s="201"/>
      <c r="M111" s="202"/>
      <c r="N111" s="203"/>
      <c r="O111" s="203"/>
      <c r="P111" s="203"/>
      <c r="Q111" s="203"/>
      <c r="R111" s="203"/>
      <c r="S111" s="203"/>
      <c r="T111" s="204"/>
      <c r="AT111" s="205" t="s">
        <v>180</v>
      </c>
      <c r="AU111" s="205" t="s">
        <v>83</v>
      </c>
      <c r="AV111" s="13" t="s">
        <v>83</v>
      </c>
      <c r="AW111" s="13" t="s">
        <v>35</v>
      </c>
      <c r="AX111" s="13" t="s">
        <v>73</v>
      </c>
      <c r="AY111" s="205" t="s">
        <v>139</v>
      </c>
    </row>
    <row r="112" spans="2:51" s="13" customFormat="1" ht="11.25">
      <c r="B112" s="194"/>
      <c r="C112" s="195"/>
      <c r="D112" s="196" t="s">
        <v>180</v>
      </c>
      <c r="E112" s="197" t="s">
        <v>19</v>
      </c>
      <c r="F112" s="198" t="s">
        <v>938</v>
      </c>
      <c r="G112" s="195"/>
      <c r="H112" s="199">
        <v>12.096</v>
      </c>
      <c r="I112" s="200"/>
      <c r="J112" s="195"/>
      <c r="K112" s="195"/>
      <c r="L112" s="201"/>
      <c r="M112" s="202"/>
      <c r="N112" s="203"/>
      <c r="O112" s="203"/>
      <c r="P112" s="203"/>
      <c r="Q112" s="203"/>
      <c r="R112" s="203"/>
      <c r="S112" s="203"/>
      <c r="T112" s="204"/>
      <c r="AT112" s="205" t="s">
        <v>180</v>
      </c>
      <c r="AU112" s="205" t="s">
        <v>83</v>
      </c>
      <c r="AV112" s="13" t="s">
        <v>83</v>
      </c>
      <c r="AW112" s="13" t="s">
        <v>35</v>
      </c>
      <c r="AX112" s="13" t="s">
        <v>73</v>
      </c>
      <c r="AY112" s="205" t="s">
        <v>139</v>
      </c>
    </row>
    <row r="113" spans="2:51" s="13" customFormat="1" ht="11.25">
      <c r="B113" s="194"/>
      <c r="C113" s="195"/>
      <c r="D113" s="196" t="s">
        <v>180</v>
      </c>
      <c r="E113" s="197" t="s">
        <v>19</v>
      </c>
      <c r="F113" s="198" t="s">
        <v>939</v>
      </c>
      <c r="G113" s="195"/>
      <c r="H113" s="199">
        <v>4.86</v>
      </c>
      <c r="I113" s="200"/>
      <c r="J113" s="195"/>
      <c r="K113" s="195"/>
      <c r="L113" s="201"/>
      <c r="M113" s="202"/>
      <c r="N113" s="203"/>
      <c r="O113" s="203"/>
      <c r="P113" s="203"/>
      <c r="Q113" s="203"/>
      <c r="R113" s="203"/>
      <c r="S113" s="203"/>
      <c r="T113" s="204"/>
      <c r="AT113" s="205" t="s">
        <v>180</v>
      </c>
      <c r="AU113" s="205" t="s">
        <v>83</v>
      </c>
      <c r="AV113" s="13" t="s">
        <v>83</v>
      </c>
      <c r="AW113" s="13" t="s">
        <v>35</v>
      </c>
      <c r="AX113" s="13" t="s">
        <v>73</v>
      </c>
      <c r="AY113" s="205" t="s">
        <v>139</v>
      </c>
    </row>
    <row r="114" spans="2:51" s="15" customFormat="1" ht="11.25">
      <c r="B114" s="232"/>
      <c r="C114" s="233"/>
      <c r="D114" s="196" t="s">
        <v>180</v>
      </c>
      <c r="E114" s="234" t="s">
        <v>19</v>
      </c>
      <c r="F114" s="235" t="s">
        <v>317</v>
      </c>
      <c r="G114" s="233"/>
      <c r="H114" s="236">
        <v>33.588</v>
      </c>
      <c r="I114" s="237"/>
      <c r="J114" s="233"/>
      <c r="K114" s="233"/>
      <c r="L114" s="238"/>
      <c r="M114" s="239"/>
      <c r="N114" s="240"/>
      <c r="O114" s="240"/>
      <c r="P114" s="240"/>
      <c r="Q114" s="240"/>
      <c r="R114" s="240"/>
      <c r="S114" s="240"/>
      <c r="T114" s="241"/>
      <c r="AT114" s="242" t="s">
        <v>180</v>
      </c>
      <c r="AU114" s="242" t="s">
        <v>83</v>
      </c>
      <c r="AV114" s="15" t="s">
        <v>145</v>
      </c>
      <c r="AW114" s="15" t="s">
        <v>35</v>
      </c>
      <c r="AX114" s="15" t="s">
        <v>73</v>
      </c>
      <c r="AY114" s="242" t="s">
        <v>139</v>
      </c>
    </row>
    <row r="115" spans="2:51" s="13" customFormat="1" ht="11.25">
      <c r="B115" s="194"/>
      <c r="C115" s="195"/>
      <c r="D115" s="196" t="s">
        <v>180</v>
      </c>
      <c r="E115" s="197" t="s">
        <v>19</v>
      </c>
      <c r="F115" s="198" t="s">
        <v>940</v>
      </c>
      <c r="G115" s="195"/>
      <c r="H115" s="199">
        <v>33.6</v>
      </c>
      <c r="I115" s="200"/>
      <c r="J115" s="195"/>
      <c r="K115" s="195"/>
      <c r="L115" s="201"/>
      <c r="M115" s="202"/>
      <c r="N115" s="203"/>
      <c r="O115" s="203"/>
      <c r="P115" s="203"/>
      <c r="Q115" s="203"/>
      <c r="R115" s="203"/>
      <c r="S115" s="203"/>
      <c r="T115" s="204"/>
      <c r="AT115" s="205" t="s">
        <v>180</v>
      </c>
      <c r="AU115" s="205" t="s">
        <v>83</v>
      </c>
      <c r="AV115" s="13" t="s">
        <v>83</v>
      </c>
      <c r="AW115" s="13" t="s">
        <v>35</v>
      </c>
      <c r="AX115" s="13" t="s">
        <v>81</v>
      </c>
      <c r="AY115" s="205" t="s">
        <v>139</v>
      </c>
    </row>
    <row r="116" spans="1:65" s="2" customFormat="1" ht="62.65" customHeight="1">
      <c r="A116" s="35"/>
      <c r="B116" s="36"/>
      <c r="C116" s="175" t="s">
        <v>170</v>
      </c>
      <c r="D116" s="175" t="s">
        <v>141</v>
      </c>
      <c r="E116" s="176" t="s">
        <v>318</v>
      </c>
      <c r="F116" s="177" t="s">
        <v>319</v>
      </c>
      <c r="G116" s="178" t="s">
        <v>178</v>
      </c>
      <c r="H116" s="179">
        <v>55.7</v>
      </c>
      <c r="I116" s="180"/>
      <c r="J116" s="181">
        <f>ROUND(I116*H116,2)</f>
        <v>0</v>
      </c>
      <c r="K116" s="182"/>
      <c r="L116" s="40"/>
      <c r="M116" s="183" t="s">
        <v>19</v>
      </c>
      <c r="N116" s="184" t="s">
        <v>44</v>
      </c>
      <c r="O116" s="65"/>
      <c r="P116" s="185">
        <f>O116*H116</f>
        <v>0</v>
      </c>
      <c r="Q116" s="185">
        <v>0</v>
      </c>
      <c r="R116" s="185">
        <f>Q116*H116</f>
        <v>0</v>
      </c>
      <c r="S116" s="185">
        <v>0</v>
      </c>
      <c r="T116" s="186">
        <f>S116*H116</f>
        <v>0</v>
      </c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R116" s="187" t="s">
        <v>145</v>
      </c>
      <c r="AT116" s="187" t="s">
        <v>141</v>
      </c>
      <c r="AU116" s="187" t="s">
        <v>83</v>
      </c>
      <c r="AY116" s="18" t="s">
        <v>139</v>
      </c>
      <c r="BE116" s="188">
        <f>IF(N116="základní",J116,0)</f>
        <v>0</v>
      </c>
      <c r="BF116" s="188">
        <f>IF(N116="snížená",J116,0)</f>
        <v>0</v>
      </c>
      <c r="BG116" s="188">
        <f>IF(N116="zákl. přenesená",J116,0)</f>
        <v>0</v>
      </c>
      <c r="BH116" s="188">
        <f>IF(N116="sníž. přenesená",J116,0)</f>
        <v>0</v>
      </c>
      <c r="BI116" s="188">
        <f>IF(N116="nulová",J116,0)</f>
        <v>0</v>
      </c>
      <c r="BJ116" s="18" t="s">
        <v>81</v>
      </c>
      <c r="BK116" s="188">
        <f>ROUND(I116*H116,2)</f>
        <v>0</v>
      </c>
      <c r="BL116" s="18" t="s">
        <v>145</v>
      </c>
      <c r="BM116" s="187" t="s">
        <v>941</v>
      </c>
    </row>
    <row r="117" spans="1:47" s="2" customFormat="1" ht="11.25">
      <c r="A117" s="35"/>
      <c r="B117" s="36"/>
      <c r="C117" s="37"/>
      <c r="D117" s="189" t="s">
        <v>151</v>
      </c>
      <c r="E117" s="37"/>
      <c r="F117" s="190" t="s">
        <v>321</v>
      </c>
      <c r="G117" s="37"/>
      <c r="H117" s="37"/>
      <c r="I117" s="191"/>
      <c r="J117" s="37"/>
      <c r="K117" s="37"/>
      <c r="L117" s="40"/>
      <c r="M117" s="192"/>
      <c r="N117" s="193"/>
      <c r="O117" s="65"/>
      <c r="P117" s="65"/>
      <c r="Q117" s="65"/>
      <c r="R117" s="65"/>
      <c r="S117" s="65"/>
      <c r="T117" s="66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T117" s="18" t="s">
        <v>151</v>
      </c>
      <c r="AU117" s="18" t="s">
        <v>83</v>
      </c>
    </row>
    <row r="118" spans="2:51" s="13" customFormat="1" ht="11.25">
      <c r="B118" s="194"/>
      <c r="C118" s="195"/>
      <c r="D118" s="196" t="s">
        <v>180</v>
      </c>
      <c r="E118" s="197" t="s">
        <v>19</v>
      </c>
      <c r="F118" s="198" t="s">
        <v>942</v>
      </c>
      <c r="G118" s="195"/>
      <c r="H118" s="199">
        <v>55.7</v>
      </c>
      <c r="I118" s="200"/>
      <c r="J118" s="195"/>
      <c r="K118" s="195"/>
      <c r="L118" s="201"/>
      <c r="M118" s="202"/>
      <c r="N118" s="203"/>
      <c r="O118" s="203"/>
      <c r="P118" s="203"/>
      <c r="Q118" s="203"/>
      <c r="R118" s="203"/>
      <c r="S118" s="203"/>
      <c r="T118" s="204"/>
      <c r="AT118" s="205" t="s">
        <v>180</v>
      </c>
      <c r="AU118" s="205" t="s">
        <v>83</v>
      </c>
      <c r="AV118" s="13" t="s">
        <v>83</v>
      </c>
      <c r="AW118" s="13" t="s">
        <v>35</v>
      </c>
      <c r="AX118" s="13" t="s">
        <v>81</v>
      </c>
      <c r="AY118" s="205" t="s">
        <v>139</v>
      </c>
    </row>
    <row r="119" spans="1:65" s="2" customFormat="1" ht="37.9" customHeight="1">
      <c r="A119" s="35"/>
      <c r="B119" s="36"/>
      <c r="C119" s="175" t="s">
        <v>175</v>
      </c>
      <c r="D119" s="175" t="s">
        <v>141</v>
      </c>
      <c r="E119" s="176" t="s">
        <v>324</v>
      </c>
      <c r="F119" s="177" t="s">
        <v>325</v>
      </c>
      <c r="G119" s="178" t="s">
        <v>178</v>
      </c>
      <c r="H119" s="179">
        <v>557</v>
      </c>
      <c r="I119" s="180"/>
      <c r="J119" s="181">
        <f>ROUND(I119*H119,2)</f>
        <v>0</v>
      </c>
      <c r="K119" s="182"/>
      <c r="L119" s="40"/>
      <c r="M119" s="183" t="s">
        <v>19</v>
      </c>
      <c r="N119" s="184" t="s">
        <v>44</v>
      </c>
      <c r="O119" s="65"/>
      <c r="P119" s="185">
        <f>O119*H119</f>
        <v>0</v>
      </c>
      <c r="Q119" s="185">
        <v>0</v>
      </c>
      <c r="R119" s="185">
        <f>Q119*H119</f>
        <v>0</v>
      </c>
      <c r="S119" s="185">
        <v>0</v>
      </c>
      <c r="T119" s="186">
        <f>S119*H119</f>
        <v>0</v>
      </c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R119" s="187" t="s">
        <v>145</v>
      </c>
      <c r="AT119" s="187" t="s">
        <v>141</v>
      </c>
      <c r="AU119" s="187" t="s">
        <v>83</v>
      </c>
      <c r="AY119" s="18" t="s">
        <v>139</v>
      </c>
      <c r="BE119" s="188">
        <f>IF(N119="základní",J119,0)</f>
        <v>0</v>
      </c>
      <c r="BF119" s="188">
        <f>IF(N119="snížená",J119,0)</f>
        <v>0</v>
      </c>
      <c r="BG119" s="188">
        <f>IF(N119="zákl. přenesená",J119,0)</f>
        <v>0</v>
      </c>
      <c r="BH119" s="188">
        <f>IF(N119="sníž. přenesená",J119,0)</f>
        <v>0</v>
      </c>
      <c r="BI119" s="188">
        <f>IF(N119="nulová",J119,0)</f>
        <v>0</v>
      </c>
      <c r="BJ119" s="18" t="s">
        <v>81</v>
      </c>
      <c r="BK119" s="188">
        <f>ROUND(I119*H119,2)</f>
        <v>0</v>
      </c>
      <c r="BL119" s="18" t="s">
        <v>145</v>
      </c>
      <c r="BM119" s="187" t="s">
        <v>943</v>
      </c>
    </row>
    <row r="120" spans="1:47" s="2" customFormat="1" ht="11.25">
      <c r="A120" s="35"/>
      <c r="B120" s="36"/>
      <c r="C120" s="37"/>
      <c r="D120" s="189" t="s">
        <v>151</v>
      </c>
      <c r="E120" s="37"/>
      <c r="F120" s="190" t="s">
        <v>327</v>
      </c>
      <c r="G120" s="37"/>
      <c r="H120" s="37"/>
      <c r="I120" s="191"/>
      <c r="J120" s="37"/>
      <c r="K120" s="37"/>
      <c r="L120" s="40"/>
      <c r="M120" s="192"/>
      <c r="N120" s="193"/>
      <c r="O120" s="65"/>
      <c r="P120" s="65"/>
      <c r="Q120" s="65"/>
      <c r="R120" s="65"/>
      <c r="S120" s="65"/>
      <c r="T120" s="66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T120" s="18" t="s">
        <v>151</v>
      </c>
      <c r="AU120" s="18" t="s">
        <v>83</v>
      </c>
    </row>
    <row r="121" spans="2:51" s="13" customFormat="1" ht="11.25">
      <c r="B121" s="194"/>
      <c r="C121" s="195"/>
      <c r="D121" s="196" t="s">
        <v>180</v>
      </c>
      <c r="E121" s="197" t="s">
        <v>19</v>
      </c>
      <c r="F121" s="198" t="s">
        <v>944</v>
      </c>
      <c r="G121" s="195"/>
      <c r="H121" s="199">
        <v>557</v>
      </c>
      <c r="I121" s="200"/>
      <c r="J121" s="195"/>
      <c r="K121" s="195"/>
      <c r="L121" s="201"/>
      <c r="M121" s="202"/>
      <c r="N121" s="203"/>
      <c r="O121" s="203"/>
      <c r="P121" s="203"/>
      <c r="Q121" s="203"/>
      <c r="R121" s="203"/>
      <c r="S121" s="203"/>
      <c r="T121" s="204"/>
      <c r="AT121" s="205" t="s">
        <v>180</v>
      </c>
      <c r="AU121" s="205" t="s">
        <v>83</v>
      </c>
      <c r="AV121" s="13" t="s">
        <v>83</v>
      </c>
      <c r="AW121" s="13" t="s">
        <v>35</v>
      </c>
      <c r="AX121" s="13" t="s">
        <v>81</v>
      </c>
      <c r="AY121" s="205" t="s">
        <v>139</v>
      </c>
    </row>
    <row r="122" spans="1:65" s="2" customFormat="1" ht="37.9" customHeight="1">
      <c r="A122" s="35"/>
      <c r="B122" s="36"/>
      <c r="C122" s="175" t="s">
        <v>182</v>
      </c>
      <c r="D122" s="175" t="s">
        <v>141</v>
      </c>
      <c r="E122" s="176" t="s">
        <v>334</v>
      </c>
      <c r="F122" s="177" t="s">
        <v>335</v>
      </c>
      <c r="G122" s="178" t="s">
        <v>178</v>
      </c>
      <c r="H122" s="179">
        <v>55.7</v>
      </c>
      <c r="I122" s="180"/>
      <c r="J122" s="181">
        <f>ROUND(I122*H122,2)</f>
        <v>0</v>
      </c>
      <c r="K122" s="182"/>
      <c r="L122" s="40"/>
      <c r="M122" s="183" t="s">
        <v>19</v>
      </c>
      <c r="N122" s="184" t="s">
        <v>44</v>
      </c>
      <c r="O122" s="65"/>
      <c r="P122" s="185">
        <f>O122*H122</f>
        <v>0</v>
      </c>
      <c r="Q122" s="185">
        <v>0</v>
      </c>
      <c r="R122" s="185">
        <f>Q122*H122</f>
        <v>0</v>
      </c>
      <c r="S122" s="185">
        <v>0</v>
      </c>
      <c r="T122" s="186">
        <f>S122*H122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187" t="s">
        <v>145</v>
      </c>
      <c r="AT122" s="187" t="s">
        <v>141</v>
      </c>
      <c r="AU122" s="187" t="s">
        <v>83</v>
      </c>
      <c r="AY122" s="18" t="s">
        <v>139</v>
      </c>
      <c r="BE122" s="188">
        <f>IF(N122="základní",J122,0)</f>
        <v>0</v>
      </c>
      <c r="BF122" s="188">
        <f>IF(N122="snížená",J122,0)</f>
        <v>0</v>
      </c>
      <c r="BG122" s="188">
        <f>IF(N122="zákl. přenesená",J122,0)</f>
        <v>0</v>
      </c>
      <c r="BH122" s="188">
        <f>IF(N122="sníž. přenesená",J122,0)</f>
        <v>0</v>
      </c>
      <c r="BI122" s="188">
        <f>IF(N122="nulová",J122,0)</f>
        <v>0</v>
      </c>
      <c r="BJ122" s="18" t="s">
        <v>81</v>
      </c>
      <c r="BK122" s="188">
        <f>ROUND(I122*H122,2)</f>
        <v>0</v>
      </c>
      <c r="BL122" s="18" t="s">
        <v>145</v>
      </c>
      <c r="BM122" s="187" t="s">
        <v>945</v>
      </c>
    </row>
    <row r="123" spans="1:47" s="2" customFormat="1" ht="11.25">
      <c r="A123" s="35"/>
      <c r="B123" s="36"/>
      <c r="C123" s="37"/>
      <c r="D123" s="189" t="s">
        <v>151</v>
      </c>
      <c r="E123" s="37"/>
      <c r="F123" s="190" t="s">
        <v>337</v>
      </c>
      <c r="G123" s="37"/>
      <c r="H123" s="37"/>
      <c r="I123" s="191"/>
      <c r="J123" s="37"/>
      <c r="K123" s="37"/>
      <c r="L123" s="40"/>
      <c r="M123" s="192"/>
      <c r="N123" s="193"/>
      <c r="O123" s="65"/>
      <c r="P123" s="65"/>
      <c r="Q123" s="65"/>
      <c r="R123" s="65"/>
      <c r="S123" s="65"/>
      <c r="T123" s="66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T123" s="18" t="s">
        <v>151</v>
      </c>
      <c r="AU123" s="18" t="s">
        <v>83</v>
      </c>
    </row>
    <row r="124" spans="1:65" s="2" customFormat="1" ht="44.25" customHeight="1">
      <c r="A124" s="35"/>
      <c r="B124" s="36"/>
      <c r="C124" s="175" t="s">
        <v>192</v>
      </c>
      <c r="D124" s="175" t="s">
        <v>141</v>
      </c>
      <c r="E124" s="176" t="s">
        <v>329</v>
      </c>
      <c r="F124" s="177" t="s">
        <v>330</v>
      </c>
      <c r="G124" s="178" t="s">
        <v>186</v>
      </c>
      <c r="H124" s="179">
        <v>100.26</v>
      </c>
      <c r="I124" s="180"/>
      <c r="J124" s="181">
        <f>ROUND(I124*H124,2)</f>
        <v>0</v>
      </c>
      <c r="K124" s="182"/>
      <c r="L124" s="40"/>
      <c r="M124" s="183" t="s">
        <v>19</v>
      </c>
      <c r="N124" s="184" t="s">
        <v>44</v>
      </c>
      <c r="O124" s="65"/>
      <c r="P124" s="185">
        <f>O124*H124</f>
        <v>0</v>
      </c>
      <c r="Q124" s="185">
        <v>0</v>
      </c>
      <c r="R124" s="185">
        <f>Q124*H124</f>
        <v>0</v>
      </c>
      <c r="S124" s="185">
        <v>0</v>
      </c>
      <c r="T124" s="186">
        <f>S124*H124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187" t="s">
        <v>145</v>
      </c>
      <c r="AT124" s="187" t="s">
        <v>141</v>
      </c>
      <c r="AU124" s="187" t="s">
        <v>83</v>
      </c>
      <c r="AY124" s="18" t="s">
        <v>139</v>
      </c>
      <c r="BE124" s="188">
        <f>IF(N124="základní",J124,0)</f>
        <v>0</v>
      </c>
      <c r="BF124" s="188">
        <f>IF(N124="snížená",J124,0)</f>
        <v>0</v>
      </c>
      <c r="BG124" s="188">
        <f>IF(N124="zákl. přenesená",J124,0)</f>
        <v>0</v>
      </c>
      <c r="BH124" s="188">
        <f>IF(N124="sníž. přenesená",J124,0)</f>
        <v>0</v>
      </c>
      <c r="BI124" s="188">
        <f>IF(N124="nulová",J124,0)</f>
        <v>0</v>
      </c>
      <c r="BJ124" s="18" t="s">
        <v>81</v>
      </c>
      <c r="BK124" s="188">
        <f>ROUND(I124*H124,2)</f>
        <v>0</v>
      </c>
      <c r="BL124" s="18" t="s">
        <v>145</v>
      </c>
      <c r="BM124" s="187" t="s">
        <v>946</v>
      </c>
    </row>
    <row r="125" spans="1:47" s="2" customFormat="1" ht="11.25">
      <c r="A125" s="35"/>
      <c r="B125" s="36"/>
      <c r="C125" s="37"/>
      <c r="D125" s="189" t="s">
        <v>151</v>
      </c>
      <c r="E125" s="37"/>
      <c r="F125" s="190" t="s">
        <v>332</v>
      </c>
      <c r="G125" s="37"/>
      <c r="H125" s="37"/>
      <c r="I125" s="191"/>
      <c r="J125" s="37"/>
      <c r="K125" s="37"/>
      <c r="L125" s="40"/>
      <c r="M125" s="192"/>
      <c r="N125" s="193"/>
      <c r="O125" s="65"/>
      <c r="P125" s="65"/>
      <c r="Q125" s="65"/>
      <c r="R125" s="65"/>
      <c r="S125" s="65"/>
      <c r="T125" s="66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T125" s="18" t="s">
        <v>151</v>
      </c>
      <c r="AU125" s="18" t="s">
        <v>83</v>
      </c>
    </row>
    <row r="126" spans="2:51" s="13" customFormat="1" ht="11.25">
      <c r="B126" s="194"/>
      <c r="C126" s="195"/>
      <c r="D126" s="196" t="s">
        <v>180</v>
      </c>
      <c r="E126" s="197" t="s">
        <v>19</v>
      </c>
      <c r="F126" s="198" t="s">
        <v>947</v>
      </c>
      <c r="G126" s="195"/>
      <c r="H126" s="199">
        <v>100.26</v>
      </c>
      <c r="I126" s="200"/>
      <c r="J126" s="195"/>
      <c r="K126" s="195"/>
      <c r="L126" s="201"/>
      <c r="M126" s="202"/>
      <c r="N126" s="203"/>
      <c r="O126" s="203"/>
      <c r="P126" s="203"/>
      <c r="Q126" s="203"/>
      <c r="R126" s="203"/>
      <c r="S126" s="203"/>
      <c r="T126" s="204"/>
      <c r="AT126" s="205" t="s">
        <v>180</v>
      </c>
      <c r="AU126" s="205" t="s">
        <v>83</v>
      </c>
      <c r="AV126" s="13" t="s">
        <v>83</v>
      </c>
      <c r="AW126" s="13" t="s">
        <v>35</v>
      </c>
      <c r="AX126" s="13" t="s">
        <v>81</v>
      </c>
      <c r="AY126" s="205" t="s">
        <v>139</v>
      </c>
    </row>
    <row r="127" spans="1:65" s="2" customFormat="1" ht="33" customHeight="1">
      <c r="A127" s="35"/>
      <c r="B127" s="36"/>
      <c r="C127" s="175" t="s">
        <v>199</v>
      </c>
      <c r="D127" s="175" t="s">
        <v>141</v>
      </c>
      <c r="E127" s="176" t="s">
        <v>948</v>
      </c>
      <c r="F127" s="177" t="s">
        <v>949</v>
      </c>
      <c r="G127" s="178" t="s">
        <v>149</v>
      </c>
      <c r="H127" s="179">
        <v>125</v>
      </c>
      <c r="I127" s="180"/>
      <c r="J127" s="181">
        <f>ROUND(I127*H127,2)</f>
        <v>0</v>
      </c>
      <c r="K127" s="182"/>
      <c r="L127" s="40"/>
      <c r="M127" s="183" t="s">
        <v>19</v>
      </c>
      <c r="N127" s="184" t="s">
        <v>44</v>
      </c>
      <c r="O127" s="65"/>
      <c r="P127" s="185">
        <f>O127*H127</f>
        <v>0</v>
      </c>
      <c r="Q127" s="185">
        <v>0</v>
      </c>
      <c r="R127" s="185">
        <f>Q127*H127</f>
        <v>0</v>
      </c>
      <c r="S127" s="185">
        <v>0</v>
      </c>
      <c r="T127" s="186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187" t="s">
        <v>145</v>
      </c>
      <c r="AT127" s="187" t="s">
        <v>141</v>
      </c>
      <c r="AU127" s="187" t="s">
        <v>83</v>
      </c>
      <c r="AY127" s="18" t="s">
        <v>139</v>
      </c>
      <c r="BE127" s="188">
        <f>IF(N127="základní",J127,0)</f>
        <v>0</v>
      </c>
      <c r="BF127" s="188">
        <f>IF(N127="snížená",J127,0)</f>
        <v>0</v>
      </c>
      <c r="BG127" s="188">
        <f>IF(N127="zákl. přenesená",J127,0)</f>
        <v>0</v>
      </c>
      <c r="BH127" s="188">
        <f>IF(N127="sníž. přenesená",J127,0)</f>
        <v>0</v>
      </c>
      <c r="BI127" s="188">
        <f>IF(N127="nulová",J127,0)</f>
        <v>0</v>
      </c>
      <c r="BJ127" s="18" t="s">
        <v>81</v>
      </c>
      <c r="BK127" s="188">
        <f>ROUND(I127*H127,2)</f>
        <v>0</v>
      </c>
      <c r="BL127" s="18" t="s">
        <v>145</v>
      </c>
      <c r="BM127" s="187" t="s">
        <v>950</v>
      </c>
    </row>
    <row r="128" spans="1:47" s="2" customFormat="1" ht="11.25">
      <c r="A128" s="35"/>
      <c r="B128" s="36"/>
      <c r="C128" s="37"/>
      <c r="D128" s="189" t="s">
        <v>151</v>
      </c>
      <c r="E128" s="37"/>
      <c r="F128" s="190" t="s">
        <v>951</v>
      </c>
      <c r="G128" s="37"/>
      <c r="H128" s="37"/>
      <c r="I128" s="191"/>
      <c r="J128" s="37"/>
      <c r="K128" s="37"/>
      <c r="L128" s="40"/>
      <c r="M128" s="192"/>
      <c r="N128" s="193"/>
      <c r="O128" s="65"/>
      <c r="P128" s="65"/>
      <c r="Q128" s="65"/>
      <c r="R128" s="65"/>
      <c r="S128" s="65"/>
      <c r="T128" s="66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T128" s="18" t="s">
        <v>151</v>
      </c>
      <c r="AU128" s="18" t="s">
        <v>83</v>
      </c>
    </row>
    <row r="129" spans="1:65" s="2" customFormat="1" ht="37.9" customHeight="1">
      <c r="A129" s="35"/>
      <c r="B129" s="36"/>
      <c r="C129" s="175" t="s">
        <v>205</v>
      </c>
      <c r="D129" s="175" t="s">
        <v>141</v>
      </c>
      <c r="E129" s="176" t="s">
        <v>676</v>
      </c>
      <c r="F129" s="177" t="s">
        <v>677</v>
      </c>
      <c r="G129" s="178" t="s">
        <v>149</v>
      </c>
      <c r="H129" s="179">
        <v>125</v>
      </c>
      <c r="I129" s="180"/>
      <c r="J129" s="181">
        <f>ROUND(I129*H129,2)</f>
        <v>0</v>
      </c>
      <c r="K129" s="182"/>
      <c r="L129" s="40"/>
      <c r="M129" s="183" t="s">
        <v>19</v>
      </c>
      <c r="N129" s="184" t="s">
        <v>44</v>
      </c>
      <c r="O129" s="65"/>
      <c r="P129" s="185">
        <f>O129*H129</f>
        <v>0</v>
      </c>
      <c r="Q129" s="185">
        <v>0</v>
      </c>
      <c r="R129" s="185">
        <f>Q129*H129</f>
        <v>0</v>
      </c>
      <c r="S129" s="185">
        <v>0</v>
      </c>
      <c r="T129" s="186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187" t="s">
        <v>145</v>
      </c>
      <c r="AT129" s="187" t="s">
        <v>141</v>
      </c>
      <c r="AU129" s="187" t="s">
        <v>83</v>
      </c>
      <c r="AY129" s="18" t="s">
        <v>139</v>
      </c>
      <c r="BE129" s="188">
        <f>IF(N129="základní",J129,0)</f>
        <v>0</v>
      </c>
      <c r="BF129" s="188">
        <f>IF(N129="snížená",J129,0)</f>
        <v>0</v>
      </c>
      <c r="BG129" s="188">
        <f>IF(N129="zákl. přenesená",J129,0)</f>
        <v>0</v>
      </c>
      <c r="BH129" s="188">
        <f>IF(N129="sníž. přenesená",J129,0)</f>
        <v>0</v>
      </c>
      <c r="BI129" s="188">
        <f>IF(N129="nulová",J129,0)</f>
        <v>0</v>
      </c>
      <c r="BJ129" s="18" t="s">
        <v>81</v>
      </c>
      <c r="BK129" s="188">
        <f>ROUND(I129*H129,2)</f>
        <v>0</v>
      </c>
      <c r="BL129" s="18" t="s">
        <v>145</v>
      </c>
      <c r="BM129" s="187" t="s">
        <v>952</v>
      </c>
    </row>
    <row r="130" spans="1:47" s="2" customFormat="1" ht="11.25">
      <c r="A130" s="35"/>
      <c r="B130" s="36"/>
      <c r="C130" s="37"/>
      <c r="D130" s="189" t="s">
        <v>151</v>
      </c>
      <c r="E130" s="37"/>
      <c r="F130" s="190" t="s">
        <v>679</v>
      </c>
      <c r="G130" s="37"/>
      <c r="H130" s="37"/>
      <c r="I130" s="191"/>
      <c r="J130" s="37"/>
      <c r="K130" s="37"/>
      <c r="L130" s="40"/>
      <c r="M130" s="192"/>
      <c r="N130" s="193"/>
      <c r="O130" s="65"/>
      <c r="P130" s="65"/>
      <c r="Q130" s="65"/>
      <c r="R130" s="65"/>
      <c r="S130" s="65"/>
      <c r="T130" s="66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T130" s="18" t="s">
        <v>151</v>
      </c>
      <c r="AU130" s="18" t="s">
        <v>83</v>
      </c>
    </row>
    <row r="131" spans="1:65" s="2" customFormat="1" ht="37.9" customHeight="1">
      <c r="A131" s="35"/>
      <c r="B131" s="36"/>
      <c r="C131" s="175" t="s">
        <v>210</v>
      </c>
      <c r="D131" s="175" t="s">
        <v>141</v>
      </c>
      <c r="E131" s="176" t="s">
        <v>953</v>
      </c>
      <c r="F131" s="177" t="s">
        <v>954</v>
      </c>
      <c r="G131" s="178" t="s">
        <v>149</v>
      </c>
      <c r="H131" s="179">
        <v>125</v>
      </c>
      <c r="I131" s="180"/>
      <c r="J131" s="181">
        <f>ROUND(I131*H131,2)</f>
        <v>0</v>
      </c>
      <c r="K131" s="182"/>
      <c r="L131" s="40"/>
      <c r="M131" s="183" t="s">
        <v>19</v>
      </c>
      <c r="N131" s="184" t="s">
        <v>44</v>
      </c>
      <c r="O131" s="65"/>
      <c r="P131" s="185">
        <f>O131*H131</f>
        <v>0</v>
      </c>
      <c r="Q131" s="185">
        <v>0</v>
      </c>
      <c r="R131" s="185">
        <f>Q131*H131</f>
        <v>0</v>
      </c>
      <c r="S131" s="185">
        <v>0</v>
      </c>
      <c r="T131" s="186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187" t="s">
        <v>145</v>
      </c>
      <c r="AT131" s="187" t="s">
        <v>141</v>
      </c>
      <c r="AU131" s="187" t="s">
        <v>83</v>
      </c>
      <c r="AY131" s="18" t="s">
        <v>139</v>
      </c>
      <c r="BE131" s="188">
        <f>IF(N131="základní",J131,0)</f>
        <v>0</v>
      </c>
      <c r="BF131" s="188">
        <f>IF(N131="snížená",J131,0)</f>
        <v>0</v>
      </c>
      <c r="BG131" s="188">
        <f>IF(N131="zákl. přenesená",J131,0)</f>
        <v>0</v>
      </c>
      <c r="BH131" s="188">
        <f>IF(N131="sníž. přenesená",J131,0)</f>
        <v>0</v>
      </c>
      <c r="BI131" s="188">
        <f>IF(N131="nulová",J131,0)</f>
        <v>0</v>
      </c>
      <c r="BJ131" s="18" t="s">
        <v>81</v>
      </c>
      <c r="BK131" s="188">
        <f>ROUND(I131*H131,2)</f>
        <v>0</v>
      </c>
      <c r="BL131" s="18" t="s">
        <v>145</v>
      </c>
      <c r="BM131" s="187" t="s">
        <v>955</v>
      </c>
    </row>
    <row r="132" spans="1:65" s="2" customFormat="1" ht="16.5" customHeight="1">
      <c r="A132" s="35"/>
      <c r="B132" s="36"/>
      <c r="C132" s="206" t="s">
        <v>216</v>
      </c>
      <c r="D132" s="206" t="s">
        <v>183</v>
      </c>
      <c r="E132" s="207" t="s">
        <v>956</v>
      </c>
      <c r="F132" s="208" t="s">
        <v>957</v>
      </c>
      <c r="G132" s="209" t="s">
        <v>489</v>
      </c>
      <c r="H132" s="210">
        <v>2.5</v>
      </c>
      <c r="I132" s="211"/>
      <c r="J132" s="212">
        <f>ROUND(I132*H132,2)</f>
        <v>0</v>
      </c>
      <c r="K132" s="213"/>
      <c r="L132" s="214"/>
      <c r="M132" s="215" t="s">
        <v>19</v>
      </c>
      <c r="N132" s="216" t="s">
        <v>44</v>
      </c>
      <c r="O132" s="65"/>
      <c r="P132" s="185">
        <f>O132*H132</f>
        <v>0</v>
      </c>
      <c r="Q132" s="185">
        <v>0.001</v>
      </c>
      <c r="R132" s="185">
        <f>Q132*H132</f>
        <v>0.0025</v>
      </c>
      <c r="S132" s="185">
        <v>0</v>
      </c>
      <c r="T132" s="186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187" t="s">
        <v>175</v>
      </c>
      <c r="AT132" s="187" t="s">
        <v>183</v>
      </c>
      <c r="AU132" s="187" t="s">
        <v>83</v>
      </c>
      <c r="AY132" s="18" t="s">
        <v>139</v>
      </c>
      <c r="BE132" s="188">
        <f>IF(N132="základní",J132,0)</f>
        <v>0</v>
      </c>
      <c r="BF132" s="188">
        <f>IF(N132="snížená",J132,0)</f>
        <v>0</v>
      </c>
      <c r="BG132" s="188">
        <f>IF(N132="zákl. přenesená",J132,0)</f>
        <v>0</v>
      </c>
      <c r="BH132" s="188">
        <f>IF(N132="sníž. přenesená",J132,0)</f>
        <v>0</v>
      </c>
      <c r="BI132" s="188">
        <f>IF(N132="nulová",J132,0)</f>
        <v>0</v>
      </c>
      <c r="BJ132" s="18" t="s">
        <v>81</v>
      </c>
      <c r="BK132" s="188">
        <f>ROUND(I132*H132,2)</f>
        <v>0</v>
      </c>
      <c r="BL132" s="18" t="s">
        <v>145</v>
      </c>
      <c r="BM132" s="187" t="s">
        <v>958</v>
      </c>
    </row>
    <row r="133" spans="2:51" s="13" customFormat="1" ht="22.5">
      <c r="B133" s="194"/>
      <c r="C133" s="195"/>
      <c r="D133" s="196" t="s">
        <v>180</v>
      </c>
      <c r="E133" s="195"/>
      <c r="F133" s="198" t="s">
        <v>959</v>
      </c>
      <c r="G133" s="195"/>
      <c r="H133" s="199">
        <v>2.5</v>
      </c>
      <c r="I133" s="200"/>
      <c r="J133" s="195"/>
      <c r="K133" s="195"/>
      <c r="L133" s="201"/>
      <c r="M133" s="202"/>
      <c r="N133" s="203"/>
      <c r="O133" s="203"/>
      <c r="P133" s="203"/>
      <c r="Q133" s="203"/>
      <c r="R133" s="203"/>
      <c r="S133" s="203"/>
      <c r="T133" s="204"/>
      <c r="AT133" s="205" t="s">
        <v>180</v>
      </c>
      <c r="AU133" s="205" t="s">
        <v>83</v>
      </c>
      <c r="AV133" s="13" t="s">
        <v>83</v>
      </c>
      <c r="AW133" s="13" t="s">
        <v>4</v>
      </c>
      <c r="AX133" s="13" t="s">
        <v>81</v>
      </c>
      <c r="AY133" s="205" t="s">
        <v>139</v>
      </c>
    </row>
    <row r="134" spans="2:63" s="12" customFormat="1" ht="22.9" customHeight="1">
      <c r="B134" s="159"/>
      <c r="C134" s="160"/>
      <c r="D134" s="161" t="s">
        <v>72</v>
      </c>
      <c r="E134" s="173" t="s">
        <v>83</v>
      </c>
      <c r="F134" s="173" t="s">
        <v>338</v>
      </c>
      <c r="G134" s="160"/>
      <c r="H134" s="160"/>
      <c r="I134" s="163"/>
      <c r="J134" s="174">
        <f>BK134</f>
        <v>0</v>
      </c>
      <c r="K134" s="160"/>
      <c r="L134" s="165"/>
      <c r="M134" s="166"/>
      <c r="N134" s="167"/>
      <c r="O134" s="167"/>
      <c r="P134" s="168">
        <f>SUM(P135:P162)</f>
        <v>0</v>
      </c>
      <c r="Q134" s="167"/>
      <c r="R134" s="168">
        <f>SUM(R135:R162)</f>
        <v>157.65439897</v>
      </c>
      <c r="S134" s="167"/>
      <c r="T134" s="169">
        <f>SUM(T135:T162)</f>
        <v>0</v>
      </c>
      <c r="AR134" s="170" t="s">
        <v>81</v>
      </c>
      <c r="AT134" s="171" t="s">
        <v>72</v>
      </c>
      <c r="AU134" s="171" t="s">
        <v>81</v>
      </c>
      <c r="AY134" s="170" t="s">
        <v>139</v>
      </c>
      <c r="BK134" s="172">
        <f>SUM(BK135:BK162)</f>
        <v>0</v>
      </c>
    </row>
    <row r="135" spans="1:65" s="2" customFormat="1" ht="44.25" customHeight="1">
      <c r="A135" s="35"/>
      <c r="B135" s="36"/>
      <c r="C135" s="175" t="s">
        <v>8</v>
      </c>
      <c r="D135" s="175" t="s">
        <v>141</v>
      </c>
      <c r="E135" s="176" t="s">
        <v>339</v>
      </c>
      <c r="F135" s="177" t="s">
        <v>340</v>
      </c>
      <c r="G135" s="178" t="s">
        <v>149</v>
      </c>
      <c r="H135" s="179">
        <v>126</v>
      </c>
      <c r="I135" s="180"/>
      <c r="J135" s="181">
        <f>ROUND(I135*H135,2)</f>
        <v>0</v>
      </c>
      <c r="K135" s="182"/>
      <c r="L135" s="40"/>
      <c r="M135" s="183" t="s">
        <v>19</v>
      </c>
      <c r="N135" s="184" t="s">
        <v>44</v>
      </c>
      <c r="O135" s="65"/>
      <c r="P135" s="185">
        <f>O135*H135</f>
        <v>0</v>
      </c>
      <c r="Q135" s="185">
        <v>0</v>
      </c>
      <c r="R135" s="185">
        <f>Q135*H135</f>
        <v>0</v>
      </c>
      <c r="S135" s="185">
        <v>0</v>
      </c>
      <c r="T135" s="186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187" t="s">
        <v>145</v>
      </c>
      <c r="AT135" s="187" t="s">
        <v>141</v>
      </c>
      <c r="AU135" s="187" t="s">
        <v>83</v>
      </c>
      <c r="AY135" s="18" t="s">
        <v>139</v>
      </c>
      <c r="BE135" s="188">
        <f>IF(N135="základní",J135,0)</f>
        <v>0</v>
      </c>
      <c r="BF135" s="188">
        <f>IF(N135="snížená",J135,0)</f>
        <v>0</v>
      </c>
      <c r="BG135" s="188">
        <f>IF(N135="zákl. přenesená",J135,0)</f>
        <v>0</v>
      </c>
      <c r="BH135" s="188">
        <f>IF(N135="sníž. přenesená",J135,0)</f>
        <v>0</v>
      </c>
      <c r="BI135" s="188">
        <f>IF(N135="nulová",J135,0)</f>
        <v>0</v>
      </c>
      <c r="BJ135" s="18" t="s">
        <v>81</v>
      </c>
      <c r="BK135" s="188">
        <f>ROUND(I135*H135,2)</f>
        <v>0</v>
      </c>
      <c r="BL135" s="18" t="s">
        <v>145</v>
      </c>
      <c r="BM135" s="187" t="s">
        <v>960</v>
      </c>
    </row>
    <row r="136" spans="2:51" s="13" customFormat="1" ht="11.25">
      <c r="B136" s="194"/>
      <c r="C136" s="195"/>
      <c r="D136" s="196" t="s">
        <v>180</v>
      </c>
      <c r="E136" s="197" t="s">
        <v>19</v>
      </c>
      <c r="F136" s="198" t="s">
        <v>961</v>
      </c>
      <c r="G136" s="195"/>
      <c r="H136" s="199">
        <v>126</v>
      </c>
      <c r="I136" s="200"/>
      <c r="J136" s="195"/>
      <c r="K136" s="195"/>
      <c r="L136" s="201"/>
      <c r="M136" s="202"/>
      <c r="N136" s="203"/>
      <c r="O136" s="203"/>
      <c r="P136" s="203"/>
      <c r="Q136" s="203"/>
      <c r="R136" s="203"/>
      <c r="S136" s="203"/>
      <c r="T136" s="204"/>
      <c r="AT136" s="205" t="s">
        <v>180</v>
      </c>
      <c r="AU136" s="205" t="s">
        <v>83</v>
      </c>
      <c r="AV136" s="13" t="s">
        <v>83</v>
      </c>
      <c r="AW136" s="13" t="s">
        <v>35</v>
      </c>
      <c r="AX136" s="13" t="s">
        <v>81</v>
      </c>
      <c r="AY136" s="205" t="s">
        <v>139</v>
      </c>
    </row>
    <row r="137" spans="1:65" s="2" customFormat="1" ht="33" customHeight="1">
      <c r="A137" s="35"/>
      <c r="B137" s="36"/>
      <c r="C137" s="175" t="s">
        <v>224</v>
      </c>
      <c r="D137" s="175" t="s">
        <v>141</v>
      </c>
      <c r="E137" s="176" t="s">
        <v>962</v>
      </c>
      <c r="F137" s="177" t="s">
        <v>963</v>
      </c>
      <c r="G137" s="178" t="s">
        <v>178</v>
      </c>
      <c r="H137" s="179">
        <v>37.32</v>
      </c>
      <c r="I137" s="180"/>
      <c r="J137" s="181">
        <f>ROUND(I137*H137,2)</f>
        <v>0</v>
      </c>
      <c r="K137" s="182"/>
      <c r="L137" s="40"/>
      <c r="M137" s="183" t="s">
        <v>19</v>
      </c>
      <c r="N137" s="184" t="s">
        <v>44</v>
      </c>
      <c r="O137" s="65"/>
      <c r="P137" s="185">
        <f>O137*H137</f>
        <v>0</v>
      </c>
      <c r="Q137" s="185">
        <v>2.45329</v>
      </c>
      <c r="R137" s="185">
        <f>Q137*H137</f>
        <v>91.5567828</v>
      </c>
      <c r="S137" s="185">
        <v>0</v>
      </c>
      <c r="T137" s="186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187" t="s">
        <v>145</v>
      </c>
      <c r="AT137" s="187" t="s">
        <v>141</v>
      </c>
      <c r="AU137" s="187" t="s">
        <v>83</v>
      </c>
      <c r="AY137" s="18" t="s">
        <v>139</v>
      </c>
      <c r="BE137" s="188">
        <f>IF(N137="základní",J137,0)</f>
        <v>0</v>
      </c>
      <c r="BF137" s="188">
        <f>IF(N137="snížená",J137,0)</f>
        <v>0</v>
      </c>
      <c r="BG137" s="188">
        <f>IF(N137="zákl. přenesená",J137,0)</f>
        <v>0</v>
      </c>
      <c r="BH137" s="188">
        <f>IF(N137="sníž. přenesená",J137,0)</f>
        <v>0</v>
      </c>
      <c r="BI137" s="188">
        <f>IF(N137="nulová",J137,0)</f>
        <v>0</v>
      </c>
      <c r="BJ137" s="18" t="s">
        <v>81</v>
      </c>
      <c r="BK137" s="188">
        <f>ROUND(I137*H137,2)</f>
        <v>0</v>
      </c>
      <c r="BL137" s="18" t="s">
        <v>145</v>
      </c>
      <c r="BM137" s="187" t="s">
        <v>964</v>
      </c>
    </row>
    <row r="138" spans="2:51" s="13" customFormat="1" ht="11.25">
      <c r="B138" s="194"/>
      <c r="C138" s="195"/>
      <c r="D138" s="196" t="s">
        <v>180</v>
      </c>
      <c r="E138" s="197" t="s">
        <v>19</v>
      </c>
      <c r="F138" s="198" t="s">
        <v>965</v>
      </c>
      <c r="G138" s="195"/>
      <c r="H138" s="199">
        <v>18.48</v>
      </c>
      <c r="I138" s="200"/>
      <c r="J138" s="195"/>
      <c r="K138" s="195"/>
      <c r="L138" s="201"/>
      <c r="M138" s="202"/>
      <c r="N138" s="203"/>
      <c r="O138" s="203"/>
      <c r="P138" s="203"/>
      <c r="Q138" s="203"/>
      <c r="R138" s="203"/>
      <c r="S138" s="203"/>
      <c r="T138" s="204"/>
      <c r="AT138" s="205" t="s">
        <v>180</v>
      </c>
      <c r="AU138" s="205" t="s">
        <v>83</v>
      </c>
      <c r="AV138" s="13" t="s">
        <v>83</v>
      </c>
      <c r="AW138" s="13" t="s">
        <v>35</v>
      </c>
      <c r="AX138" s="13" t="s">
        <v>73</v>
      </c>
      <c r="AY138" s="205" t="s">
        <v>139</v>
      </c>
    </row>
    <row r="139" spans="2:51" s="13" customFormat="1" ht="11.25">
      <c r="B139" s="194"/>
      <c r="C139" s="195"/>
      <c r="D139" s="196" t="s">
        <v>180</v>
      </c>
      <c r="E139" s="197" t="s">
        <v>19</v>
      </c>
      <c r="F139" s="198" t="s">
        <v>966</v>
      </c>
      <c r="G139" s="195"/>
      <c r="H139" s="199">
        <v>13.44</v>
      </c>
      <c r="I139" s="200"/>
      <c r="J139" s="195"/>
      <c r="K139" s="195"/>
      <c r="L139" s="201"/>
      <c r="M139" s="202"/>
      <c r="N139" s="203"/>
      <c r="O139" s="203"/>
      <c r="P139" s="203"/>
      <c r="Q139" s="203"/>
      <c r="R139" s="203"/>
      <c r="S139" s="203"/>
      <c r="T139" s="204"/>
      <c r="AT139" s="205" t="s">
        <v>180</v>
      </c>
      <c r="AU139" s="205" t="s">
        <v>83</v>
      </c>
      <c r="AV139" s="13" t="s">
        <v>83</v>
      </c>
      <c r="AW139" s="13" t="s">
        <v>35</v>
      </c>
      <c r="AX139" s="13" t="s">
        <v>73</v>
      </c>
      <c r="AY139" s="205" t="s">
        <v>139</v>
      </c>
    </row>
    <row r="140" spans="2:51" s="13" customFormat="1" ht="11.25">
      <c r="B140" s="194"/>
      <c r="C140" s="195"/>
      <c r="D140" s="196" t="s">
        <v>180</v>
      </c>
      <c r="E140" s="197" t="s">
        <v>19</v>
      </c>
      <c r="F140" s="198" t="s">
        <v>967</v>
      </c>
      <c r="G140" s="195"/>
      <c r="H140" s="199">
        <v>5.4</v>
      </c>
      <c r="I140" s="200"/>
      <c r="J140" s="195"/>
      <c r="K140" s="195"/>
      <c r="L140" s="201"/>
      <c r="M140" s="202"/>
      <c r="N140" s="203"/>
      <c r="O140" s="203"/>
      <c r="P140" s="203"/>
      <c r="Q140" s="203"/>
      <c r="R140" s="203"/>
      <c r="S140" s="203"/>
      <c r="T140" s="204"/>
      <c r="AT140" s="205" t="s">
        <v>180</v>
      </c>
      <c r="AU140" s="205" t="s">
        <v>83</v>
      </c>
      <c r="AV140" s="13" t="s">
        <v>83</v>
      </c>
      <c r="AW140" s="13" t="s">
        <v>35</v>
      </c>
      <c r="AX140" s="13" t="s">
        <v>73</v>
      </c>
      <c r="AY140" s="205" t="s">
        <v>139</v>
      </c>
    </row>
    <row r="141" spans="2:51" s="15" customFormat="1" ht="11.25">
      <c r="B141" s="232"/>
      <c r="C141" s="233"/>
      <c r="D141" s="196" t="s">
        <v>180</v>
      </c>
      <c r="E141" s="234" t="s">
        <v>19</v>
      </c>
      <c r="F141" s="235" t="s">
        <v>317</v>
      </c>
      <c r="G141" s="233"/>
      <c r="H141" s="236">
        <v>37.32</v>
      </c>
      <c r="I141" s="237"/>
      <c r="J141" s="233"/>
      <c r="K141" s="233"/>
      <c r="L141" s="238"/>
      <c r="M141" s="239"/>
      <c r="N141" s="240"/>
      <c r="O141" s="240"/>
      <c r="P141" s="240"/>
      <c r="Q141" s="240"/>
      <c r="R141" s="240"/>
      <c r="S141" s="240"/>
      <c r="T141" s="241"/>
      <c r="AT141" s="242" t="s">
        <v>180</v>
      </c>
      <c r="AU141" s="242" t="s">
        <v>83</v>
      </c>
      <c r="AV141" s="15" t="s">
        <v>145</v>
      </c>
      <c r="AW141" s="15" t="s">
        <v>35</v>
      </c>
      <c r="AX141" s="15" t="s">
        <v>81</v>
      </c>
      <c r="AY141" s="242" t="s">
        <v>139</v>
      </c>
    </row>
    <row r="142" spans="1:65" s="2" customFormat="1" ht="16.5" customHeight="1">
      <c r="A142" s="35"/>
      <c r="B142" s="36"/>
      <c r="C142" s="175" t="s">
        <v>233</v>
      </c>
      <c r="D142" s="175" t="s">
        <v>141</v>
      </c>
      <c r="E142" s="176" t="s">
        <v>968</v>
      </c>
      <c r="F142" s="177" t="s">
        <v>969</v>
      </c>
      <c r="G142" s="178" t="s">
        <v>149</v>
      </c>
      <c r="H142" s="179">
        <v>99</v>
      </c>
      <c r="I142" s="180"/>
      <c r="J142" s="181">
        <f>ROUND(I142*H142,2)</f>
        <v>0</v>
      </c>
      <c r="K142" s="182"/>
      <c r="L142" s="40"/>
      <c r="M142" s="183" t="s">
        <v>19</v>
      </c>
      <c r="N142" s="184" t="s">
        <v>44</v>
      </c>
      <c r="O142" s="65"/>
      <c r="P142" s="185">
        <f>O142*H142</f>
        <v>0</v>
      </c>
      <c r="Q142" s="185">
        <v>0.00264</v>
      </c>
      <c r="R142" s="185">
        <f>Q142*H142</f>
        <v>0.26136</v>
      </c>
      <c r="S142" s="185">
        <v>0</v>
      </c>
      <c r="T142" s="186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187" t="s">
        <v>145</v>
      </c>
      <c r="AT142" s="187" t="s">
        <v>141</v>
      </c>
      <c r="AU142" s="187" t="s">
        <v>83</v>
      </c>
      <c r="AY142" s="18" t="s">
        <v>139</v>
      </c>
      <c r="BE142" s="188">
        <f>IF(N142="základní",J142,0)</f>
        <v>0</v>
      </c>
      <c r="BF142" s="188">
        <f>IF(N142="snížená",J142,0)</f>
        <v>0</v>
      </c>
      <c r="BG142" s="188">
        <f>IF(N142="zákl. přenesená",J142,0)</f>
        <v>0</v>
      </c>
      <c r="BH142" s="188">
        <f>IF(N142="sníž. přenesená",J142,0)</f>
        <v>0</v>
      </c>
      <c r="BI142" s="188">
        <f>IF(N142="nulová",J142,0)</f>
        <v>0</v>
      </c>
      <c r="BJ142" s="18" t="s">
        <v>81</v>
      </c>
      <c r="BK142" s="188">
        <f>ROUND(I142*H142,2)</f>
        <v>0</v>
      </c>
      <c r="BL142" s="18" t="s">
        <v>145</v>
      </c>
      <c r="BM142" s="187" t="s">
        <v>970</v>
      </c>
    </row>
    <row r="143" spans="2:51" s="13" customFormat="1" ht="11.25">
      <c r="B143" s="194"/>
      <c r="C143" s="195"/>
      <c r="D143" s="196" t="s">
        <v>180</v>
      </c>
      <c r="E143" s="197" t="s">
        <v>19</v>
      </c>
      <c r="F143" s="198" t="s">
        <v>971</v>
      </c>
      <c r="G143" s="195"/>
      <c r="H143" s="199">
        <v>43.2</v>
      </c>
      <c r="I143" s="200"/>
      <c r="J143" s="195"/>
      <c r="K143" s="195"/>
      <c r="L143" s="201"/>
      <c r="M143" s="202"/>
      <c r="N143" s="203"/>
      <c r="O143" s="203"/>
      <c r="P143" s="203"/>
      <c r="Q143" s="203"/>
      <c r="R143" s="203"/>
      <c r="S143" s="203"/>
      <c r="T143" s="204"/>
      <c r="AT143" s="205" t="s">
        <v>180</v>
      </c>
      <c r="AU143" s="205" t="s">
        <v>83</v>
      </c>
      <c r="AV143" s="13" t="s">
        <v>83</v>
      </c>
      <c r="AW143" s="13" t="s">
        <v>35</v>
      </c>
      <c r="AX143" s="13" t="s">
        <v>73</v>
      </c>
      <c r="AY143" s="205" t="s">
        <v>139</v>
      </c>
    </row>
    <row r="144" spans="2:51" s="13" customFormat="1" ht="11.25">
      <c r="B144" s="194"/>
      <c r="C144" s="195"/>
      <c r="D144" s="196" t="s">
        <v>180</v>
      </c>
      <c r="E144" s="197" t="s">
        <v>19</v>
      </c>
      <c r="F144" s="198" t="s">
        <v>972</v>
      </c>
      <c r="G144" s="195"/>
      <c r="H144" s="199">
        <v>36</v>
      </c>
      <c r="I144" s="200"/>
      <c r="J144" s="195"/>
      <c r="K144" s="195"/>
      <c r="L144" s="201"/>
      <c r="M144" s="202"/>
      <c r="N144" s="203"/>
      <c r="O144" s="203"/>
      <c r="P144" s="203"/>
      <c r="Q144" s="203"/>
      <c r="R144" s="203"/>
      <c r="S144" s="203"/>
      <c r="T144" s="204"/>
      <c r="AT144" s="205" t="s">
        <v>180</v>
      </c>
      <c r="AU144" s="205" t="s">
        <v>83</v>
      </c>
      <c r="AV144" s="13" t="s">
        <v>83</v>
      </c>
      <c r="AW144" s="13" t="s">
        <v>35</v>
      </c>
      <c r="AX144" s="13" t="s">
        <v>73</v>
      </c>
      <c r="AY144" s="205" t="s">
        <v>139</v>
      </c>
    </row>
    <row r="145" spans="2:51" s="13" customFormat="1" ht="11.25">
      <c r="B145" s="194"/>
      <c r="C145" s="195"/>
      <c r="D145" s="196" t="s">
        <v>180</v>
      </c>
      <c r="E145" s="197" t="s">
        <v>19</v>
      </c>
      <c r="F145" s="198" t="s">
        <v>973</v>
      </c>
      <c r="G145" s="195"/>
      <c r="H145" s="199">
        <v>19.8</v>
      </c>
      <c r="I145" s="200"/>
      <c r="J145" s="195"/>
      <c r="K145" s="195"/>
      <c r="L145" s="201"/>
      <c r="M145" s="202"/>
      <c r="N145" s="203"/>
      <c r="O145" s="203"/>
      <c r="P145" s="203"/>
      <c r="Q145" s="203"/>
      <c r="R145" s="203"/>
      <c r="S145" s="203"/>
      <c r="T145" s="204"/>
      <c r="AT145" s="205" t="s">
        <v>180</v>
      </c>
      <c r="AU145" s="205" t="s">
        <v>83</v>
      </c>
      <c r="AV145" s="13" t="s">
        <v>83</v>
      </c>
      <c r="AW145" s="13" t="s">
        <v>35</v>
      </c>
      <c r="AX145" s="13" t="s">
        <v>73</v>
      </c>
      <c r="AY145" s="205" t="s">
        <v>139</v>
      </c>
    </row>
    <row r="146" spans="2:51" s="15" customFormat="1" ht="11.25">
      <c r="B146" s="232"/>
      <c r="C146" s="233"/>
      <c r="D146" s="196" t="s">
        <v>180</v>
      </c>
      <c r="E146" s="234" t="s">
        <v>19</v>
      </c>
      <c r="F146" s="235" t="s">
        <v>317</v>
      </c>
      <c r="G146" s="233"/>
      <c r="H146" s="236">
        <v>99</v>
      </c>
      <c r="I146" s="237"/>
      <c r="J146" s="233"/>
      <c r="K146" s="233"/>
      <c r="L146" s="238"/>
      <c r="M146" s="239"/>
      <c r="N146" s="240"/>
      <c r="O146" s="240"/>
      <c r="P146" s="240"/>
      <c r="Q146" s="240"/>
      <c r="R146" s="240"/>
      <c r="S146" s="240"/>
      <c r="T146" s="241"/>
      <c r="AT146" s="242" t="s">
        <v>180</v>
      </c>
      <c r="AU146" s="242" t="s">
        <v>83</v>
      </c>
      <c r="AV146" s="15" t="s">
        <v>145</v>
      </c>
      <c r="AW146" s="15" t="s">
        <v>35</v>
      </c>
      <c r="AX146" s="15" t="s">
        <v>81</v>
      </c>
      <c r="AY146" s="242" t="s">
        <v>139</v>
      </c>
    </row>
    <row r="147" spans="1:65" s="2" customFormat="1" ht="16.5" customHeight="1">
      <c r="A147" s="35"/>
      <c r="B147" s="36"/>
      <c r="C147" s="175" t="s">
        <v>237</v>
      </c>
      <c r="D147" s="175" t="s">
        <v>141</v>
      </c>
      <c r="E147" s="176" t="s">
        <v>974</v>
      </c>
      <c r="F147" s="177" t="s">
        <v>975</v>
      </c>
      <c r="G147" s="178" t="s">
        <v>149</v>
      </c>
      <c r="H147" s="179">
        <v>99</v>
      </c>
      <c r="I147" s="180"/>
      <c r="J147" s="181">
        <f>ROUND(I147*H147,2)</f>
        <v>0</v>
      </c>
      <c r="K147" s="182"/>
      <c r="L147" s="40"/>
      <c r="M147" s="183" t="s">
        <v>19</v>
      </c>
      <c r="N147" s="184" t="s">
        <v>44</v>
      </c>
      <c r="O147" s="65"/>
      <c r="P147" s="185">
        <f>O147*H147</f>
        <v>0</v>
      </c>
      <c r="Q147" s="185">
        <v>0</v>
      </c>
      <c r="R147" s="185">
        <f>Q147*H147</f>
        <v>0</v>
      </c>
      <c r="S147" s="185">
        <v>0</v>
      </c>
      <c r="T147" s="186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187" t="s">
        <v>145</v>
      </c>
      <c r="AT147" s="187" t="s">
        <v>141</v>
      </c>
      <c r="AU147" s="187" t="s">
        <v>83</v>
      </c>
      <c r="AY147" s="18" t="s">
        <v>139</v>
      </c>
      <c r="BE147" s="188">
        <f>IF(N147="základní",J147,0)</f>
        <v>0</v>
      </c>
      <c r="BF147" s="188">
        <f>IF(N147="snížená",J147,0)</f>
        <v>0</v>
      </c>
      <c r="BG147" s="188">
        <f>IF(N147="zákl. přenesená",J147,0)</f>
        <v>0</v>
      </c>
      <c r="BH147" s="188">
        <f>IF(N147="sníž. přenesená",J147,0)</f>
        <v>0</v>
      </c>
      <c r="BI147" s="188">
        <f>IF(N147="nulová",J147,0)</f>
        <v>0</v>
      </c>
      <c r="BJ147" s="18" t="s">
        <v>81</v>
      </c>
      <c r="BK147" s="188">
        <f>ROUND(I147*H147,2)</f>
        <v>0</v>
      </c>
      <c r="BL147" s="18" t="s">
        <v>145</v>
      </c>
      <c r="BM147" s="187" t="s">
        <v>976</v>
      </c>
    </row>
    <row r="148" spans="1:65" s="2" customFormat="1" ht="21.75" customHeight="1">
      <c r="A148" s="35"/>
      <c r="B148" s="36"/>
      <c r="C148" s="175" t="s">
        <v>241</v>
      </c>
      <c r="D148" s="175" t="s">
        <v>141</v>
      </c>
      <c r="E148" s="176" t="s">
        <v>977</v>
      </c>
      <c r="F148" s="177" t="s">
        <v>978</v>
      </c>
      <c r="G148" s="178" t="s">
        <v>186</v>
      </c>
      <c r="H148" s="179">
        <v>1.701</v>
      </c>
      <c r="I148" s="180"/>
      <c r="J148" s="181">
        <f>ROUND(I148*H148,2)</f>
        <v>0</v>
      </c>
      <c r="K148" s="182"/>
      <c r="L148" s="40"/>
      <c r="M148" s="183" t="s">
        <v>19</v>
      </c>
      <c r="N148" s="184" t="s">
        <v>44</v>
      </c>
      <c r="O148" s="65"/>
      <c r="P148" s="185">
        <f>O148*H148</f>
        <v>0</v>
      </c>
      <c r="Q148" s="185">
        <v>1.06017</v>
      </c>
      <c r="R148" s="185">
        <f>Q148*H148</f>
        <v>1.8033491700000002</v>
      </c>
      <c r="S148" s="185">
        <v>0</v>
      </c>
      <c r="T148" s="186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187" t="s">
        <v>145</v>
      </c>
      <c r="AT148" s="187" t="s">
        <v>141</v>
      </c>
      <c r="AU148" s="187" t="s">
        <v>83</v>
      </c>
      <c r="AY148" s="18" t="s">
        <v>139</v>
      </c>
      <c r="BE148" s="188">
        <f>IF(N148="základní",J148,0)</f>
        <v>0</v>
      </c>
      <c r="BF148" s="188">
        <f>IF(N148="snížená",J148,0)</f>
        <v>0</v>
      </c>
      <c r="BG148" s="188">
        <f>IF(N148="zákl. přenesená",J148,0)</f>
        <v>0</v>
      </c>
      <c r="BH148" s="188">
        <f>IF(N148="sníž. přenesená",J148,0)</f>
        <v>0</v>
      </c>
      <c r="BI148" s="188">
        <f>IF(N148="nulová",J148,0)</f>
        <v>0</v>
      </c>
      <c r="BJ148" s="18" t="s">
        <v>81</v>
      </c>
      <c r="BK148" s="188">
        <f>ROUND(I148*H148,2)</f>
        <v>0</v>
      </c>
      <c r="BL148" s="18" t="s">
        <v>145</v>
      </c>
      <c r="BM148" s="187" t="s">
        <v>979</v>
      </c>
    </row>
    <row r="149" spans="2:51" s="13" customFormat="1" ht="11.25">
      <c r="B149" s="194"/>
      <c r="C149" s="195"/>
      <c r="D149" s="196" t="s">
        <v>180</v>
      </c>
      <c r="E149" s="197" t="s">
        <v>19</v>
      </c>
      <c r="F149" s="198" t="s">
        <v>980</v>
      </c>
      <c r="G149" s="195"/>
      <c r="H149" s="199">
        <v>0.84</v>
      </c>
      <c r="I149" s="200"/>
      <c r="J149" s="195"/>
      <c r="K149" s="195"/>
      <c r="L149" s="201"/>
      <c r="M149" s="202"/>
      <c r="N149" s="203"/>
      <c r="O149" s="203"/>
      <c r="P149" s="203"/>
      <c r="Q149" s="203"/>
      <c r="R149" s="203"/>
      <c r="S149" s="203"/>
      <c r="T149" s="204"/>
      <c r="AT149" s="205" t="s">
        <v>180</v>
      </c>
      <c r="AU149" s="205" t="s">
        <v>83</v>
      </c>
      <c r="AV149" s="13" t="s">
        <v>83</v>
      </c>
      <c r="AW149" s="13" t="s">
        <v>35</v>
      </c>
      <c r="AX149" s="13" t="s">
        <v>73</v>
      </c>
      <c r="AY149" s="205" t="s">
        <v>139</v>
      </c>
    </row>
    <row r="150" spans="2:51" s="13" customFormat="1" ht="11.25">
      <c r="B150" s="194"/>
      <c r="C150" s="195"/>
      <c r="D150" s="196" t="s">
        <v>180</v>
      </c>
      <c r="E150" s="197" t="s">
        <v>19</v>
      </c>
      <c r="F150" s="198" t="s">
        <v>981</v>
      </c>
      <c r="G150" s="195"/>
      <c r="H150" s="199">
        <v>0.614</v>
      </c>
      <c r="I150" s="200"/>
      <c r="J150" s="195"/>
      <c r="K150" s="195"/>
      <c r="L150" s="201"/>
      <c r="M150" s="202"/>
      <c r="N150" s="203"/>
      <c r="O150" s="203"/>
      <c r="P150" s="203"/>
      <c r="Q150" s="203"/>
      <c r="R150" s="203"/>
      <c r="S150" s="203"/>
      <c r="T150" s="204"/>
      <c r="AT150" s="205" t="s">
        <v>180</v>
      </c>
      <c r="AU150" s="205" t="s">
        <v>83</v>
      </c>
      <c r="AV150" s="13" t="s">
        <v>83</v>
      </c>
      <c r="AW150" s="13" t="s">
        <v>35</v>
      </c>
      <c r="AX150" s="13" t="s">
        <v>73</v>
      </c>
      <c r="AY150" s="205" t="s">
        <v>139</v>
      </c>
    </row>
    <row r="151" spans="2:51" s="13" customFormat="1" ht="11.25">
      <c r="B151" s="194"/>
      <c r="C151" s="195"/>
      <c r="D151" s="196" t="s">
        <v>180</v>
      </c>
      <c r="E151" s="197" t="s">
        <v>19</v>
      </c>
      <c r="F151" s="198" t="s">
        <v>982</v>
      </c>
      <c r="G151" s="195"/>
      <c r="H151" s="199">
        <v>0.247</v>
      </c>
      <c r="I151" s="200"/>
      <c r="J151" s="195"/>
      <c r="K151" s="195"/>
      <c r="L151" s="201"/>
      <c r="M151" s="202"/>
      <c r="N151" s="203"/>
      <c r="O151" s="203"/>
      <c r="P151" s="203"/>
      <c r="Q151" s="203"/>
      <c r="R151" s="203"/>
      <c r="S151" s="203"/>
      <c r="T151" s="204"/>
      <c r="AT151" s="205" t="s">
        <v>180</v>
      </c>
      <c r="AU151" s="205" t="s">
        <v>83</v>
      </c>
      <c r="AV151" s="13" t="s">
        <v>83</v>
      </c>
      <c r="AW151" s="13" t="s">
        <v>35</v>
      </c>
      <c r="AX151" s="13" t="s">
        <v>73</v>
      </c>
      <c r="AY151" s="205" t="s">
        <v>139</v>
      </c>
    </row>
    <row r="152" spans="2:51" s="15" customFormat="1" ht="11.25">
      <c r="B152" s="232"/>
      <c r="C152" s="233"/>
      <c r="D152" s="196" t="s">
        <v>180</v>
      </c>
      <c r="E152" s="234" t="s">
        <v>19</v>
      </c>
      <c r="F152" s="235" t="s">
        <v>317</v>
      </c>
      <c r="G152" s="233"/>
      <c r="H152" s="236">
        <v>1.701</v>
      </c>
      <c r="I152" s="237"/>
      <c r="J152" s="233"/>
      <c r="K152" s="233"/>
      <c r="L152" s="238"/>
      <c r="M152" s="239"/>
      <c r="N152" s="240"/>
      <c r="O152" s="240"/>
      <c r="P152" s="240"/>
      <c r="Q152" s="240"/>
      <c r="R152" s="240"/>
      <c r="S152" s="240"/>
      <c r="T152" s="241"/>
      <c r="AT152" s="242" t="s">
        <v>180</v>
      </c>
      <c r="AU152" s="242" t="s">
        <v>83</v>
      </c>
      <c r="AV152" s="15" t="s">
        <v>145</v>
      </c>
      <c r="AW152" s="15" t="s">
        <v>35</v>
      </c>
      <c r="AX152" s="15" t="s">
        <v>81</v>
      </c>
      <c r="AY152" s="242" t="s">
        <v>139</v>
      </c>
    </row>
    <row r="153" spans="1:65" s="2" customFormat="1" ht="44.25" customHeight="1">
      <c r="A153" s="35"/>
      <c r="B153" s="36"/>
      <c r="C153" s="175" t="s">
        <v>246</v>
      </c>
      <c r="D153" s="175" t="s">
        <v>141</v>
      </c>
      <c r="E153" s="176" t="s">
        <v>983</v>
      </c>
      <c r="F153" s="177" t="s">
        <v>984</v>
      </c>
      <c r="G153" s="178" t="s">
        <v>149</v>
      </c>
      <c r="H153" s="179">
        <v>308.2</v>
      </c>
      <c r="I153" s="180"/>
      <c r="J153" s="181">
        <f>ROUND(I153*H153,2)</f>
        <v>0</v>
      </c>
      <c r="K153" s="182"/>
      <c r="L153" s="40"/>
      <c r="M153" s="183" t="s">
        <v>19</v>
      </c>
      <c r="N153" s="184" t="s">
        <v>44</v>
      </c>
      <c r="O153" s="65"/>
      <c r="P153" s="185">
        <f>O153*H153</f>
        <v>0</v>
      </c>
      <c r="Q153" s="185">
        <v>0.00022</v>
      </c>
      <c r="R153" s="185">
        <f>Q153*H153</f>
        <v>0.067804</v>
      </c>
      <c r="S153" s="185">
        <v>0</v>
      </c>
      <c r="T153" s="186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187" t="s">
        <v>145</v>
      </c>
      <c r="AT153" s="187" t="s">
        <v>141</v>
      </c>
      <c r="AU153" s="187" t="s">
        <v>83</v>
      </c>
      <c r="AY153" s="18" t="s">
        <v>139</v>
      </c>
      <c r="BE153" s="188">
        <f>IF(N153="základní",J153,0)</f>
        <v>0</v>
      </c>
      <c r="BF153" s="188">
        <f>IF(N153="snížená",J153,0)</f>
        <v>0</v>
      </c>
      <c r="BG153" s="188">
        <f>IF(N153="zákl. přenesená",J153,0)</f>
        <v>0</v>
      </c>
      <c r="BH153" s="188">
        <f>IF(N153="sníž. přenesená",J153,0)</f>
        <v>0</v>
      </c>
      <c r="BI153" s="188">
        <f>IF(N153="nulová",J153,0)</f>
        <v>0</v>
      </c>
      <c r="BJ153" s="18" t="s">
        <v>81</v>
      </c>
      <c r="BK153" s="188">
        <f>ROUND(I153*H153,2)</f>
        <v>0</v>
      </c>
      <c r="BL153" s="18" t="s">
        <v>145</v>
      </c>
      <c r="BM153" s="187" t="s">
        <v>985</v>
      </c>
    </row>
    <row r="154" spans="1:47" s="2" customFormat="1" ht="48.75">
      <c r="A154" s="35"/>
      <c r="B154" s="36"/>
      <c r="C154" s="37"/>
      <c r="D154" s="196" t="s">
        <v>196</v>
      </c>
      <c r="E154" s="37"/>
      <c r="F154" s="227" t="s">
        <v>986</v>
      </c>
      <c r="G154" s="37"/>
      <c r="H154" s="37"/>
      <c r="I154" s="191"/>
      <c r="J154" s="37"/>
      <c r="K154" s="37"/>
      <c r="L154" s="40"/>
      <c r="M154" s="192"/>
      <c r="N154" s="193"/>
      <c r="O154" s="65"/>
      <c r="P154" s="65"/>
      <c r="Q154" s="65"/>
      <c r="R154" s="65"/>
      <c r="S154" s="65"/>
      <c r="T154" s="66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T154" s="18" t="s">
        <v>196</v>
      </c>
      <c r="AU154" s="18" t="s">
        <v>83</v>
      </c>
    </row>
    <row r="155" spans="2:51" s="13" customFormat="1" ht="11.25">
      <c r="B155" s="194"/>
      <c r="C155" s="195"/>
      <c r="D155" s="196" t="s">
        <v>180</v>
      </c>
      <c r="E155" s="197" t="s">
        <v>19</v>
      </c>
      <c r="F155" s="198" t="s">
        <v>987</v>
      </c>
      <c r="G155" s="195"/>
      <c r="H155" s="199">
        <v>308.2</v>
      </c>
      <c r="I155" s="200"/>
      <c r="J155" s="195"/>
      <c r="K155" s="195"/>
      <c r="L155" s="201"/>
      <c r="M155" s="202"/>
      <c r="N155" s="203"/>
      <c r="O155" s="203"/>
      <c r="P155" s="203"/>
      <c r="Q155" s="203"/>
      <c r="R155" s="203"/>
      <c r="S155" s="203"/>
      <c r="T155" s="204"/>
      <c r="AT155" s="205" t="s">
        <v>180</v>
      </c>
      <c r="AU155" s="205" t="s">
        <v>83</v>
      </c>
      <c r="AV155" s="13" t="s">
        <v>83</v>
      </c>
      <c r="AW155" s="13" t="s">
        <v>35</v>
      </c>
      <c r="AX155" s="13" t="s">
        <v>81</v>
      </c>
      <c r="AY155" s="205" t="s">
        <v>139</v>
      </c>
    </row>
    <row r="156" spans="1:65" s="2" customFormat="1" ht="24.2" customHeight="1">
      <c r="A156" s="35"/>
      <c r="B156" s="36"/>
      <c r="C156" s="206" t="s">
        <v>7</v>
      </c>
      <c r="D156" s="206" t="s">
        <v>183</v>
      </c>
      <c r="E156" s="207" t="s">
        <v>988</v>
      </c>
      <c r="F156" s="208" t="s">
        <v>989</v>
      </c>
      <c r="G156" s="209" t="s">
        <v>149</v>
      </c>
      <c r="H156" s="210">
        <v>354.43</v>
      </c>
      <c r="I156" s="211"/>
      <c r="J156" s="212">
        <f>ROUND(I156*H156,2)</f>
        <v>0</v>
      </c>
      <c r="K156" s="213"/>
      <c r="L156" s="214"/>
      <c r="M156" s="215" t="s">
        <v>19</v>
      </c>
      <c r="N156" s="216" t="s">
        <v>44</v>
      </c>
      <c r="O156" s="65"/>
      <c r="P156" s="185">
        <f>O156*H156</f>
        <v>0</v>
      </c>
      <c r="Q156" s="185">
        <v>0.0004</v>
      </c>
      <c r="R156" s="185">
        <f>Q156*H156</f>
        <v>0.141772</v>
      </c>
      <c r="S156" s="185">
        <v>0</v>
      </c>
      <c r="T156" s="186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187" t="s">
        <v>175</v>
      </c>
      <c r="AT156" s="187" t="s">
        <v>183</v>
      </c>
      <c r="AU156" s="187" t="s">
        <v>83</v>
      </c>
      <c r="AY156" s="18" t="s">
        <v>139</v>
      </c>
      <c r="BE156" s="188">
        <f>IF(N156="základní",J156,0)</f>
        <v>0</v>
      </c>
      <c r="BF156" s="188">
        <f>IF(N156="snížená",J156,0)</f>
        <v>0</v>
      </c>
      <c r="BG156" s="188">
        <f>IF(N156="zákl. přenesená",J156,0)</f>
        <v>0</v>
      </c>
      <c r="BH156" s="188">
        <f>IF(N156="sníž. přenesená",J156,0)</f>
        <v>0</v>
      </c>
      <c r="BI156" s="188">
        <f>IF(N156="nulová",J156,0)</f>
        <v>0</v>
      </c>
      <c r="BJ156" s="18" t="s">
        <v>81</v>
      </c>
      <c r="BK156" s="188">
        <f>ROUND(I156*H156,2)</f>
        <v>0</v>
      </c>
      <c r="BL156" s="18" t="s">
        <v>145</v>
      </c>
      <c r="BM156" s="187" t="s">
        <v>990</v>
      </c>
    </row>
    <row r="157" spans="2:51" s="13" customFormat="1" ht="11.25">
      <c r="B157" s="194"/>
      <c r="C157" s="195"/>
      <c r="D157" s="196" t="s">
        <v>180</v>
      </c>
      <c r="E157" s="195"/>
      <c r="F157" s="198" t="s">
        <v>991</v>
      </c>
      <c r="G157" s="195"/>
      <c r="H157" s="199">
        <v>354.43</v>
      </c>
      <c r="I157" s="200"/>
      <c r="J157" s="195"/>
      <c r="K157" s="195"/>
      <c r="L157" s="201"/>
      <c r="M157" s="202"/>
      <c r="N157" s="203"/>
      <c r="O157" s="203"/>
      <c r="P157" s="203"/>
      <c r="Q157" s="203"/>
      <c r="R157" s="203"/>
      <c r="S157" s="203"/>
      <c r="T157" s="204"/>
      <c r="AT157" s="205" t="s">
        <v>180</v>
      </c>
      <c r="AU157" s="205" t="s">
        <v>83</v>
      </c>
      <c r="AV157" s="13" t="s">
        <v>83</v>
      </c>
      <c r="AW157" s="13" t="s">
        <v>4</v>
      </c>
      <c r="AX157" s="13" t="s">
        <v>81</v>
      </c>
      <c r="AY157" s="205" t="s">
        <v>139</v>
      </c>
    </row>
    <row r="158" spans="1:65" s="2" customFormat="1" ht="33" customHeight="1">
      <c r="A158" s="35"/>
      <c r="B158" s="36"/>
      <c r="C158" s="175" t="s">
        <v>255</v>
      </c>
      <c r="D158" s="175" t="s">
        <v>141</v>
      </c>
      <c r="E158" s="176" t="s">
        <v>992</v>
      </c>
      <c r="F158" s="177" t="s">
        <v>993</v>
      </c>
      <c r="G158" s="178" t="s">
        <v>178</v>
      </c>
      <c r="H158" s="179">
        <v>26</v>
      </c>
      <c r="I158" s="180"/>
      <c r="J158" s="181">
        <f>ROUND(I158*H158,2)</f>
        <v>0</v>
      </c>
      <c r="K158" s="182"/>
      <c r="L158" s="40"/>
      <c r="M158" s="183" t="s">
        <v>19</v>
      </c>
      <c r="N158" s="184" t="s">
        <v>44</v>
      </c>
      <c r="O158" s="65"/>
      <c r="P158" s="185">
        <f>O158*H158</f>
        <v>0</v>
      </c>
      <c r="Q158" s="185">
        <v>2.45329</v>
      </c>
      <c r="R158" s="185">
        <f>Q158*H158</f>
        <v>63.78554</v>
      </c>
      <c r="S158" s="185">
        <v>0</v>
      </c>
      <c r="T158" s="186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187" t="s">
        <v>145</v>
      </c>
      <c r="AT158" s="187" t="s">
        <v>141</v>
      </c>
      <c r="AU158" s="187" t="s">
        <v>83</v>
      </c>
      <c r="AY158" s="18" t="s">
        <v>139</v>
      </c>
      <c r="BE158" s="188">
        <f>IF(N158="základní",J158,0)</f>
        <v>0</v>
      </c>
      <c r="BF158" s="188">
        <f>IF(N158="snížená",J158,0)</f>
        <v>0</v>
      </c>
      <c r="BG158" s="188">
        <f>IF(N158="zákl. přenesená",J158,0)</f>
        <v>0</v>
      </c>
      <c r="BH158" s="188">
        <f>IF(N158="sníž. přenesená",J158,0)</f>
        <v>0</v>
      </c>
      <c r="BI158" s="188">
        <f>IF(N158="nulová",J158,0)</f>
        <v>0</v>
      </c>
      <c r="BJ158" s="18" t="s">
        <v>81</v>
      </c>
      <c r="BK158" s="188">
        <f>ROUND(I158*H158,2)</f>
        <v>0</v>
      </c>
      <c r="BL158" s="18" t="s">
        <v>145</v>
      </c>
      <c r="BM158" s="187" t="s">
        <v>994</v>
      </c>
    </row>
    <row r="159" spans="2:51" s="13" customFormat="1" ht="11.25">
      <c r="B159" s="194"/>
      <c r="C159" s="195"/>
      <c r="D159" s="196" t="s">
        <v>180</v>
      </c>
      <c r="E159" s="197" t="s">
        <v>19</v>
      </c>
      <c r="F159" s="198" t="s">
        <v>995</v>
      </c>
      <c r="G159" s="195"/>
      <c r="H159" s="199">
        <v>26</v>
      </c>
      <c r="I159" s="200"/>
      <c r="J159" s="195"/>
      <c r="K159" s="195"/>
      <c r="L159" s="201"/>
      <c r="M159" s="202"/>
      <c r="N159" s="203"/>
      <c r="O159" s="203"/>
      <c r="P159" s="203"/>
      <c r="Q159" s="203"/>
      <c r="R159" s="203"/>
      <c r="S159" s="203"/>
      <c r="T159" s="204"/>
      <c r="AT159" s="205" t="s">
        <v>180</v>
      </c>
      <c r="AU159" s="205" t="s">
        <v>83</v>
      </c>
      <c r="AV159" s="13" t="s">
        <v>83</v>
      </c>
      <c r="AW159" s="13" t="s">
        <v>35</v>
      </c>
      <c r="AX159" s="13" t="s">
        <v>81</v>
      </c>
      <c r="AY159" s="205" t="s">
        <v>139</v>
      </c>
    </row>
    <row r="160" spans="1:65" s="2" customFormat="1" ht="16.5" customHeight="1">
      <c r="A160" s="35"/>
      <c r="B160" s="36"/>
      <c r="C160" s="175" t="s">
        <v>260</v>
      </c>
      <c r="D160" s="175" t="s">
        <v>141</v>
      </c>
      <c r="E160" s="176" t="s">
        <v>996</v>
      </c>
      <c r="F160" s="177" t="s">
        <v>997</v>
      </c>
      <c r="G160" s="178" t="s">
        <v>149</v>
      </c>
      <c r="H160" s="179">
        <v>15.3</v>
      </c>
      <c r="I160" s="180"/>
      <c r="J160" s="181">
        <f>ROUND(I160*H160,2)</f>
        <v>0</v>
      </c>
      <c r="K160" s="182"/>
      <c r="L160" s="40"/>
      <c r="M160" s="183" t="s">
        <v>19</v>
      </c>
      <c r="N160" s="184" t="s">
        <v>44</v>
      </c>
      <c r="O160" s="65"/>
      <c r="P160" s="185">
        <f>O160*H160</f>
        <v>0</v>
      </c>
      <c r="Q160" s="185">
        <v>0.00247</v>
      </c>
      <c r="R160" s="185">
        <f>Q160*H160</f>
        <v>0.037791</v>
      </c>
      <c r="S160" s="185">
        <v>0</v>
      </c>
      <c r="T160" s="186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187" t="s">
        <v>145</v>
      </c>
      <c r="AT160" s="187" t="s">
        <v>141</v>
      </c>
      <c r="AU160" s="187" t="s">
        <v>83</v>
      </c>
      <c r="AY160" s="18" t="s">
        <v>139</v>
      </c>
      <c r="BE160" s="188">
        <f>IF(N160="základní",J160,0)</f>
        <v>0</v>
      </c>
      <c r="BF160" s="188">
        <f>IF(N160="snížená",J160,0)</f>
        <v>0</v>
      </c>
      <c r="BG160" s="188">
        <f>IF(N160="zákl. přenesená",J160,0)</f>
        <v>0</v>
      </c>
      <c r="BH160" s="188">
        <f>IF(N160="sníž. přenesená",J160,0)</f>
        <v>0</v>
      </c>
      <c r="BI160" s="188">
        <f>IF(N160="nulová",J160,0)</f>
        <v>0</v>
      </c>
      <c r="BJ160" s="18" t="s">
        <v>81</v>
      </c>
      <c r="BK160" s="188">
        <f>ROUND(I160*H160,2)</f>
        <v>0</v>
      </c>
      <c r="BL160" s="18" t="s">
        <v>145</v>
      </c>
      <c r="BM160" s="187" t="s">
        <v>998</v>
      </c>
    </row>
    <row r="161" spans="2:51" s="13" customFormat="1" ht="11.25">
      <c r="B161" s="194"/>
      <c r="C161" s="195"/>
      <c r="D161" s="196" t="s">
        <v>180</v>
      </c>
      <c r="E161" s="197" t="s">
        <v>19</v>
      </c>
      <c r="F161" s="198" t="s">
        <v>999</v>
      </c>
      <c r="G161" s="195"/>
      <c r="H161" s="199">
        <v>15.3</v>
      </c>
      <c r="I161" s="200"/>
      <c r="J161" s="195"/>
      <c r="K161" s="195"/>
      <c r="L161" s="201"/>
      <c r="M161" s="202"/>
      <c r="N161" s="203"/>
      <c r="O161" s="203"/>
      <c r="P161" s="203"/>
      <c r="Q161" s="203"/>
      <c r="R161" s="203"/>
      <c r="S161" s="203"/>
      <c r="T161" s="204"/>
      <c r="AT161" s="205" t="s">
        <v>180</v>
      </c>
      <c r="AU161" s="205" t="s">
        <v>83</v>
      </c>
      <c r="AV161" s="13" t="s">
        <v>83</v>
      </c>
      <c r="AW161" s="13" t="s">
        <v>35</v>
      </c>
      <c r="AX161" s="13" t="s">
        <v>81</v>
      </c>
      <c r="AY161" s="205" t="s">
        <v>139</v>
      </c>
    </row>
    <row r="162" spans="1:65" s="2" customFormat="1" ht="16.5" customHeight="1">
      <c r="A162" s="35"/>
      <c r="B162" s="36"/>
      <c r="C162" s="175" t="s">
        <v>264</v>
      </c>
      <c r="D162" s="175" t="s">
        <v>141</v>
      </c>
      <c r="E162" s="176" t="s">
        <v>1000</v>
      </c>
      <c r="F162" s="177" t="s">
        <v>1001</v>
      </c>
      <c r="G162" s="178" t="s">
        <v>149</v>
      </c>
      <c r="H162" s="179">
        <v>15.3</v>
      </c>
      <c r="I162" s="180"/>
      <c r="J162" s="181">
        <f>ROUND(I162*H162,2)</f>
        <v>0</v>
      </c>
      <c r="K162" s="182"/>
      <c r="L162" s="40"/>
      <c r="M162" s="183" t="s">
        <v>19</v>
      </c>
      <c r="N162" s="184" t="s">
        <v>44</v>
      </c>
      <c r="O162" s="65"/>
      <c r="P162" s="185">
        <f>O162*H162</f>
        <v>0</v>
      </c>
      <c r="Q162" s="185">
        <v>0</v>
      </c>
      <c r="R162" s="185">
        <f>Q162*H162</f>
        <v>0</v>
      </c>
      <c r="S162" s="185">
        <v>0</v>
      </c>
      <c r="T162" s="186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187" t="s">
        <v>145</v>
      </c>
      <c r="AT162" s="187" t="s">
        <v>141</v>
      </c>
      <c r="AU162" s="187" t="s">
        <v>83</v>
      </c>
      <c r="AY162" s="18" t="s">
        <v>139</v>
      </c>
      <c r="BE162" s="188">
        <f>IF(N162="základní",J162,0)</f>
        <v>0</v>
      </c>
      <c r="BF162" s="188">
        <f>IF(N162="snížená",J162,0)</f>
        <v>0</v>
      </c>
      <c r="BG162" s="188">
        <f>IF(N162="zákl. přenesená",J162,0)</f>
        <v>0</v>
      </c>
      <c r="BH162" s="188">
        <f>IF(N162="sníž. přenesená",J162,0)</f>
        <v>0</v>
      </c>
      <c r="BI162" s="188">
        <f>IF(N162="nulová",J162,0)</f>
        <v>0</v>
      </c>
      <c r="BJ162" s="18" t="s">
        <v>81</v>
      </c>
      <c r="BK162" s="188">
        <f>ROUND(I162*H162,2)</f>
        <v>0</v>
      </c>
      <c r="BL162" s="18" t="s">
        <v>145</v>
      </c>
      <c r="BM162" s="187" t="s">
        <v>1002</v>
      </c>
    </row>
    <row r="163" spans="2:63" s="12" customFormat="1" ht="22.9" customHeight="1">
      <c r="B163" s="159"/>
      <c r="C163" s="160"/>
      <c r="D163" s="161" t="s">
        <v>72</v>
      </c>
      <c r="E163" s="173" t="s">
        <v>153</v>
      </c>
      <c r="F163" s="173" t="s">
        <v>344</v>
      </c>
      <c r="G163" s="160"/>
      <c r="H163" s="160"/>
      <c r="I163" s="163"/>
      <c r="J163" s="174">
        <f>BK163</f>
        <v>0</v>
      </c>
      <c r="K163" s="160"/>
      <c r="L163" s="165"/>
      <c r="M163" s="166"/>
      <c r="N163" s="167"/>
      <c r="O163" s="167"/>
      <c r="P163" s="168">
        <f>SUM(P164:P202)</f>
        <v>0</v>
      </c>
      <c r="Q163" s="167"/>
      <c r="R163" s="168">
        <f>SUM(R164:R202)</f>
        <v>11.60020364</v>
      </c>
      <c r="S163" s="167"/>
      <c r="T163" s="169">
        <f>SUM(T164:T202)</f>
        <v>0</v>
      </c>
      <c r="AR163" s="170" t="s">
        <v>81</v>
      </c>
      <c r="AT163" s="171" t="s">
        <v>72</v>
      </c>
      <c r="AU163" s="171" t="s">
        <v>81</v>
      </c>
      <c r="AY163" s="170" t="s">
        <v>139</v>
      </c>
      <c r="BK163" s="172">
        <f>SUM(BK164:BK202)</f>
        <v>0</v>
      </c>
    </row>
    <row r="164" spans="1:65" s="2" customFormat="1" ht="33" customHeight="1">
      <c r="A164" s="35"/>
      <c r="B164" s="36"/>
      <c r="C164" s="175" t="s">
        <v>272</v>
      </c>
      <c r="D164" s="175" t="s">
        <v>141</v>
      </c>
      <c r="E164" s="176" t="s">
        <v>1003</v>
      </c>
      <c r="F164" s="177" t="s">
        <v>1004</v>
      </c>
      <c r="G164" s="178" t="s">
        <v>186</v>
      </c>
      <c r="H164" s="179">
        <v>2.807</v>
      </c>
      <c r="I164" s="180"/>
      <c r="J164" s="181">
        <f>ROUND(I164*H164,2)</f>
        <v>0</v>
      </c>
      <c r="K164" s="182"/>
      <c r="L164" s="40"/>
      <c r="M164" s="183" t="s">
        <v>19</v>
      </c>
      <c r="N164" s="184" t="s">
        <v>44</v>
      </c>
      <c r="O164" s="65"/>
      <c r="P164" s="185">
        <f>O164*H164</f>
        <v>0</v>
      </c>
      <c r="Q164" s="185">
        <v>0</v>
      </c>
      <c r="R164" s="185">
        <f>Q164*H164</f>
        <v>0</v>
      </c>
      <c r="S164" s="185">
        <v>0</v>
      </c>
      <c r="T164" s="186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187" t="s">
        <v>145</v>
      </c>
      <c r="AT164" s="187" t="s">
        <v>141</v>
      </c>
      <c r="AU164" s="187" t="s">
        <v>83</v>
      </c>
      <c r="AY164" s="18" t="s">
        <v>139</v>
      </c>
      <c r="BE164" s="188">
        <f>IF(N164="základní",J164,0)</f>
        <v>0</v>
      </c>
      <c r="BF164" s="188">
        <f>IF(N164="snížená",J164,0)</f>
        <v>0</v>
      </c>
      <c r="BG164" s="188">
        <f>IF(N164="zákl. přenesená",J164,0)</f>
        <v>0</v>
      </c>
      <c r="BH164" s="188">
        <f>IF(N164="sníž. přenesená",J164,0)</f>
        <v>0</v>
      </c>
      <c r="BI164" s="188">
        <f>IF(N164="nulová",J164,0)</f>
        <v>0</v>
      </c>
      <c r="BJ164" s="18" t="s">
        <v>81</v>
      </c>
      <c r="BK164" s="188">
        <f>ROUND(I164*H164,2)</f>
        <v>0</v>
      </c>
      <c r="BL164" s="18" t="s">
        <v>145</v>
      </c>
      <c r="BM164" s="187" t="s">
        <v>1005</v>
      </c>
    </row>
    <row r="165" spans="1:47" s="2" customFormat="1" ht="39">
      <c r="A165" s="35"/>
      <c r="B165" s="36"/>
      <c r="C165" s="37"/>
      <c r="D165" s="196" t="s">
        <v>196</v>
      </c>
      <c r="E165" s="37"/>
      <c r="F165" s="227" t="s">
        <v>1006</v>
      </c>
      <c r="G165" s="37"/>
      <c r="H165" s="37"/>
      <c r="I165" s="191"/>
      <c r="J165" s="37"/>
      <c r="K165" s="37"/>
      <c r="L165" s="40"/>
      <c r="M165" s="192"/>
      <c r="N165" s="193"/>
      <c r="O165" s="65"/>
      <c r="P165" s="65"/>
      <c r="Q165" s="65"/>
      <c r="R165" s="65"/>
      <c r="S165" s="65"/>
      <c r="T165" s="66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T165" s="18" t="s">
        <v>196</v>
      </c>
      <c r="AU165" s="18" t="s">
        <v>83</v>
      </c>
    </row>
    <row r="166" spans="1:65" s="2" customFormat="1" ht="16.5" customHeight="1">
      <c r="A166" s="35"/>
      <c r="B166" s="36"/>
      <c r="C166" s="206" t="s">
        <v>279</v>
      </c>
      <c r="D166" s="206" t="s">
        <v>183</v>
      </c>
      <c r="E166" s="207" t="s">
        <v>1007</v>
      </c>
      <c r="F166" s="208" t="s">
        <v>1008</v>
      </c>
      <c r="G166" s="209" t="s">
        <v>186</v>
      </c>
      <c r="H166" s="210">
        <v>0.435</v>
      </c>
      <c r="I166" s="211"/>
      <c r="J166" s="212">
        <f>ROUND(I166*H166,2)</f>
        <v>0</v>
      </c>
      <c r="K166" s="213"/>
      <c r="L166" s="214"/>
      <c r="M166" s="215" t="s">
        <v>19</v>
      </c>
      <c r="N166" s="216" t="s">
        <v>44</v>
      </c>
      <c r="O166" s="65"/>
      <c r="P166" s="185">
        <f>O166*H166</f>
        <v>0</v>
      </c>
      <c r="Q166" s="185">
        <v>1</v>
      </c>
      <c r="R166" s="185">
        <f>Q166*H166</f>
        <v>0.435</v>
      </c>
      <c r="S166" s="185">
        <v>0</v>
      </c>
      <c r="T166" s="186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187" t="s">
        <v>175</v>
      </c>
      <c r="AT166" s="187" t="s">
        <v>183</v>
      </c>
      <c r="AU166" s="187" t="s">
        <v>83</v>
      </c>
      <c r="AY166" s="18" t="s">
        <v>139</v>
      </c>
      <c r="BE166" s="188">
        <f>IF(N166="základní",J166,0)</f>
        <v>0</v>
      </c>
      <c r="BF166" s="188">
        <f>IF(N166="snížená",J166,0)</f>
        <v>0</v>
      </c>
      <c r="BG166" s="188">
        <f>IF(N166="zákl. přenesená",J166,0)</f>
        <v>0</v>
      </c>
      <c r="BH166" s="188">
        <f>IF(N166="sníž. přenesená",J166,0)</f>
        <v>0</v>
      </c>
      <c r="BI166" s="188">
        <f>IF(N166="nulová",J166,0)</f>
        <v>0</v>
      </c>
      <c r="BJ166" s="18" t="s">
        <v>81</v>
      </c>
      <c r="BK166" s="188">
        <f>ROUND(I166*H166,2)</f>
        <v>0</v>
      </c>
      <c r="BL166" s="18" t="s">
        <v>145</v>
      </c>
      <c r="BM166" s="187" t="s">
        <v>1009</v>
      </c>
    </row>
    <row r="167" spans="2:51" s="13" customFormat="1" ht="11.25">
      <c r="B167" s="194"/>
      <c r="C167" s="195"/>
      <c r="D167" s="196" t="s">
        <v>180</v>
      </c>
      <c r="E167" s="197" t="s">
        <v>19</v>
      </c>
      <c r="F167" s="198" t="s">
        <v>1010</v>
      </c>
      <c r="G167" s="195"/>
      <c r="H167" s="199">
        <v>0.435</v>
      </c>
      <c r="I167" s="200"/>
      <c r="J167" s="195"/>
      <c r="K167" s="195"/>
      <c r="L167" s="201"/>
      <c r="M167" s="202"/>
      <c r="N167" s="203"/>
      <c r="O167" s="203"/>
      <c r="P167" s="203"/>
      <c r="Q167" s="203"/>
      <c r="R167" s="203"/>
      <c r="S167" s="203"/>
      <c r="T167" s="204"/>
      <c r="AT167" s="205" t="s">
        <v>180</v>
      </c>
      <c r="AU167" s="205" t="s">
        <v>83</v>
      </c>
      <c r="AV167" s="13" t="s">
        <v>83</v>
      </c>
      <c r="AW167" s="13" t="s">
        <v>35</v>
      </c>
      <c r="AX167" s="13" t="s">
        <v>81</v>
      </c>
      <c r="AY167" s="205" t="s">
        <v>139</v>
      </c>
    </row>
    <row r="168" spans="1:65" s="2" customFormat="1" ht="16.5" customHeight="1">
      <c r="A168" s="35"/>
      <c r="B168" s="36"/>
      <c r="C168" s="206" t="s">
        <v>399</v>
      </c>
      <c r="D168" s="206" t="s">
        <v>183</v>
      </c>
      <c r="E168" s="207" t="s">
        <v>1011</v>
      </c>
      <c r="F168" s="208" t="s">
        <v>1012</v>
      </c>
      <c r="G168" s="209" t="s">
        <v>186</v>
      </c>
      <c r="H168" s="210">
        <v>0.038</v>
      </c>
      <c r="I168" s="211"/>
      <c r="J168" s="212">
        <f>ROUND(I168*H168,2)</f>
        <v>0</v>
      </c>
      <c r="K168" s="213"/>
      <c r="L168" s="214"/>
      <c r="M168" s="215" t="s">
        <v>19</v>
      </c>
      <c r="N168" s="216" t="s">
        <v>44</v>
      </c>
      <c r="O168" s="65"/>
      <c r="P168" s="185">
        <f>O168*H168</f>
        <v>0</v>
      </c>
      <c r="Q168" s="185">
        <v>1</v>
      </c>
      <c r="R168" s="185">
        <f>Q168*H168</f>
        <v>0.038</v>
      </c>
      <c r="S168" s="185">
        <v>0</v>
      </c>
      <c r="T168" s="186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187" t="s">
        <v>175</v>
      </c>
      <c r="AT168" s="187" t="s">
        <v>183</v>
      </c>
      <c r="AU168" s="187" t="s">
        <v>83</v>
      </c>
      <c r="AY168" s="18" t="s">
        <v>139</v>
      </c>
      <c r="BE168" s="188">
        <f>IF(N168="základní",J168,0)</f>
        <v>0</v>
      </c>
      <c r="BF168" s="188">
        <f>IF(N168="snížená",J168,0)</f>
        <v>0</v>
      </c>
      <c r="BG168" s="188">
        <f>IF(N168="zákl. přenesená",J168,0)</f>
        <v>0</v>
      </c>
      <c r="BH168" s="188">
        <f>IF(N168="sníž. přenesená",J168,0)</f>
        <v>0</v>
      </c>
      <c r="BI168" s="188">
        <f>IF(N168="nulová",J168,0)</f>
        <v>0</v>
      </c>
      <c r="BJ168" s="18" t="s">
        <v>81</v>
      </c>
      <c r="BK168" s="188">
        <f>ROUND(I168*H168,2)</f>
        <v>0</v>
      </c>
      <c r="BL168" s="18" t="s">
        <v>145</v>
      </c>
      <c r="BM168" s="187" t="s">
        <v>1013</v>
      </c>
    </row>
    <row r="169" spans="2:51" s="13" customFormat="1" ht="11.25">
      <c r="B169" s="194"/>
      <c r="C169" s="195"/>
      <c r="D169" s="196" t="s">
        <v>180</v>
      </c>
      <c r="E169" s="197" t="s">
        <v>19</v>
      </c>
      <c r="F169" s="198" t="s">
        <v>1014</v>
      </c>
      <c r="G169" s="195"/>
      <c r="H169" s="199">
        <v>0.038</v>
      </c>
      <c r="I169" s="200"/>
      <c r="J169" s="195"/>
      <c r="K169" s="195"/>
      <c r="L169" s="201"/>
      <c r="M169" s="202"/>
      <c r="N169" s="203"/>
      <c r="O169" s="203"/>
      <c r="P169" s="203"/>
      <c r="Q169" s="203"/>
      <c r="R169" s="203"/>
      <c r="S169" s="203"/>
      <c r="T169" s="204"/>
      <c r="AT169" s="205" t="s">
        <v>180</v>
      </c>
      <c r="AU169" s="205" t="s">
        <v>83</v>
      </c>
      <c r="AV169" s="13" t="s">
        <v>83</v>
      </c>
      <c r="AW169" s="13" t="s">
        <v>35</v>
      </c>
      <c r="AX169" s="13" t="s">
        <v>81</v>
      </c>
      <c r="AY169" s="205" t="s">
        <v>139</v>
      </c>
    </row>
    <row r="170" spans="1:65" s="2" customFormat="1" ht="21.75" customHeight="1">
      <c r="A170" s="35"/>
      <c r="B170" s="36"/>
      <c r="C170" s="206" t="s">
        <v>404</v>
      </c>
      <c r="D170" s="206" t="s">
        <v>183</v>
      </c>
      <c r="E170" s="207" t="s">
        <v>372</v>
      </c>
      <c r="F170" s="208" t="s">
        <v>1015</v>
      </c>
      <c r="G170" s="209" t="s">
        <v>186</v>
      </c>
      <c r="H170" s="210">
        <v>0.087</v>
      </c>
      <c r="I170" s="211"/>
      <c r="J170" s="212">
        <f>ROUND(I170*H170,2)</f>
        <v>0</v>
      </c>
      <c r="K170" s="213"/>
      <c r="L170" s="214"/>
      <c r="M170" s="215" t="s">
        <v>19</v>
      </c>
      <c r="N170" s="216" t="s">
        <v>44</v>
      </c>
      <c r="O170" s="65"/>
      <c r="P170" s="185">
        <f>O170*H170</f>
        <v>0</v>
      </c>
      <c r="Q170" s="185">
        <v>0</v>
      </c>
      <c r="R170" s="185">
        <f>Q170*H170</f>
        <v>0</v>
      </c>
      <c r="S170" s="185">
        <v>0</v>
      </c>
      <c r="T170" s="186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187" t="s">
        <v>175</v>
      </c>
      <c r="AT170" s="187" t="s">
        <v>183</v>
      </c>
      <c r="AU170" s="187" t="s">
        <v>83</v>
      </c>
      <c r="AY170" s="18" t="s">
        <v>139</v>
      </c>
      <c r="BE170" s="188">
        <f>IF(N170="základní",J170,0)</f>
        <v>0</v>
      </c>
      <c r="BF170" s="188">
        <f>IF(N170="snížená",J170,0)</f>
        <v>0</v>
      </c>
      <c r="BG170" s="188">
        <f>IF(N170="zákl. přenesená",J170,0)</f>
        <v>0</v>
      </c>
      <c r="BH170" s="188">
        <f>IF(N170="sníž. přenesená",J170,0)</f>
        <v>0</v>
      </c>
      <c r="BI170" s="188">
        <f>IF(N170="nulová",J170,0)</f>
        <v>0</v>
      </c>
      <c r="BJ170" s="18" t="s">
        <v>81</v>
      </c>
      <c r="BK170" s="188">
        <f>ROUND(I170*H170,2)</f>
        <v>0</v>
      </c>
      <c r="BL170" s="18" t="s">
        <v>145</v>
      </c>
      <c r="BM170" s="187" t="s">
        <v>1016</v>
      </c>
    </row>
    <row r="171" spans="2:51" s="13" customFormat="1" ht="11.25">
      <c r="B171" s="194"/>
      <c r="C171" s="195"/>
      <c r="D171" s="196" t="s">
        <v>180</v>
      </c>
      <c r="E171" s="197" t="s">
        <v>19</v>
      </c>
      <c r="F171" s="198" t="s">
        <v>1017</v>
      </c>
      <c r="G171" s="195"/>
      <c r="H171" s="199">
        <v>0.087</v>
      </c>
      <c r="I171" s="200"/>
      <c r="J171" s="195"/>
      <c r="K171" s="195"/>
      <c r="L171" s="201"/>
      <c r="M171" s="202"/>
      <c r="N171" s="203"/>
      <c r="O171" s="203"/>
      <c r="P171" s="203"/>
      <c r="Q171" s="203"/>
      <c r="R171" s="203"/>
      <c r="S171" s="203"/>
      <c r="T171" s="204"/>
      <c r="AT171" s="205" t="s">
        <v>180</v>
      </c>
      <c r="AU171" s="205" t="s">
        <v>83</v>
      </c>
      <c r="AV171" s="13" t="s">
        <v>83</v>
      </c>
      <c r="AW171" s="13" t="s">
        <v>35</v>
      </c>
      <c r="AX171" s="13" t="s">
        <v>81</v>
      </c>
      <c r="AY171" s="205" t="s">
        <v>139</v>
      </c>
    </row>
    <row r="172" spans="1:65" s="2" customFormat="1" ht="16.5" customHeight="1">
      <c r="A172" s="35"/>
      <c r="B172" s="36"/>
      <c r="C172" s="206" t="s">
        <v>408</v>
      </c>
      <c r="D172" s="206" t="s">
        <v>183</v>
      </c>
      <c r="E172" s="207" t="s">
        <v>1018</v>
      </c>
      <c r="F172" s="208" t="s">
        <v>1019</v>
      </c>
      <c r="G172" s="209" t="s">
        <v>186</v>
      </c>
      <c r="H172" s="210">
        <v>0.146</v>
      </c>
      <c r="I172" s="211"/>
      <c r="J172" s="212">
        <f>ROUND(I172*H172,2)</f>
        <v>0</v>
      </c>
      <c r="K172" s="213"/>
      <c r="L172" s="214"/>
      <c r="M172" s="215" t="s">
        <v>19</v>
      </c>
      <c r="N172" s="216" t="s">
        <v>44</v>
      </c>
      <c r="O172" s="65"/>
      <c r="P172" s="185">
        <f>O172*H172</f>
        <v>0</v>
      </c>
      <c r="Q172" s="185">
        <v>1</v>
      </c>
      <c r="R172" s="185">
        <f>Q172*H172</f>
        <v>0.146</v>
      </c>
      <c r="S172" s="185">
        <v>0</v>
      </c>
      <c r="T172" s="186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187" t="s">
        <v>175</v>
      </c>
      <c r="AT172" s="187" t="s">
        <v>183</v>
      </c>
      <c r="AU172" s="187" t="s">
        <v>83</v>
      </c>
      <c r="AY172" s="18" t="s">
        <v>139</v>
      </c>
      <c r="BE172" s="188">
        <f>IF(N172="základní",J172,0)</f>
        <v>0</v>
      </c>
      <c r="BF172" s="188">
        <f>IF(N172="snížená",J172,0)</f>
        <v>0</v>
      </c>
      <c r="BG172" s="188">
        <f>IF(N172="zákl. přenesená",J172,0)</f>
        <v>0</v>
      </c>
      <c r="BH172" s="188">
        <f>IF(N172="sníž. přenesená",J172,0)</f>
        <v>0</v>
      </c>
      <c r="BI172" s="188">
        <f>IF(N172="nulová",J172,0)</f>
        <v>0</v>
      </c>
      <c r="BJ172" s="18" t="s">
        <v>81</v>
      </c>
      <c r="BK172" s="188">
        <f>ROUND(I172*H172,2)</f>
        <v>0</v>
      </c>
      <c r="BL172" s="18" t="s">
        <v>145</v>
      </c>
      <c r="BM172" s="187" t="s">
        <v>1020</v>
      </c>
    </row>
    <row r="173" spans="2:51" s="13" customFormat="1" ht="11.25">
      <c r="B173" s="194"/>
      <c r="C173" s="195"/>
      <c r="D173" s="196" t="s">
        <v>180</v>
      </c>
      <c r="E173" s="197" t="s">
        <v>19</v>
      </c>
      <c r="F173" s="198" t="s">
        <v>1021</v>
      </c>
      <c r="G173" s="195"/>
      <c r="H173" s="199">
        <v>0.146</v>
      </c>
      <c r="I173" s="200"/>
      <c r="J173" s="195"/>
      <c r="K173" s="195"/>
      <c r="L173" s="201"/>
      <c r="M173" s="202"/>
      <c r="N173" s="203"/>
      <c r="O173" s="203"/>
      <c r="P173" s="203"/>
      <c r="Q173" s="203"/>
      <c r="R173" s="203"/>
      <c r="S173" s="203"/>
      <c r="T173" s="204"/>
      <c r="AT173" s="205" t="s">
        <v>180</v>
      </c>
      <c r="AU173" s="205" t="s">
        <v>83</v>
      </c>
      <c r="AV173" s="13" t="s">
        <v>83</v>
      </c>
      <c r="AW173" s="13" t="s">
        <v>35</v>
      </c>
      <c r="AX173" s="13" t="s">
        <v>81</v>
      </c>
      <c r="AY173" s="205" t="s">
        <v>139</v>
      </c>
    </row>
    <row r="174" spans="1:65" s="2" customFormat="1" ht="16.5" customHeight="1">
      <c r="A174" s="35"/>
      <c r="B174" s="36"/>
      <c r="C174" s="206" t="s">
        <v>412</v>
      </c>
      <c r="D174" s="206" t="s">
        <v>183</v>
      </c>
      <c r="E174" s="207" t="s">
        <v>1022</v>
      </c>
      <c r="F174" s="208" t="s">
        <v>1023</v>
      </c>
      <c r="G174" s="209" t="s">
        <v>186</v>
      </c>
      <c r="H174" s="210">
        <v>0.494</v>
      </c>
      <c r="I174" s="211"/>
      <c r="J174" s="212">
        <f>ROUND(I174*H174,2)</f>
        <v>0</v>
      </c>
      <c r="K174" s="213"/>
      <c r="L174" s="214"/>
      <c r="M174" s="215" t="s">
        <v>19</v>
      </c>
      <c r="N174" s="216" t="s">
        <v>44</v>
      </c>
      <c r="O174" s="65"/>
      <c r="P174" s="185">
        <f>O174*H174</f>
        <v>0</v>
      </c>
      <c r="Q174" s="185">
        <v>1</v>
      </c>
      <c r="R174" s="185">
        <f>Q174*H174</f>
        <v>0.494</v>
      </c>
      <c r="S174" s="185">
        <v>0</v>
      </c>
      <c r="T174" s="186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187" t="s">
        <v>175</v>
      </c>
      <c r="AT174" s="187" t="s">
        <v>183</v>
      </c>
      <c r="AU174" s="187" t="s">
        <v>83</v>
      </c>
      <c r="AY174" s="18" t="s">
        <v>139</v>
      </c>
      <c r="BE174" s="188">
        <f>IF(N174="základní",J174,0)</f>
        <v>0</v>
      </c>
      <c r="BF174" s="188">
        <f>IF(N174="snížená",J174,0)</f>
        <v>0</v>
      </c>
      <c r="BG174" s="188">
        <f>IF(N174="zákl. přenesená",J174,0)</f>
        <v>0</v>
      </c>
      <c r="BH174" s="188">
        <f>IF(N174="sníž. přenesená",J174,0)</f>
        <v>0</v>
      </c>
      <c r="BI174" s="188">
        <f>IF(N174="nulová",J174,0)</f>
        <v>0</v>
      </c>
      <c r="BJ174" s="18" t="s">
        <v>81</v>
      </c>
      <c r="BK174" s="188">
        <f>ROUND(I174*H174,2)</f>
        <v>0</v>
      </c>
      <c r="BL174" s="18" t="s">
        <v>145</v>
      </c>
      <c r="BM174" s="187" t="s">
        <v>1024</v>
      </c>
    </row>
    <row r="175" spans="2:51" s="13" customFormat="1" ht="11.25">
      <c r="B175" s="194"/>
      <c r="C175" s="195"/>
      <c r="D175" s="196" t="s">
        <v>180</v>
      </c>
      <c r="E175" s="197" t="s">
        <v>19</v>
      </c>
      <c r="F175" s="198" t="s">
        <v>1025</v>
      </c>
      <c r="G175" s="195"/>
      <c r="H175" s="199">
        <v>0.494</v>
      </c>
      <c r="I175" s="200"/>
      <c r="J175" s="195"/>
      <c r="K175" s="195"/>
      <c r="L175" s="201"/>
      <c r="M175" s="202"/>
      <c r="N175" s="203"/>
      <c r="O175" s="203"/>
      <c r="P175" s="203"/>
      <c r="Q175" s="203"/>
      <c r="R175" s="203"/>
      <c r="S175" s="203"/>
      <c r="T175" s="204"/>
      <c r="AT175" s="205" t="s">
        <v>180</v>
      </c>
      <c r="AU175" s="205" t="s">
        <v>83</v>
      </c>
      <c r="AV175" s="13" t="s">
        <v>83</v>
      </c>
      <c r="AW175" s="13" t="s">
        <v>35</v>
      </c>
      <c r="AX175" s="13" t="s">
        <v>81</v>
      </c>
      <c r="AY175" s="205" t="s">
        <v>139</v>
      </c>
    </row>
    <row r="176" spans="1:65" s="2" customFormat="1" ht="16.5" customHeight="1">
      <c r="A176" s="35"/>
      <c r="B176" s="36"/>
      <c r="C176" s="206" t="s">
        <v>416</v>
      </c>
      <c r="D176" s="206" t="s">
        <v>183</v>
      </c>
      <c r="E176" s="207" t="s">
        <v>1026</v>
      </c>
      <c r="F176" s="208" t="s">
        <v>1027</v>
      </c>
      <c r="G176" s="209" t="s">
        <v>186</v>
      </c>
      <c r="H176" s="210">
        <v>0.317</v>
      </c>
      <c r="I176" s="211"/>
      <c r="J176" s="212">
        <f>ROUND(I176*H176,2)</f>
        <v>0</v>
      </c>
      <c r="K176" s="213"/>
      <c r="L176" s="214"/>
      <c r="M176" s="215" t="s">
        <v>19</v>
      </c>
      <c r="N176" s="216" t="s">
        <v>44</v>
      </c>
      <c r="O176" s="65"/>
      <c r="P176" s="185">
        <f>O176*H176</f>
        <v>0</v>
      </c>
      <c r="Q176" s="185">
        <v>1</v>
      </c>
      <c r="R176" s="185">
        <f>Q176*H176</f>
        <v>0.317</v>
      </c>
      <c r="S176" s="185">
        <v>0</v>
      </c>
      <c r="T176" s="186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187" t="s">
        <v>175</v>
      </c>
      <c r="AT176" s="187" t="s">
        <v>183</v>
      </c>
      <c r="AU176" s="187" t="s">
        <v>83</v>
      </c>
      <c r="AY176" s="18" t="s">
        <v>139</v>
      </c>
      <c r="BE176" s="188">
        <f>IF(N176="základní",J176,0)</f>
        <v>0</v>
      </c>
      <c r="BF176" s="188">
        <f>IF(N176="snížená",J176,0)</f>
        <v>0</v>
      </c>
      <c r="BG176" s="188">
        <f>IF(N176="zákl. přenesená",J176,0)</f>
        <v>0</v>
      </c>
      <c r="BH176" s="188">
        <f>IF(N176="sníž. přenesená",J176,0)</f>
        <v>0</v>
      </c>
      <c r="BI176" s="188">
        <f>IF(N176="nulová",J176,0)</f>
        <v>0</v>
      </c>
      <c r="BJ176" s="18" t="s">
        <v>81</v>
      </c>
      <c r="BK176" s="188">
        <f>ROUND(I176*H176,2)</f>
        <v>0</v>
      </c>
      <c r="BL176" s="18" t="s">
        <v>145</v>
      </c>
      <c r="BM176" s="187" t="s">
        <v>1028</v>
      </c>
    </row>
    <row r="177" spans="2:51" s="13" customFormat="1" ht="11.25">
      <c r="B177" s="194"/>
      <c r="C177" s="195"/>
      <c r="D177" s="196" t="s">
        <v>180</v>
      </c>
      <c r="E177" s="197" t="s">
        <v>19</v>
      </c>
      <c r="F177" s="198" t="s">
        <v>1029</v>
      </c>
      <c r="G177" s="195"/>
      <c r="H177" s="199">
        <v>0.317</v>
      </c>
      <c r="I177" s="200"/>
      <c r="J177" s="195"/>
      <c r="K177" s="195"/>
      <c r="L177" s="201"/>
      <c r="M177" s="202"/>
      <c r="N177" s="203"/>
      <c r="O177" s="203"/>
      <c r="P177" s="203"/>
      <c r="Q177" s="203"/>
      <c r="R177" s="203"/>
      <c r="S177" s="203"/>
      <c r="T177" s="204"/>
      <c r="AT177" s="205" t="s">
        <v>180</v>
      </c>
      <c r="AU177" s="205" t="s">
        <v>83</v>
      </c>
      <c r="AV177" s="13" t="s">
        <v>83</v>
      </c>
      <c r="AW177" s="13" t="s">
        <v>35</v>
      </c>
      <c r="AX177" s="13" t="s">
        <v>81</v>
      </c>
      <c r="AY177" s="205" t="s">
        <v>139</v>
      </c>
    </row>
    <row r="178" spans="1:65" s="2" customFormat="1" ht="16.5" customHeight="1">
      <c r="A178" s="35"/>
      <c r="B178" s="36"/>
      <c r="C178" s="206" t="s">
        <v>420</v>
      </c>
      <c r="D178" s="206" t="s">
        <v>183</v>
      </c>
      <c r="E178" s="207" t="s">
        <v>1030</v>
      </c>
      <c r="F178" s="208" t="s">
        <v>1031</v>
      </c>
      <c r="G178" s="209" t="s">
        <v>186</v>
      </c>
      <c r="H178" s="210">
        <v>0.723</v>
      </c>
      <c r="I178" s="211"/>
      <c r="J178" s="212">
        <f>ROUND(I178*H178,2)</f>
        <v>0</v>
      </c>
      <c r="K178" s="213"/>
      <c r="L178" s="214"/>
      <c r="M178" s="215" t="s">
        <v>19</v>
      </c>
      <c r="N178" s="216" t="s">
        <v>44</v>
      </c>
      <c r="O178" s="65"/>
      <c r="P178" s="185">
        <f>O178*H178</f>
        <v>0</v>
      </c>
      <c r="Q178" s="185">
        <v>1</v>
      </c>
      <c r="R178" s="185">
        <f>Q178*H178</f>
        <v>0.723</v>
      </c>
      <c r="S178" s="185">
        <v>0</v>
      </c>
      <c r="T178" s="186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187" t="s">
        <v>175</v>
      </c>
      <c r="AT178" s="187" t="s">
        <v>183</v>
      </c>
      <c r="AU178" s="187" t="s">
        <v>83</v>
      </c>
      <c r="AY178" s="18" t="s">
        <v>139</v>
      </c>
      <c r="BE178" s="188">
        <f>IF(N178="základní",J178,0)</f>
        <v>0</v>
      </c>
      <c r="BF178" s="188">
        <f>IF(N178="snížená",J178,0)</f>
        <v>0</v>
      </c>
      <c r="BG178" s="188">
        <f>IF(N178="zákl. přenesená",J178,0)</f>
        <v>0</v>
      </c>
      <c r="BH178" s="188">
        <f>IF(N178="sníž. přenesená",J178,0)</f>
        <v>0</v>
      </c>
      <c r="BI178" s="188">
        <f>IF(N178="nulová",J178,0)</f>
        <v>0</v>
      </c>
      <c r="BJ178" s="18" t="s">
        <v>81</v>
      </c>
      <c r="BK178" s="188">
        <f>ROUND(I178*H178,2)</f>
        <v>0</v>
      </c>
      <c r="BL178" s="18" t="s">
        <v>145</v>
      </c>
      <c r="BM178" s="187" t="s">
        <v>1032</v>
      </c>
    </row>
    <row r="179" spans="2:51" s="13" customFormat="1" ht="11.25">
      <c r="B179" s="194"/>
      <c r="C179" s="195"/>
      <c r="D179" s="196" t="s">
        <v>180</v>
      </c>
      <c r="E179" s="197" t="s">
        <v>19</v>
      </c>
      <c r="F179" s="198" t="s">
        <v>1033</v>
      </c>
      <c r="G179" s="195"/>
      <c r="H179" s="199">
        <v>0.723</v>
      </c>
      <c r="I179" s="200"/>
      <c r="J179" s="195"/>
      <c r="K179" s="195"/>
      <c r="L179" s="201"/>
      <c r="M179" s="202"/>
      <c r="N179" s="203"/>
      <c r="O179" s="203"/>
      <c r="P179" s="203"/>
      <c r="Q179" s="203"/>
      <c r="R179" s="203"/>
      <c r="S179" s="203"/>
      <c r="T179" s="204"/>
      <c r="AT179" s="205" t="s">
        <v>180</v>
      </c>
      <c r="AU179" s="205" t="s">
        <v>83</v>
      </c>
      <c r="AV179" s="13" t="s">
        <v>83</v>
      </c>
      <c r="AW179" s="13" t="s">
        <v>35</v>
      </c>
      <c r="AX179" s="13" t="s">
        <v>81</v>
      </c>
      <c r="AY179" s="205" t="s">
        <v>139</v>
      </c>
    </row>
    <row r="180" spans="1:65" s="2" customFormat="1" ht="16.5" customHeight="1">
      <c r="A180" s="35"/>
      <c r="B180" s="36"/>
      <c r="C180" s="206" t="s">
        <v>425</v>
      </c>
      <c r="D180" s="206" t="s">
        <v>183</v>
      </c>
      <c r="E180" s="207" t="s">
        <v>1034</v>
      </c>
      <c r="F180" s="208" t="s">
        <v>1035</v>
      </c>
      <c r="G180" s="209" t="s">
        <v>186</v>
      </c>
      <c r="H180" s="210">
        <v>0.137</v>
      </c>
      <c r="I180" s="211"/>
      <c r="J180" s="212">
        <f>ROUND(I180*H180,2)</f>
        <v>0</v>
      </c>
      <c r="K180" s="213"/>
      <c r="L180" s="214"/>
      <c r="M180" s="215" t="s">
        <v>19</v>
      </c>
      <c r="N180" s="216" t="s">
        <v>44</v>
      </c>
      <c r="O180" s="65"/>
      <c r="P180" s="185">
        <f>O180*H180</f>
        <v>0</v>
      </c>
      <c r="Q180" s="185">
        <v>1</v>
      </c>
      <c r="R180" s="185">
        <f>Q180*H180</f>
        <v>0.137</v>
      </c>
      <c r="S180" s="185">
        <v>0</v>
      </c>
      <c r="T180" s="186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187" t="s">
        <v>175</v>
      </c>
      <c r="AT180" s="187" t="s">
        <v>183</v>
      </c>
      <c r="AU180" s="187" t="s">
        <v>83</v>
      </c>
      <c r="AY180" s="18" t="s">
        <v>139</v>
      </c>
      <c r="BE180" s="188">
        <f>IF(N180="základní",J180,0)</f>
        <v>0</v>
      </c>
      <c r="BF180" s="188">
        <f>IF(N180="snížená",J180,0)</f>
        <v>0</v>
      </c>
      <c r="BG180" s="188">
        <f>IF(N180="zákl. přenesená",J180,0)</f>
        <v>0</v>
      </c>
      <c r="BH180" s="188">
        <f>IF(N180="sníž. přenesená",J180,0)</f>
        <v>0</v>
      </c>
      <c r="BI180" s="188">
        <f>IF(N180="nulová",J180,0)</f>
        <v>0</v>
      </c>
      <c r="BJ180" s="18" t="s">
        <v>81</v>
      </c>
      <c r="BK180" s="188">
        <f>ROUND(I180*H180,2)</f>
        <v>0</v>
      </c>
      <c r="BL180" s="18" t="s">
        <v>145</v>
      </c>
      <c r="BM180" s="187" t="s">
        <v>1036</v>
      </c>
    </row>
    <row r="181" spans="2:51" s="13" customFormat="1" ht="11.25">
      <c r="B181" s="194"/>
      <c r="C181" s="195"/>
      <c r="D181" s="196" t="s">
        <v>180</v>
      </c>
      <c r="E181" s="197" t="s">
        <v>19</v>
      </c>
      <c r="F181" s="198" t="s">
        <v>1037</v>
      </c>
      <c r="G181" s="195"/>
      <c r="H181" s="199">
        <v>0.137</v>
      </c>
      <c r="I181" s="200"/>
      <c r="J181" s="195"/>
      <c r="K181" s="195"/>
      <c r="L181" s="201"/>
      <c r="M181" s="202"/>
      <c r="N181" s="203"/>
      <c r="O181" s="203"/>
      <c r="P181" s="203"/>
      <c r="Q181" s="203"/>
      <c r="R181" s="203"/>
      <c r="S181" s="203"/>
      <c r="T181" s="204"/>
      <c r="AT181" s="205" t="s">
        <v>180</v>
      </c>
      <c r="AU181" s="205" t="s">
        <v>83</v>
      </c>
      <c r="AV181" s="13" t="s">
        <v>83</v>
      </c>
      <c r="AW181" s="13" t="s">
        <v>35</v>
      </c>
      <c r="AX181" s="13" t="s">
        <v>81</v>
      </c>
      <c r="AY181" s="205" t="s">
        <v>139</v>
      </c>
    </row>
    <row r="182" spans="1:65" s="2" customFormat="1" ht="16.5" customHeight="1">
      <c r="A182" s="35"/>
      <c r="B182" s="36"/>
      <c r="C182" s="206" t="s">
        <v>430</v>
      </c>
      <c r="D182" s="206" t="s">
        <v>183</v>
      </c>
      <c r="E182" s="207" t="s">
        <v>1038</v>
      </c>
      <c r="F182" s="208" t="s">
        <v>1039</v>
      </c>
      <c r="G182" s="209" t="s">
        <v>186</v>
      </c>
      <c r="H182" s="210">
        <v>0.43</v>
      </c>
      <c r="I182" s="211"/>
      <c r="J182" s="212">
        <f>ROUND(I182*H182,2)</f>
        <v>0</v>
      </c>
      <c r="K182" s="213"/>
      <c r="L182" s="214"/>
      <c r="M182" s="215" t="s">
        <v>19</v>
      </c>
      <c r="N182" s="216" t="s">
        <v>44</v>
      </c>
      <c r="O182" s="65"/>
      <c r="P182" s="185">
        <f>O182*H182</f>
        <v>0</v>
      </c>
      <c r="Q182" s="185">
        <v>1</v>
      </c>
      <c r="R182" s="185">
        <f>Q182*H182</f>
        <v>0.43</v>
      </c>
      <c r="S182" s="185">
        <v>0</v>
      </c>
      <c r="T182" s="186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187" t="s">
        <v>175</v>
      </c>
      <c r="AT182" s="187" t="s">
        <v>183</v>
      </c>
      <c r="AU182" s="187" t="s">
        <v>83</v>
      </c>
      <c r="AY182" s="18" t="s">
        <v>139</v>
      </c>
      <c r="BE182" s="188">
        <f>IF(N182="základní",J182,0)</f>
        <v>0</v>
      </c>
      <c r="BF182" s="188">
        <f>IF(N182="snížená",J182,0)</f>
        <v>0</v>
      </c>
      <c r="BG182" s="188">
        <f>IF(N182="zákl. přenesená",J182,0)</f>
        <v>0</v>
      </c>
      <c r="BH182" s="188">
        <f>IF(N182="sníž. přenesená",J182,0)</f>
        <v>0</v>
      </c>
      <c r="BI182" s="188">
        <f>IF(N182="nulová",J182,0)</f>
        <v>0</v>
      </c>
      <c r="BJ182" s="18" t="s">
        <v>81</v>
      </c>
      <c r="BK182" s="188">
        <f>ROUND(I182*H182,2)</f>
        <v>0</v>
      </c>
      <c r="BL182" s="18" t="s">
        <v>145</v>
      </c>
      <c r="BM182" s="187" t="s">
        <v>1040</v>
      </c>
    </row>
    <row r="183" spans="2:51" s="13" customFormat="1" ht="11.25">
      <c r="B183" s="194"/>
      <c r="C183" s="195"/>
      <c r="D183" s="196" t="s">
        <v>180</v>
      </c>
      <c r="E183" s="197" t="s">
        <v>19</v>
      </c>
      <c r="F183" s="198" t="s">
        <v>1041</v>
      </c>
      <c r="G183" s="195"/>
      <c r="H183" s="199">
        <v>0.43</v>
      </c>
      <c r="I183" s="200"/>
      <c r="J183" s="195"/>
      <c r="K183" s="195"/>
      <c r="L183" s="201"/>
      <c r="M183" s="202"/>
      <c r="N183" s="203"/>
      <c r="O183" s="203"/>
      <c r="P183" s="203"/>
      <c r="Q183" s="203"/>
      <c r="R183" s="203"/>
      <c r="S183" s="203"/>
      <c r="T183" s="204"/>
      <c r="AT183" s="205" t="s">
        <v>180</v>
      </c>
      <c r="AU183" s="205" t="s">
        <v>83</v>
      </c>
      <c r="AV183" s="13" t="s">
        <v>83</v>
      </c>
      <c r="AW183" s="13" t="s">
        <v>35</v>
      </c>
      <c r="AX183" s="13" t="s">
        <v>81</v>
      </c>
      <c r="AY183" s="205" t="s">
        <v>139</v>
      </c>
    </row>
    <row r="184" spans="1:65" s="2" customFormat="1" ht="24.2" customHeight="1">
      <c r="A184" s="35"/>
      <c r="B184" s="36"/>
      <c r="C184" s="175" t="s">
        <v>434</v>
      </c>
      <c r="D184" s="175" t="s">
        <v>141</v>
      </c>
      <c r="E184" s="176" t="s">
        <v>379</v>
      </c>
      <c r="F184" s="177" t="s">
        <v>1042</v>
      </c>
      <c r="G184" s="178" t="s">
        <v>1043</v>
      </c>
      <c r="H184" s="179">
        <v>1</v>
      </c>
      <c r="I184" s="180"/>
      <c r="J184" s="181">
        <f>ROUND(I184*H184,2)</f>
        <v>0</v>
      </c>
      <c r="K184" s="182"/>
      <c r="L184" s="40"/>
      <c r="M184" s="183" t="s">
        <v>19</v>
      </c>
      <c r="N184" s="184" t="s">
        <v>44</v>
      </c>
      <c r="O184" s="65"/>
      <c r="P184" s="185">
        <f>O184*H184</f>
        <v>0</v>
      </c>
      <c r="Q184" s="185">
        <v>0</v>
      </c>
      <c r="R184" s="185">
        <f>Q184*H184</f>
        <v>0</v>
      </c>
      <c r="S184" s="185">
        <v>0</v>
      </c>
      <c r="T184" s="186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187" t="s">
        <v>145</v>
      </c>
      <c r="AT184" s="187" t="s">
        <v>141</v>
      </c>
      <c r="AU184" s="187" t="s">
        <v>83</v>
      </c>
      <c r="AY184" s="18" t="s">
        <v>139</v>
      </c>
      <c r="BE184" s="188">
        <f>IF(N184="základní",J184,0)</f>
        <v>0</v>
      </c>
      <c r="BF184" s="188">
        <f>IF(N184="snížená",J184,0)</f>
        <v>0</v>
      </c>
      <c r="BG184" s="188">
        <f>IF(N184="zákl. přenesená",J184,0)</f>
        <v>0</v>
      </c>
      <c r="BH184" s="188">
        <f>IF(N184="sníž. přenesená",J184,0)</f>
        <v>0</v>
      </c>
      <c r="BI184" s="188">
        <f>IF(N184="nulová",J184,0)</f>
        <v>0</v>
      </c>
      <c r="BJ184" s="18" t="s">
        <v>81</v>
      </c>
      <c r="BK184" s="188">
        <f>ROUND(I184*H184,2)</f>
        <v>0</v>
      </c>
      <c r="BL184" s="18" t="s">
        <v>145</v>
      </c>
      <c r="BM184" s="187" t="s">
        <v>1044</v>
      </c>
    </row>
    <row r="185" spans="1:65" s="2" customFormat="1" ht="37.9" customHeight="1">
      <c r="A185" s="35"/>
      <c r="B185" s="36"/>
      <c r="C185" s="175" t="s">
        <v>438</v>
      </c>
      <c r="D185" s="175" t="s">
        <v>141</v>
      </c>
      <c r="E185" s="176" t="s">
        <v>1045</v>
      </c>
      <c r="F185" s="177" t="s">
        <v>1046</v>
      </c>
      <c r="G185" s="178" t="s">
        <v>178</v>
      </c>
      <c r="H185" s="179">
        <v>2.538</v>
      </c>
      <c r="I185" s="180"/>
      <c r="J185" s="181">
        <f>ROUND(I185*H185,2)</f>
        <v>0</v>
      </c>
      <c r="K185" s="182"/>
      <c r="L185" s="40"/>
      <c r="M185" s="183" t="s">
        <v>19</v>
      </c>
      <c r="N185" s="184" t="s">
        <v>44</v>
      </c>
      <c r="O185" s="65"/>
      <c r="P185" s="185">
        <f>O185*H185</f>
        <v>0</v>
      </c>
      <c r="Q185" s="185">
        <v>2.45329</v>
      </c>
      <c r="R185" s="185">
        <f>Q185*H185</f>
        <v>6.22645002</v>
      </c>
      <c r="S185" s="185">
        <v>0</v>
      </c>
      <c r="T185" s="186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187" t="s">
        <v>145</v>
      </c>
      <c r="AT185" s="187" t="s">
        <v>141</v>
      </c>
      <c r="AU185" s="187" t="s">
        <v>83</v>
      </c>
      <c r="AY185" s="18" t="s">
        <v>139</v>
      </c>
      <c r="BE185" s="188">
        <f>IF(N185="základní",J185,0)</f>
        <v>0</v>
      </c>
      <c r="BF185" s="188">
        <f>IF(N185="snížená",J185,0)</f>
        <v>0</v>
      </c>
      <c r="BG185" s="188">
        <f>IF(N185="zákl. přenesená",J185,0)</f>
        <v>0</v>
      </c>
      <c r="BH185" s="188">
        <f>IF(N185="sníž. přenesená",J185,0)</f>
        <v>0</v>
      </c>
      <c r="BI185" s="188">
        <f>IF(N185="nulová",J185,0)</f>
        <v>0</v>
      </c>
      <c r="BJ185" s="18" t="s">
        <v>81</v>
      </c>
      <c r="BK185" s="188">
        <f>ROUND(I185*H185,2)</f>
        <v>0</v>
      </c>
      <c r="BL185" s="18" t="s">
        <v>145</v>
      </c>
      <c r="BM185" s="187" t="s">
        <v>1047</v>
      </c>
    </row>
    <row r="186" spans="2:51" s="13" customFormat="1" ht="11.25">
      <c r="B186" s="194"/>
      <c r="C186" s="195"/>
      <c r="D186" s="196" t="s">
        <v>180</v>
      </c>
      <c r="E186" s="197" t="s">
        <v>19</v>
      </c>
      <c r="F186" s="198" t="s">
        <v>1048</v>
      </c>
      <c r="G186" s="195"/>
      <c r="H186" s="199">
        <v>2.538</v>
      </c>
      <c r="I186" s="200"/>
      <c r="J186" s="195"/>
      <c r="K186" s="195"/>
      <c r="L186" s="201"/>
      <c r="M186" s="202"/>
      <c r="N186" s="203"/>
      <c r="O186" s="203"/>
      <c r="P186" s="203"/>
      <c r="Q186" s="203"/>
      <c r="R186" s="203"/>
      <c r="S186" s="203"/>
      <c r="T186" s="204"/>
      <c r="AT186" s="205" t="s">
        <v>180</v>
      </c>
      <c r="AU186" s="205" t="s">
        <v>83</v>
      </c>
      <c r="AV186" s="13" t="s">
        <v>83</v>
      </c>
      <c r="AW186" s="13" t="s">
        <v>35</v>
      </c>
      <c r="AX186" s="13" t="s">
        <v>81</v>
      </c>
      <c r="AY186" s="205" t="s">
        <v>139</v>
      </c>
    </row>
    <row r="187" spans="1:65" s="2" customFormat="1" ht="44.25" customHeight="1">
      <c r="A187" s="35"/>
      <c r="B187" s="36"/>
      <c r="C187" s="175" t="s">
        <v>444</v>
      </c>
      <c r="D187" s="175" t="s">
        <v>141</v>
      </c>
      <c r="E187" s="176" t="s">
        <v>1049</v>
      </c>
      <c r="F187" s="177" t="s">
        <v>1050</v>
      </c>
      <c r="G187" s="178" t="s">
        <v>186</v>
      </c>
      <c r="H187" s="179">
        <v>0.102</v>
      </c>
      <c r="I187" s="180"/>
      <c r="J187" s="181">
        <f>ROUND(I187*H187,2)</f>
        <v>0</v>
      </c>
      <c r="K187" s="182"/>
      <c r="L187" s="40"/>
      <c r="M187" s="183" t="s">
        <v>19</v>
      </c>
      <c r="N187" s="184" t="s">
        <v>44</v>
      </c>
      <c r="O187" s="65"/>
      <c r="P187" s="185">
        <f>O187*H187</f>
        <v>0</v>
      </c>
      <c r="Q187" s="185">
        <v>1.04881</v>
      </c>
      <c r="R187" s="185">
        <f>Q187*H187</f>
        <v>0.10697862</v>
      </c>
      <c r="S187" s="185">
        <v>0</v>
      </c>
      <c r="T187" s="186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187" t="s">
        <v>145</v>
      </c>
      <c r="AT187" s="187" t="s">
        <v>141</v>
      </c>
      <c r="AU187" s="187" t="s">
        <v>83</v>
      </c>
      <c r="AY187" s="18" t="s">
        <v>139</v>
      </c>
      <c r="BE187" s="188">
        <f>IF(N187="základní",J187,0)</f>
        <v>0</v>
      </c>
      <c r="BF187" s="188">
        <f>IF(N187="snížená",J187,0)</f>
        <v>0</v>
      </c>
      <c r="BG187" s="188">
        <f>IF(N187="zákl. přenesená",J187,0)</f>
        <v>0</v>
      </c>
      <c r="BH187" s="188">
        <f>IF(N187="sníž. přenesená",J187,0)</f>
        <v>0</v>
      </c>
      <c r="BI187" s="188">
        <f>IF(N187="nulová",J187,0)</f>
        <v>0</v>
      </c>
      <c r="BJ187" s="18" t="s">
        <v>81</v>
      </c>
      <c r="BK187" s="188">
        <f>ROUND(I187*H187,2)</f>
        <v>0</v>
      </c>
      <c r="BL187" s="18" t="s">
        <v>145</v>
      </c>
      <c r="BM187" s="187" t="s">
        <v>1051</v>
      </c>
    </row>
    <row r="188" spans="2:51" s="13" customFormat="1" ht="11.25">
      <c r="B188" s="194"/>
      <c r="C188" s="195"/>
      <c r="D188" s="196" t="s">
        <v>180</v>
      </c>
      <c r="E188" s="197" t="s">
        <v>19</v>
      </c>
      <c r="F188" s="198" t="s">
        <v>1052</v>
      </c>
      <c r="G188" s="195"/>
      <c r="H188" s="199">
        <v>0.102</v>
      </c>
      <c r="I188" s="200"/>
      <c r="J188" s="195"/>
      <c r="K188" s="195"/>
      <c r="L188" s="201"/>
      <c r="M188" s="202"/>
      <c r="N188" s="203"/>
      <c r="O188" s="203"/>
      <c r="P188" s="203"/>
      <c r="Q188" s="203"/>
      <c r="R188" s="203"/>
      <c r="S188" s="203"/>
      <c r="T188" s="204"/>
      <c r="AT188" s="205" t="s">
        <v>180</v>
      </c>
      <c r="AU188" s="205" t="s">
        <v>83</v>
      </c>
      <c r="AV188" s="13" t="s">
        <v>83</v>
      </c>
      <c r="AW188" s="13" t="s">
        <v>35</v>
      </c>
      <c r="AX188" s="13" t="s">
        <v>81</v>
      </c>
      <c r="AY188" s="205" t="s">
        <v>139</v>
      </c>
    </row>
    <row r="189" spans="1:65" s="2" customFormat="1" ht="24.2" customHeight="1">
      <c r="A189" s="35"/>
      <c r="B189" s="36"/>
      <c r="C189" s="175" t="s">
        <v>448</v>
      </c>
      <c r="D189" s="175" t="s">
        <v>141</v>
      </c>
      <c r="E189" s="176" t="s">
        <v>1053</v>
      </c>
      <c r="F189" s="177" t="s">
        <v>1054</v>
      </c>
      <c r="G189" s="178" t="s">
        <v>149</v>
      </c>
      <c r="H189" s="179">
        <v>14.1</v>
      </c>
      <c r="I189" s="180"/>
      <c r="J189" s="181">
        <f>ROUND(I189*H189,2)</f>
        <v>0</v>
      </c>
      <c r="K189" s="182"/>
      <c r="L189" s="40"/>
      <c r="M189" s="183" t="s">
        <v>19</v>
      </c>
      <c r="N189" s="184" t="s">
        <v>44</v>
      </c>
      <c r="O189" s="65"/>
      <c r="P189" s="185">
        <f>O189*H189</f>
        <v>0</v>
      </c>
      <c r="Q189" s="185">
        <v>0.00275</v>
      </c>
      <c r="R189" s="185">
        <f>Q189*H189</f>
        <v>0.038775</v>
      </c>
      <c r="S189" s="185">
        <v>0</v>
      </c>
      <c r="T189" s="186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187" t="s">
        <v>145</v>
      </c>
      <c r="AT189" s="187" t="s">
        <v>141</v>
      </c>
      <c r="AU189" s="187" t="s">
        <v>83</v>
      </c>
      <c r="AY189" s="18" t="s">
        <v>139</v>
      </c>
      <c r="BE189" s="188">
        <f>IF(N189="základní",J189,0)</f>
        <v>0</v>
      </c>
      <c r="BF189" s="188">
        <f>IF(N189="snížená",J189,0)</f>
        <v>0</v>
      </c>
      <c r="BG189" s="188">
        <f>IF(N189="zákl. přenesená",J189,0)</f>
        <v>0</v>
      </c>
      <c r="BH189" s="188">
        <f>IF(N189="sníž. přenesená",J189,0)</f>
        <v>0</v>
      </c>
      <c r="BI189" s="188">
        <f>IF(N189="nulová",J189,0)</f>
        <v>0</v>
      </c>
      <c r="BJ189" s="18" t="s">
        <v>81</v>
      </c>
      <c r="BK189" s="188">
        <f>ROUND(I189*H189,2)</f>
        <v>0</v>
      </c>
      <c r="BL189" s="18" t="s">
        <v>145</v>
      </c>
      <c r="BM189" s="187" t="s">
        <v>1055</v>
      </c>
    </row>
    <row r="190" spans="2:51" s="13" customFormat="1" ht="11.25">
      <c r="B190" s="194"/>
      <c r="C190" s="195"/>
      <c r="D190" s="196" t="s">
        <v>180</v>
      </c>
      <c r="E190" s="197" t="s">
        <v>19</v>
      </c>
      <c r="F190" s="198" t="s">
        <v>1056</v>
      </c>
      <c r="G190" s="195"/>
      <c r="H190" s="199">
        <v>14.1</v>
      </c>
      <c r="I190" s="200"/>
      <c r="J190" s="195"/>
      <c r="K190" s="195"/>
      <c r="L190" s="201"/>
      <c r="M190" s="202"/>
      <c r="N190" s="203"/>
      <c r="O190" s="203"/>
      <c r="P190" s="203"/>
      <c r="Q190" s="203"/>
      <c r="R190" s="203"/>
      <c r="S190" s="203"/>
      <c r="T190" s="204"/>
      <c r="AT190" s="205" t="s">
        <v>180</v>
      </c>
      <c r="AU190" s="205" t="s">
        <v>83</v>
      </c>
      <c r="AV190" s="13" t="s">
        <v>83</v>
      </c>
      <c r="AW190" s="13" t="s">
        <v>35</v>
      </c>
      <c r="AX190" s="13" t="s">
        <v>81</v>
      </c>
      <c r="AY190" s="205" t="s">
        <v>139</v>
      </c>
    </row>
    <row r="191" spans="1:65" s="2" customFormat="1" ht="24.2" customHeight="1">
      <c r="A191" s="35"/>
      <c r="B191" s="36"/>
      <c r="C191" s="175" t="s">
        <v>452</v>
      </c>
      <c r="D191" s="175" t="s">
        <v>141</v>
      </c>
      <c r="E191" s="176" t="s">
        <v>1057</v>
      </c>
      <c r="F191" s="177" t="s">
        <v>1058</v>
      </c>
      <c r="G191" s="178" t="s">
        <v>149</v>
      </c>
      <c r="H191" s="179">
        <v>14.1</v>
      </c>
      <c r="I191" s="180"/>
      <c r="J191" s="181">
        <f>ROUND(I191*H191,2)</f>
        <v>0</v>
      </c>
      <c r="K191" s="182"/>
      <c r="L191" s="40"/>
      <c r="M191" s="183" t="s">
        <v>19</v>
      </c>
      <c r="N191" s="184" t="s">
        <v>44</v>
      </c>
      <c r="O191" s="65"/>
      <c r="P191" s="185">
        <f>O191*H191</f>
        <v>0</v>
      </c>
      <c r="Q191" s="185">
        <v>0</v>
      </c>
      <c r="R191" s="185">
        <f>Q191*H191</f>
        <v>0</v>
      </c>
      <c r="S191" s="185">
        <v>0</v>
      </c>
      <c r="T191" s="186">
        <f>S191*H191</f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187" t="s">
        <v>145</v>
      </c>
      <c r="AT191" s="187" t="s">
        <v>141</v>
      </c>
      <c r="AU191" s="187" t="s">
        <v>83</v>
      </c>
      <c r="AY191" s="18" t="s">
        <v>139</v>
      </c>
      <c r="BE191" s="188">
        <f>IF(N191="základní",J191,0)</f>
        <v>0</v>
      </c>
      <c r="BF191" s="188">
        <f>IF(N191="snížená",J191,0)</f>
        <v>0</v>
      </c>
      <c r="BG191" s="188">
        <f>IF(N191="zákl. přenesená",J191,0)</f>
        <v>0</v>
      </c>
      <c r="BH191" s="188">
        <f>IF(N191="sníž. přenesená",J191,0)</f>
        <v>0</v>
      </c>
      <c r="BI191" s="188">
        <f>IF(N191="nulová",J191,0)</f>
        <v>0</v>
      </c>
      <c r="BJ191" s="18" t="s">
        <v>81</v>
      </c>
      <c r="BK191" s="188">
        <f>ROUND(I191*H191,2)</f>
        <v>0</v>
      </c>
      <c r="BL191" s="18" t="s">
        <v>145</v>
      </c>
      <c r="BM191" s="187" t="s">
        <v>1059</v>
      </c>
    </row>
    <row r="192" spans="1:65" s="2" customFormat="1" ht="37.9" customHeight="1">
      <c r="A192" s="35"/>
      <c r="B192" s="36"/>
      <c r="C192" s="175" t="s">
        <v>456</v>
      </c>
      <c r="D192" s="175" t="s">
        <v>141</v>
      </c>
      <c r="E192" s="176" t="s">
        <v>1060</v>
      </c>
      <c r="F192" s="177" t="s">
        <v>1061</v>
      </c>
      <c r="G192" s="178" t="s">
        <v>149</v>
      </c>
      <c r="H192" s="179">
        <v>217</v>
      </c>
      <c r="I192" s="180"/>
      <c r="J192" s="181">
        <f>ROUND(I192*H192,2)</f>
        <v>0</v>
      </c>
      <c r="K192" s="182"/>
      <c r="L192" s="40"/>
      <c r="M192" s="183" t="s">
        <v>19</v>
      </c>
      <c r="N192" s="184" t="s">
        <v>44</v>
      </c>
      <c r="O192" s="65"/>
      <c r="P192" s="185">
        <f>O192*H192</f>
        <v>0</v>
      </c>
      <c r="Q192" s="185">
        <v>0</v>
      </c>
      <c r="R192" s="185">
        <f>Q192*H192</f>
        <v>0</v>
      </c>
      <c r="S192" s="185">
        <v>0</v>
      </c>
      <c r="T192" s="186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187" t="s">
        <v>145</v>
      </c>
      <c r="AT192" s="187" t="s">
        <v>141</v>
      </c>
      <c r="AU192" s="187" t="s">
        <v>83</v>
      </c>
      <c r="AY192" s="18" t="s">
        <v>139</v>
      </c>
      <c r="BE192" s="188">
        <f>IF(N192="základní",J192,0)</f>
        <v>0</v>
      </c>
      <c r="BF192" s="188">
        <f>IF(N192="snížená",J192,0)</f>
        <v>0</v>
      </c>
      <c r="BG192" s="188">
        <f>IF(N192="zákl. přenesená",J192,0)</f>
        <v>0</v>
      </c>
      <c r="BH192" s="188">
        <f>IF(N192="sníž. přenesená",J192,0)</f>
        <v>0</v>
      </c>
      <c r="BI192" s="188">
        <f>IF(N192="nulová",J192,0)</f>
        <v>0</v>
      </c>
      <c r="BJ192" s="18" t="s">
        <v>81</v>
      </c>
      <c r="BK192" s="188">
        <f>ROUND(I192*H192,2)</f>
        <v>0</v>
      </c>
      <c r="BL192" s="18" t="s">
        <v>145</v>
      </c>
      <c r="BM192" s="187" t="s">
        <v>1062</v>
      </c>
    </row>
    <row r="193" spans="2:51" s="13" customFormat="1" ht="11.25">
      <c r="B193" s="194"/>
      <c r="C193" s="195"/>
      <c r="D193" s="196" t="s">
        <v>180</v>
      </c>
      <c r="E193" s="197" t="s">
        <v>19</v>
      </c>
      <c r="F193" s="198" t="s">
        <v>1063</v>
      </c>
      <c r="G193" s="195"/>
      <c r="H193" s="199">
        <v>157.32</v>
      </c>
      <c r="I193" s="200"/>
      <c r="J193" s="195"/>
      <c r="K193" s="195"/>
      <c r="L193" s="201"/>
      <c r="M193" s="202"/>
      <c r="N193" s="203"/>
      <c r="O193" s="203"/>
      <c r="P193" s="203"/>
      <c r="Q193" s="203"/>
      <c r="R193" s="203"/>
      <c r="S193" s="203"/>
      <c r="T193" s="204"/>
      <c r="AT193" s="205" t="s">
        <v>180</v>
      </c>
      <c r="AU193" s="205" t="s">
        <v>83</v>
      </c>
      <c r="AV193" s="13" t="s">
        <v>83</v>
      </c>
      <c r="AW193" s="13" t="s">
        <v>35</v>
      </c>
      <c r="AX193" s="13" t="s">
        <v>73</v>
      </c>
      <c r="AY193" s="205" t="s">
        <v>139</v>
      </c>
    </row>
    <row r="194" spans="2:51" s="13" customFormat="1" ht="11.25">
      <c r="B194" s="194"/>
      <c r="C194" s="195"/>
      <c r="D194" s="196" t="s">
        <v>180</v>
      </c>
      <c r="E194" s="197" t="s">
        <v>19</v>
      </c>
      <c r="F194" s="198" t="s">
        <v>1064</v>
      </c>
      <c r="G194" s="195"/>
      <c r="H194" s="199">
        <v>31.5</v>
      </c>
      <c r="I194" s="200"/>
      <c r="J194" s="195"/>
      <c r="K194" s="195"/>
      <c r="L194" s="201"/>
      <c r="M194" s="202"/>
      <c r="N194" s="203"/>
      <c r="O194" s="203"/>
      <c r="P194" s="203"/>
      <c r="Q194" s="203"/>
      <c r="R194" s="203"/>
      <c r="S194" s="203"/>
      <c r="T194" s="204"/>
      <c r="AT194" s="205" t="s">
        <v>180</v>
      </c>
      <c r="AU194" s="205" t="s">
        <v>83</v>
      </c>
      <c r="AV194" s="13" t="s">
        <v>83</v>
      </c>
      <c r="AW194" s="13" t="s">
        <v>35</v>
      </c>
      <c r="AX194" s="13" t="s">
        <v>73</v>
      </c>
      <c r="AY194" s="205" t="s">
        <v>139</v>
      </c>
    </row>
    <row r="195" spans="2:51" s="13" customFormat="1" ht="11.25">
      <c r="B195" s="194"/>
      <c r="C195" s="195"/>
      <c r="D195" s="196" t="s">
        <v>180</v>
      </c>
      <c r="E195" s="197" t="s">
        <v>19</v>
      </c>
      <c r="F195" s="198" t="s">
        <v>1065</v>
      </c>
      <c r="G195" s="195"/>
      <c r="H195" s="199">
        <v>18.7</v>
      </c>
      <c r="I195" s="200"/>
      <c r="J195" s="195"/>
      <c r="K195" s="195"/>
      <c r="L195" s="201"/>
      <c r="M195" s="202"/>
      <c r="N195" s="203"/>
      <c r="O195" s="203"/>
      <c r="P195" s="203"/>
      <c r="Q195" s="203"/>
      <c r="R195" s="203"/>
      <c r="S195" s="203"/>
      <c r="T195" s="204"/>
      <c r="AT195" s="205" t="s">
        <v>180</v>
      </c>
      <c r="AU195" s="205" t="s">
        <v>83</v>
      </c>
      <c r="AV195" s="13" t="s">
        <v>83</v>
      </c>
      <c r="AW195" s="13" t="s">
        <v>35</v>
      </c>
      <c r="AX195" s="13" t="s">
        <v>73</v>
      </c>
      <c r="AY195" s="205" t="s">
        <v>139</v>
      </c>
    </row>
    <row r="196" spans="2:51" s="13" customFormat="1" ht="11.25">
      <c r="B196" s="194"/>
      <c r="C196" s="195"/>
      <c r="D196" s="196" t="s">
        <v>180</v>
      </c>
      <c r="E196" s="197" t="s">
        <v>19</v>
      </c>
      <c r="F196" s="198" t="s">
        <v>1066</v>
      </c>
      <c r="G196" s="195"/>
      <c r="H196" s="199">
        <v>9.4</v>
      </c>
      <c r="I196" s="200"/>
      <c r="J196" s="195"/>
      <c r="K196" s="195"/>
      <c r="L196" s="201"/>
      <c r="M196" s="202"/>
      <c r="N196" s="203"/>
      <c r="O196" s="203"/>
      <c r="P196" s="203"/>
      <c r="Q196" s="203"/>
      <c r="R196" s="203"/>
      <c r="S196" s="203"/>
      <c r="T196" s="204"/>
      <c r="AT196" s="205" t="s">
        <v>180</v>
      </c>
      <c r="AU196" s="205" t="s">
        <v>83</v>
      </c>
      <c r="AV196" s="13" t="s">
        <v>83</v>
      </c>
      <c r="AW196" s="13" t="s">
        <v>35</v>
      </c>
      <c r="AX196" s="13" t="s">
        <v>73</v>
      </c>
      <c r="AY196" s="205" t="s">
        <v>139</v>
      </c>
    </row>
    <row r="197" spans="2:51" s="15" customFormat="1" ht="11.25">
      <c r="B197" s="232"/>
      <c r="C197" s="233"/>
      <c r="D197" s="196" t="s">
        <v>180</v>
      </c>
      <c r="E197" s="234" t="s">
        <v>19</v>
      </c>
      <c r="F197" s="235" t="s">
        <v>317</v>
      </c>
      <c r="G197" s="233"/>
      <c r="H197" s="236">
        <v>216.92</v>
      </c>
      <c r="I197" s="237"/>
      <c r="J197" s="233"/>
      <c r="K197" s="233"/>
      <c r="L197" s="238"/>
      <c r="M197" s="239"/>
      <c r="N197" s="240"/>
      <c r="O197" s="240"/>
      <c r="P197" s="240"/>
      <c r="Q197" s="240"/>
      <c r="R197" s="240"/>
      <c r="S197" s="240"/>
      <c r="T197" s="241"/>
      <c r="AT197" s="242" t="s">
        <v>180</v>
      </c>
      <c r="AU197" s="242" t="s">
        <v>83</v>
      </c>
      <c r="AV197" s="15" t="s">
        <v>145</v>
      </c>
      <c r="AW197" s="15" t="s">
        <v>35</v>
      </c>
      <c r="AX197" s="15" t="s">
        <v>73</v>
      </c>
      <c r="AY197" s="242" t="s">
        <v>139</v>
      </c>
    </row>
    <row r="198" spans="2:51" s="13" customFormat="1" ht="11.25">
      <c r="B198" s="194"/>
      <c r="C198" s="195"/>
      <c r="D198" s="196" t="s">
        <v>180</v>
      </c>
      <c r="E198" s="197" t="s">
        <v>19</v>
      </c>
      <c r="F198" s="198" t="s">
        <v>1067</v>
      </c>
      <c r="G198" s="195"/>
      <c r="H198" s="199">
        <v>217</v>
      </c>
      <c r="I198" s="200"/>
      <c r="J198" s="195"/>
      <c r="K198" s="195"/>
      <c r="L198" s="201"/>
      <c r="M198" s="202"/>
      <c r="N198" s="203"/>
      <c r="O198" s="203"/>
      <c r="P198" s="203"/>
      <c r="Q198" s="203"/>
      <c r="R198" s="203"/>
      <c r="S198" s="203"/>
      <c r="T198" s="204"/>
      <c r="AT198" s="205" t="s">
        <v>180</v>
      </c>
      <c r="AU198" s="205" t="s">
        <v>83</v>
      </c>
      <c r="AV198" s="13" t="s">
        <v>83</v>
      </c>
      <c r="AW198" s="13" t="s">
        <v>35</v>
      </c>
      <c r="AX198" s="13" t="s">
        <v>81</v>
      </c>
      <c r="AY198" s="205" t="s">
        <v>139</v>
      </c>
    </row>
    <row r="199" spans="1:65" s="2" customFormat="1" ht="24.2" customHeight="1">
      <c r="A199" s="35"/>
      <c r="B199" s="36"/>
      <c r="C199" s="206" t="s">
        <v>460</v>
      </c>
      <c r="D199" s="206" t="s">
        <v>183</v>
      </c>
      <c r="E199" s="207" t="s">
        <v>1068</v>
      </c>
      <c r="F199" s="208" t="s">
        <v>1069</v>
      </c>
      <c r="G199" s="209" t="s">
        <v>149</v>
      </c>
      <c r="H199" s="210">
        <v>220</v>
      </c>
      <c r="I199" s="211"/>
      <c r="J199" s="212">
        <f>ROUND(I199*H199,2)</f>
        <v>0</v>
      </c>
      <c r="K199" s="213"/>
      <c r="L199" s="214"/>
      <c r="M199" s="215" t="s">
        <v>19</v>
      </c>
      <c r="N199" s="216" t="s">
        <v>44</v>
      </c>
      <c r="O199" s="65"/>
      <c r="P199" s="185">
        <f>O199*H199</f>
        <v>0</v>
      </c>
      <c r="Q199" s="185">
        <v>0.0114</v>
      </c>
      <c r="R199" s="185">
        <f>Q199*H199</f>
        <v>2.508</v>
      </c>
      <c r="S199" s="185">
        <v>0</v>
      </c>
      <c r="T199" s="186">
        <f>S199*H199</f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187" t="s">
        <v>175</v>
      </c>
      <c r="AT199" s="187" t="s">
        <v>183</v>
      </c>
      <c r="AU199" s="187" t="s">
        <v>83</v>
      </c>
      <c r="AY199" s="18" t="s">
        <v>139</v>
      </c>
      <c r="BE199" s="188">
        <f>IF(N199="základní",J199,0)</f>
        <v>0</v>
      </c>
      <c r="BF199" s="188">
        <f>IF(N199="snížená",J199,0)</f>
        <v>0</v>
      </c>
      <c r="BG199" s="188">
        <f>IF(N199="zákl. přenesená",J199,0)</f>
        <v>0</v>
      </c>
      <c r="BH199" s="188">
        <f>IF(N199="sníž. přenesená",J199,0)</f>
        <v>0</v>
      </c>
      <c r="BI199" s="188">
        <f>IF(N199="nulová",J199,0)</f>
        <v>0</v>
      </c>
      <c r="BJ199" s="18" t="s">
        <v>81</v>
      </c>
      <c r="BK199" s="188">
        <f>ROUND(I199*H199,2)</f>
        <v>0</v>
      </c>
      <c r="BL199" s="18" t="s">
        <v>145</v>
      </c>
      <c r="BM199" s="187" t="s">
        <v>1070</v>
      </c>
    </row>
    <row r="200" spans="2:51" s="13" customFormat="1" ht="11.25">
      <c r="B200" s="194"/>
      <c r="C200" s="195"/>
      <c r="D200" s="196" t="s">
        <v>180</v>
      </c>
      <c r="E200" s="197" t="s">
        <v>19</v>
      </c>
      <c r="F200" s="198" t="s">
        <v>1071</v>
      </c>
      <c r="G200" s="195"/>
      <c r="H200" s="199">
        <v>219.17</v>
      </c>
      <c r="I200" s="200"/>
      <c r="J200" s="195"/>
      <c r="K200" s="195"/>
      <c r="L200" s="201"/>
      <c r="M200" s="202"/>
      <c r="N200" s="203"/>
      <c r="O200" s="203"/>
      <c r="P200" s="203"/>
      <c r="Q200" s="203"/>
      <c r="R200" s="203"/>
      <c r="S200" s="203"/>
      <c r="T200" s="204"/>
      <c r="AT200" s="205" t="s">
        <v>180</v>
      </c>
      <c r="AU200" s="205" t="s">
        <v>83</v>
      </c>
      <c r="AV200" s="13" t="s">
        <v>83</v>
      </c>
      <c r="AW200" s="13" t="s">
        <v>35</v>
      </c>
      <c r="AX200" s="13" t="s">
        <v>73</v>
      </c>
      <c r="AY200" s="205" t="s">
        <v>139</v>
      </c>
    </row>
    <row r="201" spans="2:51" s="13" customFormat="1" ht="11.25">
      <c r="B201" s="194"/>
      <c r="C201" s="195"/>
      <c r="D201" s="196" t="s">
        <v>180</v>
      </c>
      <c r="E201" s="197" t="s">
        <v>19</v>
      </c>
      <c r="F201" s="198" t="s">
        <v>1072</v>
      </c>
      <c r="G201" s="195"/>
      <c r="H201" s="199">
        <v>220</v>
      </c>
      <c r="I201" s="200"/>
      <c r="J201" s="195"/>
      <c r="K201" s="195"/>
      <c r="L201" s="201"/>
      <c r="M201" s="202"/>
      <c r="N201" s="203"/>
      <c r="O201" s="203"/>
      <c r="P201" s="203"/>
      <c r="Q201" s="203"/>
      <c r="R201" s="203"/>
      <c r="S201" s="203"/>
      <c r="T201" s="204"/>
      <c r="AT201" s="205" t="s">
        <v>180</v>
      </c>
      <c r="AU201" s="205" t="s">
        <v>83</v>
      </c>
      <c r="AV201" s="13" t="s">
        <v>83</v>
      </c>
      <c r="AW201" s="13" t="s">
        <v>35</v>
      </c>
      <c r="AX201" s="13" t="s">
        <v>81</v>
      </c>
      <c r="AY201" s="205" t="s">
        <v>139</v>
      </c>
    </row>
    <row r="202" spans="1:65" s="2" customFormat="1" ht="16.5" customHeight="1">
      <c r="A202" s="35"/>
      <c r="B202" s="36"/>
      <c r="C202" s="206" t="s">
        <v>464</v>
      </c>
      <c r="D202" s="206" t="s">
        <v>183</v>
      </c>
      <c r="E202" s="207" t="s">
        <v>375</v>
      </c>
      <c r="F202" s="208" t="s">
        <v>1073</v>
      </c>
      <c r="G202" s="209" t="s">
        <v>1043</v>
      </c>
      <c r="H202" s="210">
        <v>1</v>
      </c>
      <c r="I202" s="211"/>
      <c r="J202" s="212">
        <f>ROUND(I202*H202,2)</f>
        <v>0</v>
      </c>
      <c r="K202" s="213"/>
      <c r="L202" s="214"/>
      <c r="M202" s="215" t="s">
        <v>19</v>
      </c>
      <c r="N202" s="216" t="s">
        <v>44</v>
      </c>
      <c r="O202" s="65"/>
      <c r="P202" s="185">
        <f>O202*H202</f>
        <v>0</v>
      </c>
      <c r="Q202" s="185">
        <v>0</v>
      </c>
      <c r="R202" s="185">
        <f>Q202*H202</f>
        <v>0</v>
      </c>
      <c r="S202" s="185">
        <v>0</v>
      </c>
      <c r="T202" s="186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187" t="s">
        <v>175</v>
      </c>
      <c r="AT202" s="187" t="s">
        <v>183</v>
      </c>
      <c r="AU202" s="187" t="s">
        <v>83</v>
      </c>
      <c r="AY202" s="18" t="s">
        <v>139</v>
      </c>
      <c r="BE202" s="188">
        <f>IF(N202="základní",J202,0)</f>
        <v>0</v>
      </c>
      <c r="BF202" s="188">
        <f>IF(N202="snížená",J202,0)</f>
        <v>0</v>
      </c>
      <c r="BG202" s="188">
        <f>IF(N202="zákl. přenesená",J202,0)</f>
        <v>0</v>
      </c>
      <c r="BH202" s="188">
        <f>IF(N202="sníž. přenesená",J202,0)</f>
        <v>0</v>
      </c>
      <c r="BI202" s="188">
        <f>IF(N202="nulová",J202,0)</f>
        <v>0</v>
      </c>
      <c r="BJ202" s="18" t="s">
        <v>81</v>
      </c>
      <c r="BK202" s="188">
        <f>ROUND(I202*H202,2)</f>
        <v>0</v>
      </c>
      <c r="BL202" s="18" t="s">
        <v>145</v>
      </c>
      <c r="BM202" s="187" t="s">
        <v>1074</v>
      </c>
    </row>
    <row r="203" spans="2:63" s="12" customFormat="1" ht="22.9" customHeight="1">
      <c r="B203" s="159"/>
      <c r="C203" s="160"/>
      <c r="D203" s="161" t="s">
        <v>72</v>
      </c>
      <c r="E203" s="173" t="s">
        <v>145</v>
      </c>
      <c r="F203" s="173" t="s">
        <v>706</v>
      </c>
      <c r="G203" s="160"/>
      <c r="H203" s="160"/>
      <c r="I203" s="163"/>
      <c r="J203" s="174">
        <f>BK203</f>
        <v>0</v>
      </c>
      <c r="K203" s="160"/>
      <c r="L203" s="165"/>
      <c r="M203" s="166"/>
      <c r="N203" s="167"/>
      <c r="O203" s="167"/>
      <c r="P203" s="168">
        <f>SUM(P204:P219)</f>
        <v>0</v>
      </c>
      <c r="Q203" s="167"/>
      <c r="R203" s="168">
        <f>SUM(R204:R219)</f>
        <v>5.957664</v>
      </c>
      <c r="S203" s="167"/>
      <c r="T203" s="169">
        <f>SUM(T204:T219)</f>
        <v>0</v>
      </c>
      <c r="AR203" s="170" t="s">
        <v>81</v>
      </c>
      <c r="AT203" s="171" t="s">
        <v>72</v>
      </c>
      <c r="AU203" s="171" t="s">
        <v>81</v>
      </c>
      <c r="AY203" s="170" t="s">
        <v>139</v>
      </c>
      <c r="BK203" s="172">
        <f>SUM(BK204:BK219)</f>
        <v>0</v>
      </c>
    </row>
    <row r="204" spans="1:65" s="2" customFormat="1" ht="37.9" customHeight="1">
      <c r="A204" s="35"/>
      <c r="B204" s="36"/>
      <c r="C204" s="175" t="s">
        <v>468</v>
      </c>
      <c r="D204" s="175" t="s">
        <v>141</v>
      </c>
      <c r="E204" s="176" t="s">
        <v>1075</v>
      </c>
      <c r="F204" s="177" t="s">
        <v>1076</v>
      </c>
      <c r="G204" s="178" t="s">
        <v>186</v>
      </c>
      <c r="H204" s="179">
        <v>0.92</v>
      </c>
      <c r="I204" s="180"/>
      <c r="J204" s="181">
        <f>ROUND(I204*H204,2)</f>
        <v>0</v>
      </c>
      <c r="K204" s="182"/>
      <c r="L204" s="40"/>
      <c r="M204" s="183" t="s">
        <v>19</v>
      </c>
      <c r="N204" s="184" t="s">
        <v>44</v>
      </c>
      <c r="O204" s="65"/>
      <c r="P204" s="185">
        <f>O204*H204</f>
        <v>0</v>
      </c>
      <c r="Q204" s="185">
        <v>0</v>
      </c>
      <c r="R204" s="185">
        <f>Q204*H204</f>
        <v>0</v>
      </c>
      <c r="S204" s="185">
        <v>0</v>
      </c>
      <c r="T204" s="186">
        <f>S204*H204</f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187" t="s">
        <v>145</v>
      </c>
      <c r="AT204" s="187" t="s">
        <v>141</v>
      </c>
      <c r="AU204" s="187" t="s">
        <v>83</v>
      </c>
      <c r="AY204" s="18" t="s">
        <v>139</v>
      </c>
      <c r="BE204" s="188">
        <f>IF(N204="základní",J204,0)</f>
        <v>0</v>
      </c>
      <c r="BF204" s="188">
        <f>IF(N204="snížená",J204,0)</f>
        <v>0</v>
      </c>
      <c r="BG204" s="188">
        <f>IF(N204="zákl. přenesená",J204,0)</f>
        <v>0</v>
      </c>
      <c r="BH204" s="188">
        <f>IF(N204="sníž. přenesená",J204,0)</f>
        <v>0</v>
      </c>
      <c r="BI204" s="188">
        <f>IF(N204="nulová",J204,0)</f>
        <v>0</v>
      </c>
      <c r="BJ204" s="18" t="s">
        <v>81</v>
      </c>
      <c r="BK204" s="188">
        <f>ROUND(I204*H204,2)</f>
        <v>0</v>
      </c>
      <c r="BL204" s="18" t="s">
        <v>145</v>
      </c>
      <c r="BM204" s="187" t="s">
        <v>1077</v>
      </c>
    </row>
    <row r="205" spans="2:51" s="13" customFormat="1" ht="11.25">
      <c r="B205" s="194"/>
      <c r="C205" s="195"/>
      <c r="D205" s="196" t="s">
        <v>180</v>
      </c>
      <c r="E205" s="197" t="s">
        <v>19</v>
      </c>
      <c r="F205" s="198" t="s">
        <v>1078</v>
      </c>
      <c r="G205" s="195"/>
      <c r="H205" s="199">
        <v>0.92</v>
      </c>
      <c r="I205" s="200"/>
      <c r="J205" s="195"/>
      <c r="K205" s="195"/>
      <c r="L205" s="201"/>
      <c r="M205" s="202"/>
      <c r="N205" s="203"/>
      <c r="O205" s="203"/>
      <c r="P205" s="203"/>
      <c r="Q205" s="203"/>
      <c r="R205" s="203"/>
      <c r="S205" s="203"/>
      <c r="T205" s="204"/>
      <c r="AT205" s="205" t="s">
        <v>180</v>
      </c>
      <c r="AU205" s="205" t="s">
        <v>83</v>
      </c>
      <c r="AV205" s="13" t="s">
        <v>83</v>
      </c>
      <c r="AW205" s="13" t="s">
        <v>35</v>
      </c>
      <c r="AX205" s="13" t="s">
        <v>81</v>
      </c>
      <c r="AY205" s="205" t="s">
        <v>139</v>
      </c>
    </row>
    <row r="206" spans="1:65" s="2" customFormat="1" ht="21.75" customHeight="1">
      <c r="A206" s="35"/>
      <c r="B206" s="36"/>
      <c r="C206" s="206" t="s">
        <v>472</v>
      </c>
      <c r="D206" s="206" t="s">
        <v>183</v>
      </c>
      <c r="E206" s="207" t="s">
        <v>1079</v>
      </c>
      <c r="F206" s="208" t="s">
        <v>1080</v>
      </c>
      <c r="G206" s="209" t="s">
        <v>213</v>
      </c>
      <c r="H206" s="210">
        <v>184</v>
      </c>
      <c r="I206" s="211"/>
      <c r="J206" s="212">
        <f>ROUND(I206*H206,2)</f>
        <v>0</v>
      </c>
      <c r="K206" s="213"/>
      <c r="L206" s="214"/>
      <c r="M206" s="215" t="s">
        <v>19</v>
      </c>
      <c r="N206" s="216" t="s">
        <v>44</v>
      </c>
      <c r="O206" s="65"/>
      <c r="P206" s="185">
        <f>O206*H206</f>
        <v>0</v>
      </c>
      <c r="Q206" s="185">
        <v>0.005</v>
      </c>
      <c r="R206" s="185">
        <f>Q206*H206</f>
        <v>0.92</v>
      </c>
      <c r="S206" s="185">
        <v>0</v>
      </c>
      <c r="T206" s="186">
        <f>S206*H206</f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187" t="s">
        <v>175</v>
      </c>
      <c r="AT206" s="187" t="s">
        <v>183</v>
      </c>
      <c r="AU206" s="187" t="s">
        <v>83</v>
      </c>
      <c r="AY206" s="18" t="s">
        <v>139</v>
      </c>
      <c r="BE206" s="188">
        <f>IF(N206="základní",J206,0)</f>
        <v>0</v>
      </c>
      <c r="BF206" s="188">
        <f>IF(N206="snížená",J206,0)</f>
        <v>0</v>
      </c>
      <c r="BG206" s="188">
        <f>IF(N206="zákl. přenesená",J206,0)</f>
        <v>0</v>
      </c>
      <c r="BH206" s="188">
        <f>IF(N206="sníž. přenesená",J206,0)</f>
        <v>0</v>
      </c>
      <c r="BI206" s="188">
        <f>IF(N206="nulová",J206,0)</f>
        <v>0</v>
      </c>
      <c r="BJ206" s="18" t="s">
        <v>81</v>
      </c>
      <c r="BK206" s="188">
        <f>ROUND(I206*H206,2)</f>
        <v>0</v>
      </c>
      <c r="BL206" s="18" t="s">
        <v>145</v>
      </c>
      <c r="BM206" s="187" t="s">
        <v>1081</v>
      </c>
    </row>
    <row r="207" spans="2:51" s="13" customFormat="1" ht="11.25">
      <c r="B207" s="194"/>
      <c r="C207" s="195"/>
      <c r="D207" s="196" t="s">
        <v>180</v>
      </c>
      <c r="E207" s="197" t="s">
        <v>19</v>
      </c>
      <c r="F207" s="198" t="s">
        <v>1082</v>
      </c>
      <c r="G207" s="195"/>
      <c r="H207" s="199">
        <v>184</v>
      </c>
      <c r="I207" s="200"/>
      <c r="J207" s="195"/>
      <c r="K207" s="195"/>
      <c r="L207" s="201"/>
      <c r="M207" s="202"/>
      <c r="N207" s="203"/>
      <c r="O207" s="203"/>
      <c r="P207" s="203"/>
      <c r="Q207" s="203"/>
      <c r="R207" s="203"/>
      <c r="S207" s="203"/>
      <c r="T207" s="204"/>
      <c r="AT207" s="205" t="s">
        <v>180</v>
      </c>
      <c r="AU207" s="205" t="s">
        <v>83</v>
      </c>
      <c r="AV207" s="13" t="s">
        <v>83</v>
      </c>
      <c r="AW207" s="13" t="s">
        <v>35</v>
      </c>
      <c r="AX207" s="13" t="s">
        <v>81</v>
      </c>
      <c r="AY207" s="205" t="s">
        <v>139</v>
      </c>
    </row>
    <row r="208" spans="1:65" s="2" customFormat="1" ht="37.9" customHeight="1">
      <c r="A208" s="35"/>
      <c r="B208" s="36"/>
      <c r="C208" s="175" t="s">
        <v>477</v>
      </c>
      <c r="D208" s="175" t="s">
        <v>141</v>
      </c>
      <c r="E208" s="176" t="s">
        <v>1083</v>
      </c>
      <c r="F208" s="177" t="s">
        <v>1084</v>
      </c>
      <c r="G208" s="178" t="s">
        <v>149</v>
      </c>
      <c r="H208" s="179">
        <v>158.24</v>
      </c>
      <c r="I208" s="180"/>
      <c r="J208" s="181">
        <f>ROUND(I208*H208,2)</f>
        <v>0</v>
      </c>
      <c r="K208" s="182"/>
      <c r="L208" s="40"/>
      <c r="M208" s="183" t="s">
        <v>19</v>
      </c>
      <c r="N208" s="184" t="s">
        <v>44</v>
      </c>
      <c r="O208" s="65"/>
      <c r="P208" s="185">
        <f>O208*H208</f>
        <v>0</v>
      </c>
      <c r="Q208" s="185">
        <v>0</v>
      </c>
      <c r="R208" s="185">
        <f>Q208*H208</f>
        <v>0</v>
      </c>
      <c r="S208" s="185">
        <v>0</v>
      </c>
      <c r="T208" s="186">
        <f>S208*H208</f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187" t="s">
        <v>145</v>
      </c>
      <c r="AT208" s="187" t="s">
        <v>141</v>
      </c>
      <c r="AU208" s="187" t="s">
        <v>83</v>
      </c>
      <c r="AY208" s="18" t="s">
        <v>139</v>
      </c>
      <c r="BE208" s="188">
        <f>IF(N208="základní",J208,0)</f>
        <v>0</v>
      </c>
      <c r="BF208" s="188">
        <f>IF(N208="snížená",J208,0)</f>
        <v>0</v>
      </c>
      <c r="BG208" s="188">
        <f>IF(N208="zákl. přenesená",J208,0)</f>
        <v>0</v>
      </c>
      <c r="BH208" s="188">
        <f>IF(N208="sníž. přenesená",J208,0)</f>
        <v>0</v>
      </c>
      <c r="BI208" s="188">
        <f>IF(N208="nulová",J208,0)</f>
        <v>0</v>
      </c>
      <c r="BJ208" s="18" t="s">
        <v>81</v>
      </c>
      <c r="BK208" s="188">
        <f>ROUND(I208*H208,2)</f>
        <v>0</v>
      </c>
      <c r="BL208" s="18" t="s">
        <v>145</v>
      </c>
      <c r="BM208" s="187" t="s">
        <v>1085</v>
      </c>
    </row>
    <row r="209" spans="2:51" s="13" customFormat="1" ht="11.25">
      <c r="B209" s="194"/>
      <c r="C209" s="195"/>
      <c r="D209" s="196" t="s">
        <v>180</v>
      </c>
      <c r="E209" s="197" t="s">
        <v>19</v>
      </c>
      <c r="F209" s="198" t="s">
        <v>1086</v>
      </c>
      <c r="G209" s="195"/>
      <c r="H209" s="199">
        <v>158.24</v>
      </c>
      <c r="I209" s="200"/>
      <c r="J209" s="195"/>
      <c r="K209" s="195"/>
      <c r="L209" s="201"/>
      <c r="M209" s="202"/>
      <c r="N209" s="203"/>
      <c r="O209" s="203"/>
      <c r="P209" s="203"/>
      <c r="Q209" s="203"/>
      <c r="R209" s="203"/>
      <c r="S209" s="203"/>
      <c r="T209" s="204"/>
      <c r="AT209" s="205" t="s">
        <v>180</v>
      </c>
      <c r="AU209" s="205" t="s">
        <v>83</v>
      </c>
      <c r="AV209" s="13" t="s">
        <v>83</v>
      </c>
      <c r="AW209" s="13" t="s">
        <v>35</v>
      </c>
      <c r="AX209" s="13" t="s">
        <v>81</v>
      </c>
      <c r="AY209" s="205" t="s">
        <v>139</v>
      </c>
    </row>
    <row r="210" spans="1:65" s="2" customFormat="1" ht="24.2" customHeight="1">
      <c r="A210" s="35"/>
      <c r="B210" s="36"/>
      <c r="C210" s="206" t="s">
        <v>481</v>
      </c>
      <c r="D210" s="206" t="s">
        <v>183</v>
      </c>
      <c r="E210" s="207" t="s">
        <v>1087</v>
      </c>
      <c r="F210" s="208" t="s">
        <v>1088</v>
      </c>
      <c r="G210" s="209" t="s">
        <v>149</v>
      </c>
      <c r="H210" s="210">
        <v>158.24</v>
      </c>
      <c r="I210" s="211"/>
      <c r="J210" s="212">
        <f>ROUND(I210*H210,2)</f>
        <v>0</v>
      </c>
      <c r="K210" s="213"/>
      <c r="L210" s="214"/>
      <c r="M210" s="215" t="s">
        <v>19</v>
      </c>
      <c r="N210" s="216" t="s">
        <v>44</v>
      </c>
      <c r="O210" s="65"/>
      <c r="P210" s="185">
        <f>O210*H210</f>
        <v>0</v>
      </c>
      <c r="Q210" s="185">
        <v>0.0036</v>
      </c>
      <c r="R210" s="185">
        <f>Q210*H210</f>
        <v>0.5696640000000001</v>
      </c>
      <c r="S210" s="185">
        <v>0</v>
      </c>
      <c r="T210" s="186">
        <f>S210*H210</f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187" t="s">
        <v>175</v>
      </c>
      <c r="AT210" s="187" t="s">
        <v>183</v>
      </c>
      <c r="AU210" s="187" t="s">
        <v>83</v>
      </c>
      <c r="AY210" s="18" t="s">
        <v>139</v>
      </c>
      <c r="BE210" s="188">
        <f>IF(N210="základní",J210,0)</f>
        <v>0</v>
      </c>
      <c r="BF210" s="188">
        <f>IF(N210="snížená",J210,0)</f>
        <v>0</v>
      </c>
      <c r="BG210" s="188">
        <f>IF(N210="zákl. přenesená",J210,0)</f>
        <v>0</v>
      </c>
      <c r="BH210" s="188">
        <f>IF(N210="sníž. přenesená",J210,0)</f>
        <v>0</v>
      </c>
      <c r="BI210" s="188">
        <f>IF(N210="nulová",J210,0)</f>
        <v>0</v>
      </c>
      <c r="BJ210" s="18" t="s">
        <v>81</v>
      </c>
      <c r="BK210" s="188">
        <f>ROUND(I210*H210,2)</f>
        <v>0</v>
      </c>
      <c r="BL210" s="18" t="s">
        <v>145</v>
      </c>
      <c r="BM210" s="187" t="s">
        <v>1089</v>
      </c>
    </row>
    <row r="211" spans="2:51" s="13" customFormat="1" ht="11.25">
      <c r="B211" s="194"/>
      <c r="C211" s="195"/>
      <c r="D211" s="196" t="s">
        <v>180</v>
      </c>
      <c r="E211" s="197" t="s">
        <v>19</v>
      </c>
      <c r="F211" s="198" t="s">
        <v>1090</v>
      </c>
      <c r="G211" s="195"/>
      <c r="H211" s="199">
        <v>158.24</v>
      </c>
      <c r="I211" s="200"/>
      <c r="J211" s="195"/>
      <c r="K211" s="195"/>
      <c r="L211" s="201"/>
      <c r="M211" s="202"/>
      <c r="N211" s="203"/>
      <c r="O211" s="203"/>
      <c r="P211" s="203"/>
      <c r="Q211" s="203"/>
      <c r="R211" s="203"/>
      <c r="S211" s="203"/>
      <c r="T211" s="204"/>
      <c r="AT211" s="205" t="s">
        <v>180</v>
      </c>
      <c r="AU211" s="205" t="s">
        <v>83</v>
      </c>
      <c r="AV211" s="13" t="s">
        <v>83</v>
      </c>
      <c r="AW211" s="13" t="s">
        <v>35</v>
      </c>
      <c r="AX211" s="13" t="s">
        <v>81</v>
      </c>
      <c r="AY211" s="205" t="s">
        <v>139</v>
      </c>
    </row>
    <row r="212" spans="1:65" s="2" customFormat="1" ht="16.5" customHeight="1">
      <c r="A212" s="35"/>
      <c r="B212" s="36"/>
      <c r="C212" s="206" t="s">
        <v>486</v>
      </c>
      <c r="D212" s="206" t="s">
        <v>183</v>
      </c>
      <c r="E212" s="207" t="s">
        <v>1091</v>
      </c>
      <c r="F212" s="208" t="s">
        <v>1073</v>
      </c>
      <c r="G212" s="209" t="s">
        <v>1043</v>
      </c>
      <c r="H212" s="210">
        <v>1</v>
      </c>
      <c r="I212" s="211"/>
      <c r="J212" s="212">
        <f>ROUND(I212*H212,2)</f>
        <v>0</v>
      </c>
      <c r="K212" s="213"/>
      <c r="L212" s="214"/>
      <c r="M212" s="215" t="s">
        <v>19</v>
      </c>
      <c r="N212" s="216" t="s">
        <v>44</v>
      </c>
      <c r="O212" s="65"/>
      <c r="P212" s="185">
        <f>O212*H212</f>
        <v>0</v>
      </c>
      <c r="Q212" s="185">
        <v>0</v>
      </c>
      <c r="R212" s="185">
        <f>Q212*H212</f>
        <v>0</v>
      </c>
      <c r="S212" s="185">
        <v>0</v>
      </c>
      <c r="T212" s="186">
        <f>S212*H212</f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187" t="s">
        <v>175</v>
      </c>
      <c r="AT212" s="187" t="s">
        <v>183</v>
      </c>
      <c r="AU212" s="187" t="s">
        <v>83</v>
      </c>
      <c r="AY212" s="18" t="s">
        <v>139</v>
      </c>
      <c r="BE212" s="188">
        <f>IF(N212="základní",J212,0)</f>
        <v>0</v>
      </c>
      <c r="BF212" s="188">
        <f>IF(N212="snížená",J212,0)</f>
        <v>0</v>
      </c>
      <c r="BG212" s="188">
        <f>IF(N212="zákl. přenesená",J212,0)</f>
        <v>0</v>
      </c>
      <c r="BH212" s="188">
        <f>IF(N212="sníž. přenesená",J212,0)</f>
        <v>0</v>
      </c>
      <c r="BI212" s="188">
        <f>IF(N212="nulová",J212,0)</f>
        <v>0</v>
      </c>
      <c r="BJ212" s="18" t="s">
        <v>81</v>
      </c>
      <c r="BK212" s="188">
        <f>ROUND(I212*H212,2)</f>
        <v>0</v>
      </c>
      <c r="BL212" s="18" t="s">
        <v>145</v>
      </c>
      <c r="BM212" s="187" t="s">
        <v>1092</v>
      </c>
    </row>
    <row r="213" spans="1:65" s="2" customFormat="1" ht="37.9" customHeight="1">
      <c r="A213" s="35"/>
      <c r="B213" s="36"/>
      <c r="C213" s="175" t="s">
        <v>494</v>
      </c>
      <c r="D213" s="175" t="s">
        <v>141</v>
      </c>
      <c r="E213" s="176" t="s">
        <v>1093</v>
      </c>
      <c r="F213" s="177" t="s">
        <v>1094</v>
      </c>
      <c r="G213" s="178" t="s">
        <v>178</v>
      </c>
      <c r="H213" s="179">
        <v>2</v>
      </c>
      <c r="I213" s="180"/>
      <c r="J213" s="181">
        <f>ROUND(I213*H213,2)</f>
        <v>0</v>
      </c>
      <c r="K213" s="182"/>
      <c r="L213" s="40"/>
      <c r="M213" s="183" t="s">
        <v>19</v>
      </c>
      <c r="N213" s="184" t="s">
        <v>44</v>
      </c>
      <c r="O213" s="65"/>
      <c r="P213" s="185">
        <f>O213*H213</f>
        <v>0</v>
      </c>
      <c r="Q213" s="185">
        <v>2.234</v>
      </c>
      <c r="R213" s="185">
        <f>Q213*H213</f>
        <v>4.468</v>
      </c>
      <c r="S213" s="185">
        <v>0</v>
      </c>
      <c r="T213" s="186">
        <f>S213*H213</f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187" t="s">
        <v>145</v>
      </c>
      <c r="AT213" s="187" t="s">
        <v>141</v>
      </c>
      <c r="AU213" s="187" t="s">
        <v>83</v>
      </c>
      <c r="AY213" s="18" t="s">
        <v>139</v>
      </c>
      <c r="BE213" s="188">
        <f>IF(N213="základní",J213,0)</f>
        <v>0</v>
      </c>
      <c r="BF213" s="188">
        <f>IF(N213="snížená",J213,0)</f>
        <v>0</v>
      </c>
      <c r="BG213" s="188">
        <f>IF(N213="zákl. přenesená",J213,0)</f>
        <v>0</v>
      </c>
      <c r="BH213" s="188">
        <f>IF(N213="sníž. přenesená",J213,0)</f>
        <v>0</v>
      </c>
      <c r="BI213" s="188">
        <f>IF(N213="nulová",J213,0)</f>
        <v>0</v>
      </c>
      <c r="BJ213" s="18" t="s">
        <v>81</v>
      </c>
      <c r="BK213" s="188">
        <f>ROUND(I213*H213,2)</f>
        <v>0</v>
      </c>
      <c r="BL213" s="18" t="s">
        <v>145</v>
      </c>
      <c r="BM213" s="187" t="s">
        <v>1095</v>
      </c>
    </row>
    <row r="214" spans="1:47" s="2" customFormat="1" ht="29.25">
      <c r="A214" s="35"/>
      <c r="B214" s="36"/>
      <c r="C214" s="37"/>
      <c r="D214" s="196" t="s">
        <v>196</v>
      </c>
      <c r="E214" s="37"/>
      <c r="F214" s="227" t="s">
        <v>1096</v>
      </c>
      <c r="G214" s="37"/>
      <c r="H214" s="37"/>
      <c r="I214" s="191"/>
      <c r="J214" s="37"/>
      <c r="K214" s="37"/>
      <c r="L214" s="40"/>
      <c r="M214" s="192"/>
      <c r="N214" s="193"/>
      <c r="O214" s="65"/>
      <c r="P214" s="65"/>
      <c r="Q214" s="65"/>
      <c r="R214" s="65"/>
      <c r="S214" s="65"/>
      <c r="T214" s="66"/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T214" s="18" t="s">
        <v>196</v>
      </c>
      <c r="AU214" s="18" t="s">
        <v>83</v>
      </c>
    </row>
    <row r="215" spans="2:51" s="13" customFormat="1" ht="11.25">
      <c r="B215" s="194"/>
      <c r="C215" s="195"/>
      <c r="D215" s="196" t="s">
        <v>180</v>
      </c>
      <c r="E215" s="197" t="s">
        <v>19</v>
      </c>
      <c r="F215" s="198" t="s">
        <v>1097</v>
      </c>
      <c r="G215" s="195"/>
      <c r="H215" s="199">
        <v>0.986</v>
      </c>
      <c r="I215" s="200"/>
      <c r="J215" s="195"/>
      <c r="K215" s="195"/>
      <c r="L215" s="201"/>
      <c r="M215" s="202"/>
      <c r="N215" s="203"/>
      <c r="O215" s="203"/>
      <c r="P215" s="203"/>
      <c r="Q215" s="203"/>
      <c r="R215" s="203"/>
      <c r="S215" s="203"/>
      <c r="T215" s="204"/>
      <c r="AT215" s="205" t="s">
        <v>180</v>
      </c>
      <c r="AU215" s="205" t="s">
        <v>83</v>
      </c>
      <c r="AV215" s="13" t="s">
        <v>83</v>
      </c>
      <c r="AW215" s="13" t="s">
        <v>35</v>
      </c>
      <c r="AX215" s="13" t="s">
        <v>73</v>
      </c>
      <c r="AY215" s="205" t="s">
        <v>139</v>
      </c>
    </row>
    <row r="216" spans="2:51" s="13" customFormat="1" ht="11.25">
      <c r="B216" s="194"/>
      <c r="C216" s="195"/>
      <c r="D216" s="196" t="s">
        <v>180</v>
      </c>
      <c r="E216" s="197" t="s">
        <v>19</v>
      </c>
      <c r="F216" s="198" t="s">
        <v>1098</v>
      </c>
      <c r="G216" s="195"/>
      <c r="H216" s="199">
        <v>0.717</v>
      </c>
      <c r="I216" s="200"/>
      <c r="J216" s="195"/>
      <c r="K216" s="195"/>
      <c r="L216" s="201"/>
      <c r="M216" s="202"/>
      <c r="N216" s="203"/>
      <c r="O216" s="203"/>
      <c r="P216" s="203"/>
      <c r="Q216" s="203"/>
      <c r="R216" s="203"/>
      <c r="S216" s="203"/>
      <c r="T216" s="204"/>
      <c r="AT216" s="205" t="s">
        <v>180</v>
      </c>
      <c r="AU216" s="205" t="s">
        <v>83</v>
      </c>
      <c r="AV216" s="13" t="s">
        <v>83</v>
      </c>
      <c r="AW216" s="13" t="s">
        <v>35</v>
      </c>
      <c r="AX216" s="13" t="s">
        <v>73</v>
      </c>
      <c r="AY216" s="205" t="s">
        <v>139</v>
      </c>
    </row>
    <row r="217" spans="2:51" s="13" customFormat="1" ht="11.25">
      <c r="B217" s="194"/>
      <c r="C217" s="195"/>
      <c r="D217" s="196" t="s">
        <v>180</v>
      </c>
      <c r="E217" s="197" t="s">
        <v>19</v>
      </c>
      <c r="F217" s="198" t="s">
        <v>1099</v>
      </c>
      <c r="G217" s="195"/>
      <c r="H217" s="199">
        <v>0.288</v>
      </c>
      <c r="I217" s="200"/>
      <c r="J217" s="195"/>
      <c r="K217" s="195"/>
      <c r="L217" s="201"/>
      <c r="M217" s="202"/>
      <c r="N217" s="203"/>
      <c r="O217" s="203"/>
      <c r="P217" s="203"/>
      <c r="Q217" s="203"/>
      <c r="R217" s="203"/>
      <c r="S217" s="203"/>
      <c r="T217" s="204"/>
      <c r="AT217" s="205" t="s">
        <v>180</v>
      </c>
      <c r="AU217" s="205" t="s">
        <v>83</v>
      </c>
      <c r="AV217" s="13" t="s">
        <v>83</v>
      </c>
      <c r="AW217" s="13" t="s">
        <v>35</v>
      </c>
      <c r="AX217" s="13" t="s">
        <v>73</v>
      </c>
      <c r="AY217" s="205" t="s">
        <v>139</v>
      </c>
    </row>
    <row r="218" spans="2:51" s="15" customFormat="1" ht="11.25">
      <c r="B218" s="232"/>
      <c r="C218" s="233"/>
      <c r="D218" s="196" t="s">
        <v>180</v>
      </c>
      <c r="E218" s="234" t="s">
        <v>19</v>
      </c>
      <c r="F218" s="235" t="s">
        <v>317</v>
      </c>
      <c r="G218" s="233"/>
      <c r="H218" s="236">
        <v>1.9909999999999999</v>
      </c>
      <c r="I218" s="237"/>
      <c r="J218" s="233"/>
      <c r="K218" s="233"/>
      <c r="L218" s="238"/>
      <c r="M218" s="239"/>
      <c r="N218" s="240"/>
      <c r="O218" s="240"/>
      <c r="P218" s="240"/>
      <c r="Q218" s="240"/>
      <c r="R218" s="240"/>
      <c r="S218" s="240"/>
      <c r="T218" s="241"/>
      <c r="AT218" s="242" t="s">
        <v>180</v>
      </c>
      <c r="AU218" s="242" t="s">
        <v>83</v>
      </c>
      <c r="AV218" s="15" t="s">
        <v>145</v>
      </c>
      <c r="AW218" s="15" t="s">
        <v>35</v>
      </c>
      <c r="AX218" s="15" t="s">
        <v>73</v>
      </c>
      <c r="AY218" s="242" t="s">
        <v>139</v>
      </c>
    </row>
    <row r="219" spans="2:51" s="13" customFormat="1" ht="11.25">
      <c r="B219" s="194"/>
      <c r="C219" s="195"/>
      <c r="D219" s="196" t="s">
        <v>180</v>
      </c>
      <c r="E219" s="197" t="s">
        <v>19</v>
      </c>
      <c r="F219" s="198" t="s">
        <v>83</v>
      </c>
      <c r="G219" s="195"/>
      <c r="H219" s="199">
        <v>2</v>
      </c>
      <c r="I219" s="200"/>
      <c r="J219" s="195"/>
      <c r="K219" s="195"/>
      <c r="L219" s="201"/>
      <c r="M219" s="202"/>
      <c r="N219" s="203"/>
      <c r="O219" s="203"/>
      <c r="P219" s="203"/>
      <c r="Q219" s="203"/>
      <c r="R219" s="203"/>
      <c r="S219" s="203"/>
      <c r="T219" s="204"/>
      <c r="AT219" s="205" t="s">
        <v>180</v>
      </c>
      <c r="AU219" s="205" t="s">
        <v>83</v>
      </c>
      <c r="AV219" s="13" t="s">
        <v>83</v>
      </c>
      <c r="AW219" s="13" t="s">
        <v>35</v>
      </c>
      <c r="AX219" s="13" t="s">
        <v>81</v>
      </c>
      <c r="AY219" s="205" t="s">
        <v>139</v>
      </c>
    </row>
    <row r="220" spans="2:63" s="12" customFormat="1" ht="22.9" customHeight="1">
      <c r="B220" s="159"/>
      <c r="C220" s="160"/>
      <c r="D220" s="161" t="s">
        <v>72</v>
      </c>
      <c r="E220" s="173" t="s">
        <v>165</v>
      </c>
      <c r="F220" s="173" t="s">
        <v>1100</v>
      </c>
      <c r="G220" s="160"/>
      <c r="H220" s="160"/>
      <c r="I220" s="163"/>
      <c r="J220" s="174">
        <f>BK220</f>
        <v>0</v>
      </c>
      <c r="K220" s="160"/>
      <c r="L220" s="165"/>
      <c r="M220" s="166"/>
      <c r="N220" s="167"/>
      <c r="O220" s="167"/>
      <c r="P220" s="168">
        <f>SUM(P221:P239)</f>
        <v>0</v>
      </c>
      <c r="Q220" s="167"/>
      <c r="R220" s="168">
        <f>SUM(R221:R239)</f>
        <v>81.65476</v>
      </c>
      <c r="S220" s="167"/>
      <c r="T220" s="169">
        <f>SUM(T221:T239)</f>
        <v>0</v>
      </c>
      <c r="AR220" s="170" t="s">
        <v>81</v>
      </c>
      <c r="AT220" s="171" t="s">
        <v>72</v>
      </c>
      <c r="AU220" s="171" t="s">
        <v>81</v>
      </c>
      <c r="AY220" s="170" t="s">
        <v>139</v>
      </c>
      <c r="BK220" s="172">
        <f>SUM(BK221:BK239)</f>
        <v>0</v>
      </c>
    </row>
    <row r="221" spans="1:65" s="2" customFormat="1" ht="37.9" customHeight="1">
      <c r="A221" s="35"/>
      <c r="B221" s="36"/>
      <c r="C221" s="175" t="s">
        <v>498</v>
      </c>
      <c r="D221" s="175" t="s">
        <v>141</v>
      </c>
      <c r="E221" s="176" t="s">
        <v>1101</v>
      </c>
      <c r="F221" s="177" t="s">
        <v>1102</v>
      </c>
      <c r="G221" s="178" t="s">
        <v>178</v>
      </c>
      <c r="H221" s="179">
        <v>26</v>
      </c>
      <c r="I221" s="180"/>
      <c r="J221" s="181">
        <f>ROUND(I221*H221,2)</f>
        <v>0</v>
      </c>
      <c r="K221" s="182"/>
      <c r="L221" s="40"/>
      <c r="M221" s="183" t="s">
        <v>19</v>
      </c>
      <c r="N221" s="184" t="s">
        <v>44</v>
      </c>
      <c r="O221" s="65"/>
      <c r="P221" s="185">
        <f>O221*H221</f>
        <v>0</v>
      </c>
      <c r="Q221" s="185">
        <v>0.03535</v>
      </c>
      <c r="R221" s="185">
        <f>Q221*H221</f>
        <v>0.9191</v>
      </c>
      <c r="S221" s="185">
        <v>0</v>
      </c>
      <c r="T221" s="186">
        <f>S221*H221</f>
        <v>0</v>
      </c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R221" s="187" t="s">
        <v>145</v>
      </c>
      <c r="AT221" s="187" t="s">
        <v>141</v>
      </c>
      <c r="AU221" s="187" t="s">
        <v>83</v>
      </c>
      <c r="AY221" s="18" t="s">
        <v>139</v>
      </c>
      <c r="BE221" s="188">
        <f>IF(N221="základní",J221,0)</f>
        <v>0</v>
      </c>
      <c r="BF221" s="188">
        <f>IF(N221="snížená",J221,0)</f>
        <v>0</v>
      </c>
      <c r="BG221" s="188">
        <f>IF(N221="zákl. přenesená",J221,0)</f>
        <v>0</v>
      </c>
      <c r="BH221" s="188">
        <f>IF(N221="sníž. přenesená",J221,0)</f>
        <v>0</v>
      </c>
      <c r="BI221" s="188">
        <f>IF(N221="nulová",J221,0)</f>
        <v>0</v>
      </c>
      <c r="BJ221" s="18" t="s">
        <v>81</v>
      </c>
      <c r="BK221" s="188">
        <f>ROUND(I221*H221,2)</f>
        <v>0</v>
      </c>
      <c r="BL221" s="18" t="s">
        <v>145</v>
      </c>
      <c r="BM221" s="187" t="s">
        <v>1103</v>
      </c>
    </row>
    <row r="222" spans="2:51" s="13" customFormat="1" ht="11.25">
      <c r="B222" s="194"/>
      <c r="C222" s="195"/>
      <c r="D222" s="196" t="s">
        <v>180</v>
      </c>
      <c r="E222" s="197" t="s">
        <v>19</v>
      </c>
      <c r="F222" s="198" t="s">
        <v>995</v>
      </c>
      <c r="G222" s="195"/>
      <c r="H222" s="199">
        <v>26</v>
      </c>
      <c r="I222" s="200"/>
      <c r="J222" s="195"/>
      <c r="K222" s="195"/>
      <c r="L222" s="201"/>
      <c r="M222" s="202"/>
      <c r="N222" s="203"/>
      <c r="O222" s="203"/>
      <c r="P222" s="203"/>
      <c r="Q222" s="203"/>
      <c r="R222" s="203"/>
      <c r="S222" s="203"/>
      <c r="T222" s="204"/>
      <c r="AT222" s="205" t="s">
        <v>180</v>
      </c>
      <c r="AU222" s="205" t="s">
        <v>83</v>
      </c>
      <c r="AV222" s="13" t="s">
        <v>83</v>
      </c>
      <c r="AW222" s="13" t="s">
        <v>35</v>
      </c>
      <c r="AX222" s="13" t="s">
        <v>81</v>
      </c>
      <c r="AY222" s="205" t="s">
        <v>139</v>
      </c>
    </row>
    <row r="223" spans="1:65" s="2" customFormat="1" ht="44.25" customHeight="1">
      <c r="A223" s="35"/>
      <c r="B223" s="36"/>
      <c r="C223" s="175" t="s">
        <v>788</v>
      </c>
      <c r="D223" s="175" t="s">
        <v>141</v>
      </c>
      <c r="E223" s="176" t="s">
        <v>1104</v>
      </c>
      <c r="F223" s="177" t="s">
        <v>1105</v>
      </c>
      <c r="G223" s="178" t="s">
        <v>213</v>
      </c>
      <c r="H223" s="179">
        <v>32</v>
      </c>
      <c r="I223" s="180"/>
      <c r="J223" s="181">
        <f>ROUND(I223*H223,2)</f>
        <v>0</v>
      </c>
      <c r="K223" s="182"/>
      <c r="L223" s="40"/>
      <c r="M223" s="183" t="s">
        <v>19</v>
      </c>
      <c r="N223" s="184" t="s">
        <v>44</v>
      </c>
      <c r="O223" s="65"/>
      <c r="P223" s="185">
        <f>O223*H223</f>
        <v>0</v>
      </c>
      <c r="Q223" s="185">
        <v>4E-05</v>
      </c>
      <c r="R223" s="185">
        <f>Q223*H223</f>
        <v>0.00128</v>
      </c>
      <c r="S223" s="185">
        <v>0</v>
      </c>
      <c r="T223" s="186">
        <f>S223*H223</f>
        <v>0</v>
      </c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R223" s="187" t="s">
        <v>145</v>
      </c>
      <c r="AT223" s="187" t="s">
        <v>141</v>
      </c>
      <c r="AU223" s="187" t="s">
        <v>83</v>
      </c>
      <c r="AY223" s="18" t="s">
        <v>139</v>
      </c>
      <c r="BE223" s="188">
        <f>IF(N223="základní",J223,0)</f>
        <v>0</v>
      </c>
      <c r="BF223" s="188">
        <f>IF(N223="snížená",J223,0)</f>
        <v>0</v>
      </c>
      <c r="BG223" s="188">
        <f>IF(N223="zákl. přenesená",J223,0)</f>
        <v>0</v>
      </c>
      <c r="BH223" s="188">
        <f>IF(N223="sníž. přenesená",J223,0)</f>
        <v>0</v>
      </c>
      <c r="BI223" s="188">
        <f>IF(N223="nulová",J223,0)</f>
        <v>0</v>
      </c>
      <c r="BJ223" s="18" t="s">
        <v>81</v>
      </c>
      <c r="BK223" s="188">
        <f>ROUND(I223*H223,2)</f>
        <v>0</v>
      </c>
      <c r="BL223" s="18" t="s">
        <v>145</v>
      </c>
      <c r="BM223" s="187" t="s">
        <v>1106</v>
      </c>
    </row>
    <row r="224" spans="2:51" s="13" customFormat="1" ht="11.25">
      <c r="B224" s="194"/>
      <c r="C224" s="195"/>
      <c r="D224" s="196" t="s">
        <v>180</v>
      </c>
      <c r="E224" s="197" t="s">
        <v>19</v>
      </c>
      <c r="F224" s="198" t="s">
        <v>1107</v>
      </c>
      <c r="G224" s="195"/>
      <c r="H224" s="199">
        <v>14</v>
      </c>
      <c r="I224" s="200"/>
      <c r="J224" s="195"/>
      <c r="K224" s="195"/>
      <c r="L224" s="201"/>
      <c r="M224" s="202"/>
      <c r="N224" s="203"/>
      <c r="O224" s="203"/>
      <c r="P224" s="203"/>
      <c r="Q224" s="203"/>
      <c r="R224" s="203"/>
      <c r="S224" s="203"/>
      <c r="T224" s="204"/>
      <c r="AT224" s="205" t="s">
        <v>180</v>
      </c>
      <c r="AU224" s="205" t="s">
        <v>83</v>
      </c>
      <c r="AV224" s="13" t="s">
        <v>83</v>
      </c>
      <c r="AW224" s="13" t="s">
        <v>35</v>
      </c>
      <c r="AX224" s="13" t="s">
        <v>73</v>
      </c>
      <c r="AY224" s="205" t="s">
        <v>139</v>
      </c>
    </row>
    <row r="225" spans="2:51" s="13" customFormat="1" ht="11.25">
      <c r="B225" s="194"/>
      <c r="C225" s="195"/>
      <c r="D225" s="196" t="s">
        <v>180</v>
      </c>
      <c r="E225" s="197" t="s">
        <v>19</v>
      </c>
      <c r="F225" s="198" t="s">
        <v>237</v>
      </c>
      <c r="G225" s="195"/>
      <c r="H225" s="199">
        <v>18</v>
      </c>
      <c r="I225" s="200"/>
      <c r="J225" s="195"/>
      <c r="K225" s="195"/>
      <c r="L225" s="201"/>
      <c r="M225" s="202"/>
      <c r="N225" s="203"/>
      <c r="O225" s="203"/>
      <c r="P225" s="203"/>
      <c r="Q225" s="203"/>
      <c r="R225" s="203"/>
      <c r="S225" s="203"/>
      <c r="T225" s="204"/>
      <c r="AT225" s="205" t="s">
        <v>180</v>
      </c>
      <c r="AU225" s="205" t="s">
        <v>83</v>
      </c>
      <c r="AV225" s="13" t="s">
        <v>83</v>
      </c>
      <c r="AW225" s="13" t="s">
        <v>35</v>
      </c>
      <c r="AX225" s="13" t="s">
        <v>73</v>
      </c>
      <c r="AY225" s="205" t="s">
        <v>139</v>
      </c>
    </row>
    <row r="226" spans="2:51" s="15" customFormat="1" ht="11.25">
      <c r="B226" s="232"/>
      <c r="C226" s="233"/>
      <c r="D226" s="196" t="s">
        <v>180</v>
      </c>
      <c r="E226" s="234" t="s">
        <v>19</v>
      </c>
      <c r="F226" s="235" t="s">
        <v>317</v>
      </c>
      <c r="G226" s="233"/>
      <c r="H226" s="236">
        <v>32</v>
      </c>
      <c r="I226" s="237"/>
      <c r="J226" s="233"/>
      <c r="K226" s="233"/>
      <c r="L226" s="238"/>
      <c r="M226" s="239"/>
      <c r="N226" s="240"/>
      <c r="O226" s="240"/>
      <c r="P226" s="240"/>
      <c r="Q226" s="240"/>
      <c r="R226" s="240"/>
      <c r="S226" s="240"/>
      <c r="T226" s="241"/>
      <c r="AT226" s="242" t="s">
        <v>180</v>
      </c>
      <c r="AU226" s="242" t="s">
        <v>83</v>
      </c>
      <c r="AV226" s="15" t="s">
        <v>145</v>
      </c>
      <c r="AW226" s="15" t="s">
        <v>35</v>
      </c>
      <c r="AX226" s="15" t="s">
        <v>81</v>
      </c>
      <c r="AY226" s="242" t="s">
        <v>139</v>
      </c>
    </row>
    <row r="227" spans="1:65" s="2" customFormat="1" ht="33" customHeight="1">
      <c r="A227" s="35"/>
      <c r="B227" s="36"/>
      <c r="C227" s="175" t="s">
        <v>793</v>
      </c>
      <c r="D227" s="175" t="s">
        <v>141</v>
      </c>
      <c r="E227" s="176" t="s">
        <v>1108</v>
      </c>
      <c r="F227" s="177" t="s">
        <v>1109</v>
      </c>
      <c r="G227" s="178" t="s">
        <v>213</v>
      </c>
      <c r="H227" s="179">
        <v>32</v>
      </c>
      <c r="I227" s="180"/>
      <c r="J227" s="181">
        <f>ROUND(I227*H227,2)</f>
        <v>0</v>
      </c>
      <c r="K227" s="182"/>
      <c r="L227" s="40"/>
      <c r="M227" s="183" t="s">
        <v>19</v>
      </c>
      <c r="N227" s="184" t="s">
        <v>44</v>
      </c>
      <c r="O227" s="65"/>
      <c r="P227" s="185">
        <f>O227*H227</f>
        <v>0</v>
      </c>
      <c r="Q227" s="185">
        <v>0.0005</v>
      </c>
      <c r="R227" s="185">
        <f>Q227*H227</f>
        <v>0.016</v>
      </c>
      <c r="S227" s="185">
        <v>0</v>
      </c>
      <c r="T227" s="186">
        <f>S227*H227</f>
        <v>0</v>
      </c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R227" s="187" t="s">
        <v>145</v>
      </c>
      <c r="AT227" s="187" t="s">
        <v>141</v>
      </c>
      <c r="AU227" s="187" t="s">
        <v>83</v>
      </c>
      <c r="AY227" s="18" t="s">
        <v>139</v>
      </c>
      <c r="BE227" s="188">
        <f>IF(N227="základní",J227,0)</f>
        <v>0</v>
      </c>
      <c r="BF227" s="188">
        <f>IF(N227="snížená",J227,0)</f>
        <v>0</v>
      </c>
      <c r="BG227" s="188">
        <f>IF(N227="zákl. přenesená",J227,0)</f>
        <v>0</v>
      </c>
      <c r="BH227" s="188">
        <f>IF(N227="sníž. přenesená",J227,0)</f>
        <v>0</v>
      </c>
      <c r="BI227" s="188">
        <f>IF(N227="nulová",J227,0)</f>
        <v>0</v>
      </c>
      <c r="BJ227" s="18" t="s">
        <v>81</v>
      </c>
      <c r="BK227" s="188">
        <f>ROUND(I227*H227,2)</f>
        <v>0</v>
      </c>
      <c r="BL227" s="18" t="s">
        <v>145</v>
      </c>
      <c r="BM227" s="187" t="s">
        <v>1110</v>
      </c>
    </row>
    <row r="228" spans="1:47" s="2" customFormat="1" ht="58.5">
      <c r="A228" s="35"/>
      <c r="B228" s="36"/>
      <c r="C228" s="37"/>
      <c r="D228" s="196" t="s">
        <v>196</v>
      </c>
      <c r="E228" s="37"/>
      <c r="F228" s="227" t="s">
        <v>1111</v>
      </c>
      <c r="G228" s="37"/>
      <c r="H228" s="37"/>
      <c r="I228" s="191"/>
      <c r="J228" s="37"/>
      <c r="K228" s="37"/>
      <c r="L228" s="40"/>
      <c r="M228" s="192"/>
      <c r="N228" s="193"/>
      <c r="O228" s="65"/>
      <c r="P228" s="65"/>
      <c r="Q228" s="65"/>
      <c r="R228" s="65"/>
      <c r="S228" s="65"/>
      <c r="T228" s="66"/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T228" s="18" t="s">
        <v>196</v>
      </c>
      <c r="AU228" s="18" t="s">
        <v>83</v>
      </c>
    </row>
    <row r="229" spans="1:65" s="2" customFormat="1" ht="37.9" customHeight="1">
      <c r="A229" s="35"/>
      <c r="B229" s="36"/>
      <c r="C229" s="175" t="s">
        <v>797</v>
      </c>
      <c r="D229" s="175" t="s">
        <v>141</v>
      </c>
      <c r="E229" s="176" t="s">
        <v>1112</v>
      </c>
      <c r="F229" s="177" t="s">
        <v>1113</v>
      </c>
      <c r="G229" s="178" t="s">
        <v>178</v>
      </c>
      <c r="H229" s="179">
        <v>2.346</v>
      </c>
      <c r="I229" s="180"/>
      <c r="J229" s="181">
        <f>ROUND(I229*H229,2)</f>
        <v>0</v>
      </c>
      <c r="K229" s="182"/>
      <c r="L229" s="40"/>
      <c r="M229" s="183" t="s">
        <v>19</v>
      </c>
      <c r="N229" s="184" t="s">
        <v>44</v>
      </c>
      <c r="O229" s="65"/>
      <c r="P229" s="185">
        <f>O229*H229</f>
        <v>0</v>
      </c>
      <c r="Q229" s="185">
        <v>1.837</v>
      </c>
      <c r="R229" s="185">
        <f>Q229*H229</f>
        <v>4.309602</v>
      </c>
      <c r="S229" s="185">
        <v>0</v>
      </c>
      <c r="T229" s="186">
        <f>S229*H229</f>
        <v>0</v>
      </c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R229" s="187" t="s">
        <v>145</v>
      </c>
      <c r="AT229" s="187" t="s">
        <v>141</v>
      </c>
      <c r="AU229" s="187" t="s">
        <v>83</v>
      </c>
      <c r="AY229" s="18" t="s">
        <v>139</v>
      </c>
      <c r="BE229" s="188">
        <f>IF(N229="základní",J229,0)</f>
        <v>0</v>
      </c>
      <c r="BF229" s="188">
        <f>IF(N229="snížená",J229,0)</f>
        <v>0</v>
      </c>
      <c r="BG229" s="188">
        <f>IF(N229="zákl. přenesená",J229,0)</f>
        <v>0</v>
      </c>
      <c r="BH229" s="188">
        <f>IF(N229="sníž. přenesená",J229,0)</f>
        <v>0</v>
      </c>
      <c r="BI229" s="188">
        <f>IF(N229="nulová",J229,0)</f>
        <v>0</v>
      </c>
      <c r="BJ229" s="18" t="s">
        <v>81</v>
      </c>
      <c r="BK229" s="188">
        <f>ROUND(I229*H229,2)</f>
        <v>0</v>
      </c>
      <c r="BL229" s="18" t="s">
        <v>145</v>
      </c>
      <c r="BM229" s="187" t="s">
        <v>1114</v>
      </c>
    </row>
    <row r="230" spans="2:51" s="13" customFormat="1" ht="11.25">
      <c r="B230" s="194"/>
      <c r="C230" s="195"/>
      <c r="D230" s="196" t="s">
        <v>180</v>
      </c>
      <c r="E230" s="197" t="s">
        <v>19</v>
      </c>
      <c r="F230" s="198" t="s">
        <v>1115</v>
      </c>
      <c r="G230" s="195"/>
      <c r="H230" s="199">
        <v>2.346</v>
      </c>
      <c r="I230" s="200"/>
      <c r="J230" s="195"/>
      <c r="K230" s="195"/>
      <c r="L230" s="201"/>
      <c r="M230" s="202"/>
      <c r="N230" s="203"/>
      <c r="O230" s="203"/>
      <c r="P230" s="203"/>
      <c r="Q230" s="203"/>
      <c r="R230" s="203"/>
      <c r="S230" s="203"/>
      <c r="T230" s="204"/>
      <c r="AT230" s="205" t="s">
        <v>180</v>
      </c>
      <c r="AU230" s="205" t="s">
        <v>83</v>
      </c>
      <c r="AV230" s="13" t="s">
        <v>83</v>
      </c>
      <c r="AW230" s="13" t="s">
        <v>35</v>
      </c>
      <c r="AX230" s="13" t="s">
        <v>81</v>
      </c>
      <c r="AY230" s="205" t="s">
        <v>139</v>
      </c>
    </row>
    <row r="231" spans="1:65" s="2" customFormat="1" ht="33" customHeight="1">
      <c r="A231" s="35"/>
      <c r="B231" s="36"/>
      <c r="C231" s="175" t="s">
        <v>802</v>
      </c>
      <c r="D231" s="175" t="s">
        <v>141</v>
      </c>
      <c r="E231" s="176" t="s">
        <v>1116</v>
      </c>
      <c r="F231" s="177" t="s">
        <v>1117</v>
      </c>
      <c r="G231" s="178" t="s">
        <v>178</v>
      </c>
      <c r="H231" s="179">
        <v>35.19</v>
      </c>
      <c r="I231" s="180"/>
      <c r="J231" s="181">
        <f>ROUND(I231*H231,2)</f>
        <v>0</v>
      </c>
      <c r="K231" s="182"/>
      <c r="L231" s="40"/>
      <c r="M231" s="183" t="s">
        <v>19</v>
      </c>
      <c r="N231" s="184" t="s">
        <v>44</v>
      </c>
      <c r="O231" s="65"/>
      <c r="P231" s="185">
        <f>O231*H231</f>
        <v>0</v>
      </c>
      <c r="Q231" s="185">
        <v>2.16</v>
      </c>
      <c r="R231" s="185">
        <f>Q231*H231</f>
        <v>76.0104</v>
      </c>
      <c r="S231" s="185">
        <v>0</v>
      </c>
      <c r="T231" s="186">
        <f>S231*H231</f>
        <v>0</v>
      </c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R231" s="187" t="s">
        <v>145</v>
      </c>
      <c r="AT231" s="187" t="s">
        <v>141</v>
      </c>
      <c r="AU231" s="187" t="s">
        <v>83</v>
      </c>
      <c r="AY231" s="18" t="s">
        <v>139</v>
      </c>
      <c r="BE231" s="188">
        <f>IF(N231="základní",J231,0)</f>
        <v>0</v>
      </c>
      <c r="BF231" s="188">
        <f>IF(N231="snížená",J231,0)</f>
        <v>0</v>
      </c>
      <c r="BG231" s="188">
        <f>IF(N231="zákl. přenesená",J231,0)</f>
        <v>0</v>
      </c>
      <c r="BH231" s="188">
        <f>IF(N231="sníž. přenesená",J231,0)</f>
        <v>0</v>
      </c>
      <c r="BI231" s="188">
        <f>IF(N231="nulová",J231,0)</f>
        <v>0</v>
      </c>
      <c r="BJ231" s="18" t="s">
        <v>81</v>
      </c>
      <c r="BK231" s="188">
        <f>ROUND(I231*H231,2)</f>
        <v>0</v>
      </c>
      <c r="BL231" s="18" t="s">
        <v>145</v>
      </c>
      <c r="BM231" s="187" t="s">
        <v>1118</v>
      </c>
    </row>
    <row r="232" spans="2:51" s="13" customFormat="1" ht="11.25">
      <c r="B232" s="194"/>
      <c r="C232" s="195"/>
      <c r="D232" s="196" t="s">
        <v>180</v>
      </c>
      <c r="E232" s="197" t="s">
        <v>19</v>
      </c>
      <c r="F232" s="198" t="s">
        <v>1119</v>
      </c>
      <c r="G232" s="195"/>
      <c r="H232" s="199">
        <v>35.19</v>
      </c>
      <c r="I232" s="200"/>
      <c r="J232" s="195"/>
      <c r="K232" s="195"/>
      <c r="L232" s="201"/>
      <c r="M232" s="202"/>
      <c r="N232" s="203"/>
      <c r="O232" s="203"/>
      <c r="P232" s="203"/>
      <c r="Q232" s="203"/>
      <c r="R232" s="203"/>
      <c r="S232" s="203"/>
      <c r="T232" s="204"/>
      <c r="AT232" s="205" t="s">
        <v>180</v>
      </c>
      <c r="AU232" s="205" t="s">
        <v>83</v>
      </c>
      <c r="AV232" s="13" t="s">
        <v>83</v>
      </c>
      <c r="AW232" s="13" t="s">
        <v>35</v>
      </c>
      <c r="AX232" s="13" t="s">
        <v>81</v>
      </c>
      <c r="AY232" s="205" t="s">
        <v>139</v>
      </c>
    </row>
    <row r="233" spans="1:65" s="2" customFormat="1" ht="37.9" customHeight="1">
      <c r="A233" s="35"/>
      <c r="B233" s="36"/>
      <c r="C233" s="175" t="s">
        <v>806</v>
      </c>
      <c r="D233" s="175" t="s">
        <v>141</v>
      </c>
      <c r="E233" s="176" t="s">
        <v>1120</v>
      </c>
      <c r="F233" s="177" t="s">
        <v>1121</v>
      </c>
      <c r="G233" s="178" t="s">
        <v>149</v>
      </c>
      <c r="H233" s="179">
        <v>121.04</v>
      </c>
      <c r="I233" s="180"/>
      <c r="J233" s="181">
        <f>ROUND(I233*H233,2)</f>
        <v>0</v>
      </c>
      <c r="K233" s="182"/>
      <c r="L233" s="40"/>
      <c r="M233" s="183" t="s">
        <v>19</v>
      </c>
      <c r="N233" s="184" t="s">
        <v>44</v>
      </c>
      <c r="O233" s="65"/>
      <c r="P233" s="185">
        <f>O233*H233</f>
        <v>0</v>
      </c>
      <c r="Q233" s="185">
        <v>0.0032</v>
      </c>
      <c r="R233" s="185">
        <f>Q233*H233</f>
        <v>0.38732800000000006</v>
      </c>
      <c r="S233" s="185">
        <v>0</v>
      </c>
      <c r="T233" s="186">
        <f>S233*H233</f>
        <v>0</v>
      </c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R233" s="187" t="s">
        <v>145</v>
      </c>
      <c r="AT233" s="187" t="s">
        <v>141</v>
      </c>
      <c r="AU233" s="187" t="s">
        <v>83</v>
      </c>
      <c r="AY233" s="18" t="s">
        <v>139</v>
      </c>
      <c r="BE233" s="188">
        <f>IF(N233="základní",J233,0)</f>
        <v>0</v>
      </c>
      <c r="BF233" s="188">
        <f>IF(N233="snížená",J233,0)</f>
        <v>0</v>
      </c>
      <c r="BG233" s="188">
        <f>IF(N233="zákl. přenesená",J233,0)</f>
        <v>0</v>
      </c>
      <c r="BH233" s="188">
        <f>IF(N233="sníž. přenesená",J233,0)</f>
        <v>0</v>
      </c>
      <c r="BI233" s="188">
        <f>IF(N233="nulová",J233,0)</f>
        <v>0</v>
      </c>
      <c r="BJ233" s="18" t="s">
        <v>81</v>
      </c>
      <c r="BK233" s="188">
        <f>ROUND(I233*H233,2)</f>
        <v>0</v>
      </c>
      <c r="BL233" s="18" t="s">
        <v>145</v>
      </c>
      <c r="BM233" s="187" t="s">
        <v>1122</v>
      </c>
    </row>
    <row r="234" spans="1:47" s="2" customFormat="1" ht="48.75">
      <c r="A234" s="35"/>
      <c r="B234" s="36"/>
      <c r="C234" s="37"/>
      <c r="D234" s="196" t="s">
        <v>196</v>
      </c>
      <c r="E234" s="37"/>
      <c r="F234" s="227" t="s">
        <v>1123</v>
      </c>
      <c r="G234" s="37"/>
      <c r="H234" s="37"/>
      <c r="I234" s="191"/>
      <c r="J234" s="37"/>
      <c r="K234" s="37"/>
      <c r="L234" s="40"/>
      <c r="M234" s="192"/>
      <c r="N234" s="193"/>
      <c r="O234" s="65"/>
      <c r="P234" s="65"/>
      <c r="Q234" s="65"/>
      <c r="R234" s="65"/>
      <c r="S234" s="65"/>
      <c r="T234" s="66"/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T234" s="18" t="s">
        <v>196</v>
      </c>
      <c r="AU234" s="18" t="s">
        <v>83</v>
      </c>
    </row>
    <row r="235" spans="2:51" s="13" customFormat="1" ht="11.25">
      <c r="B235" s="194"/>
      <c r="C235" s="195"/>
      <c r="D235" s="196" t="s">
        <v>180</v>
      </c>
      <c r="E235" s="197" t="s">
        <v>19</v>
      </c>
      <c r="F235" s="198" t="s">
        <v>1124</v>
      </c>
      <c r="G235" s="195"/>
      <c r="H235" s="199">
        <v>121.04</v>
      </c>
      <c r="I235" s="200"/>
      <c r="J235" s="195"/>
      <c r="K235" s="195"/>
      <c r="L235" s="201"/>
      <c r="M235" s="202"/>
      <c r="N235" s="203"/>
      <c r="O235" s="203"/>
      <c r="P235" s="203"/>
      <c r="Q235" s="203"/>
      <c r="R235" s="203"/>
      <c r="S235" s="203"/>
      <c r="T235" s="204"/>
      <c r="AT235" s="205" t="s">
        <v>180</v>
      </c>
      <c r="AU235" s="205" t="s">
        <v>83</v>
      </c>
      <c r="AV235" s="13" t="s">
        <v>83</v>
      </c>
      <c r="AW235" s="13" t="s">
        <v>35</v>
      </c>
      <c r="AX235" s="13" t="s">
        <v>81</v>
      </c>
      <c r="AY235" s="205" t="s">
        <v>139</v>
      </c>
    </row>
    <row r="236" spans="1:65" s="2" customFormat="1" ht="44.25" customHeight="1">
      <c r="A236" s="35"/>
      <c r="B236" s="36"/>
      <c r="C236" s="175" t="s">
        <v>811</v>
      </c>
      <c r="D236" s="175" t="s">
        <v>141</v>
      </c>
      <c r="E236" s="176" t="s">
        <v>1125</v>
      </c>
      <c r="F236" s="177" t="s">
        <v>1126</v>
      </c>
      <c r="G236" s="178" t="s">
        <v>149</v>
      </c>
      <c r="H236" s="179">
        <v>6.48</v>
      </c>
      <c r="I236" s="180"/>
      <c r="J236" s="181">
        <f>ROUND(I236*H236,2)</f>
        <v>0</v>
      </c>
      <c r="K236" s="182"/>
      <c r="L236" s="40"/>
      <c r="M236" s="183" t="s">
        <v>19</v>
      </c>
      <c r="N236" s="184" t="s">
        <v>44</v>
      </c>
      <c r="O236" s="65"/>
      <c r="P236" s="185">
        <f>O236*H236</f>
        <v>0</v>
      </c>
      <c r="Q236" s="185">
        <v>0</v>
      </c>
      <c r="R236" s="185">
        <f>Q236*H236</f>
        <v>0</v>
      </c>
      <c r="S236" s="185">
        <v>0</v>
      </c>
      <c r="T236" s="186">
        <f>S236*H236</f>
        <v>0</v>
      </c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R236" s="187" t="s">
        <v>145</v>
      </c>
      <c r="AT236" s="187" t="s">
        <v>141</v>
      </c>
      <c r="AU236" s="187" t="s">
        <v>83</v>
      </c>
      <c r="AY236" s="18" t="s">
        <v>139</v>
      </c>
      <c r="BE236" s="188">
        <f>IF(N236="základní",J236,0)</f>
        <v>0</v>
      </c>
      <c r="BF236" s="188">
        <f>IF(N236="snížená",J236,0)</f>
        <v>0</v>
      </c>
      <c r="BG236" s="188">
        <f>IF(N236="zákl. přenesená",J236,0)</f>
        <v>0</v>
      </c>
      <c r="BH236" s="188">
        <f>IF(N236="sníž. přenesená",J236,0)</f>
        <v>0</v>
      </c>
      <c r="BI236" s="188">
        <f>IF(N236="nulová",J236,0)</f>
        <v>0</v>
      </c>
      <c r="BJ236" s="18" t="s">
        <v>81</v>
      </c>
      <c r="BK236" s="188">
        <f>ROUND(I236*H236,2)</f>
        <v>0</v>
      </c>
      <c r="BL236" s="18" t="s">
        <v>145</v>
      </c>
      <c r="BM236" s="187" t="s">
        <v>1127</v>
      </c>
    </row>
    <row r="237" spans="1:47" s="2" customFormat="1" ht="19.5">
      <c r="A237" s="35"/>
      <c r="B237" s="36"/>
      <c r="C237" s="37"/>
      <c r="D237" s="196" t="s">
        <v>196</v>
      </c>
      <c r="E237" s="37"/>
      <c r="F237" s="227" t="s">
        <v>1128</v>
      </c>
      <c r="G237" s="37"/>
      <c r="H237" s="37"/>
      <c r="I237" s="191"/>
      <c r="J237" s="37"/>
      <c r="K237" s="37"/>
      <c r="L237" s="40"/>
      <c r="M237" s="192"/>
      <c r="N237" s="193"/>
      <c r="O237" s="65"/>
      <c r="P237" s="65"/>
      <c r="Q237" s="65"/>
      <c r="R237" s="65"/>
      <c r="S237" s="65"/>
      <c r="T237" s="66"/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T237" s="18" t="s">
        <v>196</v>
      </c>
      <c r="AU237" s="18" t="s">
        <v>83</v>
      </c>
    </row>
    <row r="238" spans="2:51" s="13" customFormat="1" ht="11.25">
      <c r="B238" s="194"/>
      <c r="C238" s="195"/>
      <c r="D238" s="196" t="s">
        <v>180</v>
      </c>
      <c r="E238" s="197" t="s">
        <v>19</v>
      </c>
      <c r="F238" s="198" t="s">
        <v>1129</v>
      </c>
      <c r="G238" s="195"/>
      <c r="H238" s="199">
        <v>6.48</v>
      </c>
      <c r="I238" s="200"/>
      <c r="J238" s="195"/>
      <c r="K238" s="195"/>
      <c r="L238" s="201"/>
      <c r="M238" s="202"/>
      <c r="N238" s="203"/>
      <c r="O238" s="203"/>
      <c r="P238" s="203"/>
      <c r="Q238" s="203"/>
      <c r="R238" s="203"/>
      <c r="S238" s="203"/>
      <c r="T238" s="204"/>
      <c r="AT238" s="205" t="s">
        <v>180</v>
      </c>
      <c r="AU238" s="205" t="s">
        <v>83</v>
      </c>
      <c r="AV238" s="13" t="s">
        <v>83</v>
      </c>
      <c r="AW238" s="13" t="s">
        <v>35</v>
      </c>
      <c r="AX238" s="13" t="s">
        <v>81</v>
      </c>
      <c r="AY238" s="205" t="s">
        <v>139</v>
      </c>
    </row>
    <row r="239" spans="1:65" s="2" customFormat="1" ht="16.5" customHeight="1">
      <c r="A239" s="35"/>
      <c r="B239" s="36"/>
      <c r="C239" s="206" t="s">
        <v>815</v>
      </c>
      <c r="D239" s="206" t="s">
        <v>183</v>
      </c>
      <c r="E239" s="207" t="s">
        <v>1130</v>
      </c>
      <c r="F239" s="208" t="s">
        <v>1131</v>
      </c>
      <c r="G239" s="209" t="s">
        <v>149</v>
      </c>
      <c r="H239" s="210">
        <v>6.5</v>
      </c>
      <c r="I239" s="211"/>
      <c r="J239" s="212">
        <f>ROUND(I239*H239,2)</f>
        <v>0</v>
      </c>
      <c r="K239" s="213"/>
      <c r="L239" s="214"/>
      <c r="M239" s="215" t="s">
        <v>19</v>
      </c>
      <c r="N239" s="216" t="s">
        <v>44</v>
      </c>
      <c r="O239" s="65"/>
      <c r="P239" s="185">
        <f>O239*H239</f>
        <v>0</v>
      </c>
      <c r="Q239" s="185">
        <v>0.0017</v>
      </c>
      <c r="R239" s="185">
        <f>Q239*H239</f>
        <v>0.011049999999999999</v>
      </c>
      <c r="S239" s="185">
        <v>0</v>
      </c>
      <c r="T239" s="186">
        <f>S239*H239</f>
        <v>0</v>
      </c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R239" s="187" t="s">
        <v>175</v>
      </c>
      <c r="AT239" s="187" t="s">
        <v>183</v>
      </c>
      <c r="AU239" s="187" t="s">
        <v>83</v>
      </c>
      <c r="AY239" s="18" t="s">
        <v>139</v>
      </c>
      <c r="BE239" s="188">
        <f>IF(N239="základní",J239,0)</f>
        <v>0</v>
      </c>
      <c r="BF239" s="188">
        <f>IF(N239="snížená",J239,0)</f>
        <v>0</v>
      </c>
      <c r="BG239" s="188">
        <f>IF(N239="zákl. přenesená",J239,0)</f>
        <v>0</v>
      </c>
      <c r="BH239" s="188">
        <f>IF(N239="sníž. přenesená",J239,0)</f>
        <v>0</v>
      </c>
      <c r="BI239" s="188">
        <f>IF(N239="nulová",J239,0)</f>
        <v>0</v>
      </c>
      <c r="BJ239" s="18" t="s">
        <v>81</v>
      </c>
      <c r="BK239" s="188">
        <f>ROUND(I239*H239,2)</f>
        <v>0</v>
      </c>
      <c r="BL239" s="18" t="s">
        <v>145</v>
      </c>
      <c r="BM239" s="187" t="s">
        <v>1132</v>
      </c>
    </row>
    <row r="240" spans="2:63" s="12" customFormat="1" ht="22.9" customHeight="1">
      <c r="B240" s="159"/>
      <c r="C240" s="160"/>
      <c r="D240" s="161" t="s">
        <v>72</v>
      </c>
      <c r="E240" s="173" t="s">
        <v>492</v>
      </c>
      <c r="F240" s="173" t="s">
        <v>493</v>
      </c>
      <c r="G240" s="160"/>
      <c r="H240" s="160"/>
      <c r="I240" s="163"/>
      <c r="J240" s="174">
        <f>BK240</f>
        <v>0</v>
      </c>
      <c r="K240" s="160"/>
      <c r="L240" s="165"/>
      <c r="M240" s="166"/>
      <c r="N240" s="167"/>
      <c r="O240" s="167"/>
      <c r="P240" s="168">
        <f>P241</f>
        <v>0</v>
      </c>
      <c r="Q240" s="167"/>
      <c r="R240" s="168">
        <f>R241</f>
        <v>0</v>
      </c>
      <c r="S240" s="167"/>
      <c r="T240" s="169">
        <f>T241</f>
        <v>0</v>
      </c>
      <c r="AR240" s="170" t="s">
        <v>81</v>
      </c>
      <c r="AT240" s="171" t="s">
        <v>72</v>
      </c>
      <c r="AU240" s="171" t="s">
        <v>81</v>
      </c>
      <c r="AY240" s="170" t="s">
        <v>139</v>
      </c>
      <c r="BK240" s="172">
        <f>BK241</f>
        <v>0</v>
      </c>
    </row>
    <row r="241" spans="1:65" s="2" customFormat="1" ht="55.5" customHeight="1">
      <c r="A241" s="35"/>
      <c r="B241" s="36"/>
      <c r="C241" s="175" t="s">
        <v>819</v>
      </c>
      <c r="D241" s="175" t="s">
        <v>141</v>
      </c>
      <c r="E241" s="176" t="s">
        <v>1133</v>
      </c>
      <c r="F241" s="177" t="s">
        <v>1134</v>
      </c>
      <c r="G241" s="178" t="s">
        <v>186</v>
      </c>
      <c r="H241" s="179">
        <v>256.87</v>
      </c>
      <c r="I241" s="180"/>
      <c r="J241" s="181">
        <f>ROUND(I241*H241,2)</f>
        <v>0</v>
      </c>
      <c r="K241" s="182"/>
      <c r="L241" s="40"/>
      <c r="M241" s="183" t="s">
        <v>19</v>
      </c>
      <c r="N241" s="184" t="s">
        <v>44</v>
      </c>
      <c r="O241" s="65"/>
      <c r="P241" s="185">
        <f>O241*H241</f>
        <v>0</v>
      </c>
      <c r="Q241" s="185">
        <v>0</v>
      </c>
      <c r="R241" s="185">
        <f>Q241*H241</f>
        <v>0</v>
      </c>
      <c r="S241" s="185">
        <v>0</v>
      </c>
      <c r="T241" s="186">
        <f>S241*H241</f>
        <v>0</v>
      </c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R241" s="187" t="s">
        <v>145</v>
      </c>
      <c r="AT241" s="187" t="s">
        <v>141</v>
      </c>
      <c r="AU241" s="187" t="s">
        <v>83</v>
      </c>
      <c r="AY241" s="18" t="s">
        <v>139</v>
      </c>
      <c r="BE241" s="188">
        <f>IF(N241="základní",J241,0)</f>
        <v>0</v>
      </c>
      <c r="BF241" s="188">
        <f>IF(N241="snížená",J241,0)</f>
        <v>0</v>
      </c>
      <c r="BG241" s="188">
        <f>IF(N241="zákl. přenesená",J241,0)</f>
        <v>0</v>
      </c>
      <c r="BH241" s="188">
        <f>IF(N241="sníž. přenesená",J241,0)</f>
        <v>0</v>
      </c>
      <c r="BI241" s="188">
        <f>IF(N241="nulová",J241,0)</f>
        <v>0</v>
      </c>
      <c r="BJ241" s="18" t="s">
        <v>81</v>
      </c>
      <c r="BK241" s="188">
        <f>ROUND(I241*H241,2)</f>
        <v>0</v>
      </c>
      <c r="BL241" s="18" t="s">
        <v>145</v>
      </c>
      <c r="BM241" s="187" t="s">
        <v>1135</v>
      </c>
    </row>
    <row r="242" spans="2:63" s="12" customFormat="1" ht="25.9" customHeight="1">
      <c r="B242" s="159"/>
      <c r="C242" s="160"/>
      <c r="D242" s="161" t="s">
        <v>72</v>
      </c>
      <c r="E242" s="162" t="s">
        <v>268</v>
      </c>
      <c r="F242" s="162" t="s">
        <v>269</v>
      </c>
      <c r="G242" s="160"/>
      <c r="H242" s="160"/>
      <c r="I242" s="163"/>
      <c r="J242" s="164">
        <f>BK242</f>
        <v>0</v>
      </c>
      <c r="K242" s="160"/>
      <c r="L242" s="165"/>
      <c r="M242" s="166"/>
      <c r="N242" s="167"/>
      <c r="O242" s="167"/>
      <c r="P242" s="168">
        <f>P243+P254+P268+P274+P279</f>
        <v>0</v>
      </c>
      <c r="Q242" s="167"/>
      <c r="R242" s="168">
        <f>R243+R254+R268+R274+R279</f>
        <v>0.9143112</v>
      </c>
      <c r="S242" s="167"/>
      <c r="T242" s="169">
        <f>T243+T254+T268+T274+T279</f>
        <v>0</v>
      </c>
      <c r="AR242" s="170" t="s">
        <v>83</v>
      </c>
      <c r="AT242" s="171" t="s">
        <v>72</v>
      </c>
      <c r="AU242" s="171" t="s">
        <v>73</v>
      </c>
      <c r="AY242" s="170" t="s">
        <v>139</v>
      </c>
      <c r="BK242" s="172">
        <f>BK243+BK254+BK268+BK274+BK279</f>
        <v>0</v>
      </c>
    </row>
    <row r="243" spans="2:63" s="12" customFormat="1" ht="22.9" customHeight="1">
      <c r="B243" s="159"/>
      <c r="C243" s="160"/>
      <c r="D243" s="161" t="s">
        <v>72</v>
      </c>
      <c r="E243" s="173" t="s">
        <v>1136</v>
      </c>
      <c r="F243" s="173" t="s">
        <v>1137</v>
      </c>
      <c r="G243" s="160"/>
      <c r="H243" s="160"/>
      <c r="I243" s="163"/>
      <c r="J243" s="174">
        <f>BK243</f>
        <v>0</v>
      </c>
      <c r="K243" s="160"/>
      <c r="L243" s="165"/>
      <c r="M243" s="166"/>
      <c r="N243" s="167"/>
      <c r="O243" s="167"/>
      <c r="P243" s="168">
        <f>SUM(P244:P253)</f>
        <v>0</v>
      </c>
      <c r="Q243" s="167"/>
      <c r="R243" s="168">
        <f>SUM(R244:R253)</f>
        <v>0.19823999999999997</v>
      </c>
      <c r="S243" s="167"/>
      <c r="T243" s="169">
        <f>SUM(T244:T253)</f>
        <v>0</v>
      </c>
      <c r="AR243" s="170" t="s">
        <v>83</v>
      </c>
      <c r="AT243" s="171" t="s">
        <v>72</v>
      </c>
      <c r="AU243" s="171" t="s">
        <v>81</v>
      </c>
      <c r="AY243" s="170" t="s">
        <v>139</v>
      </c>
      <c r="BK243" s="172">
        <f>SUM(BK244:BK253)</f>
        <v>0</v>
      </c>
    </row>
    <row r="244" spans="1:65" s="2" customFormat="1" ht="44.25" customHeight="1">
      <c r="A244" s="35"/>
      <c r="B244" s="36"/>
      <c r="C244" s="175" t="s">
        <v>824</v>
      </c>
      <c r="D244" s="175" t="s">
        <v>141</v>
      </c>
      <c r="E244" s="176" t="s">
        <v>1138</v>
      </c>
      <c r="F244" s="177" t="s">
        <v>1139</v>
      </c>
      <c r="G244" s="178" t="s">
        <v>149</v>
      </c>
      <c r="H244" s="179">
        <v>130</v>
      </c>
      <c r="I244" s="180"/>
      <c r="J244" s="181">
        <f>ROUND(I244*H244,2)</f>
        <v>0</v>
      </c>
      <c r="K244" s="182"/>
      <c r="L244" s="40"/>
      <c r="M244" s="183" t="s">
        <v>19</v>
      </c>
      <c r="N244" s="184" t="s">
        <v>44</v>
      </c>
      <c r="O244" s="65"/>
      <c r="P244" s="185">
        <f>O244*H244</f>
        <v>0</v>
      </c>
      <c r="Q244" s="185">
        <v>0</v>
      </c>
      <c r="R244" s="185">
        <f>Q244*H244</f>
        <v>0</v>
      </c>
      <c r="S244" s="185">
        <v>0</v>
      </c>
      <c r="T244" s="186">
        <f>S244*H244</f>
        <v>0</v>
      </c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R244" s="187" t="s">
        <v>224</v>
      </c>
      <c r="AT244" s="187" t="s">
        <v>141</v>
      </c>
      <c r="AU244" s="187" t="s">
        <v>83</v>
      </c>
      <c r="AY244" s="18" t="s">
        <v>139</v>
      </c>
      <c r="BE244" s="188">
        <f>IF(N244="základní",J244,0)</f>
        <v>0</v>
      </c>
      <c r="BF244" s="188">
        <f>IF(N244="snížená",J244,0)</f>
        <v>0</v>
      </c>
      <c r="BG244" s="188">
        <f>IF(N244="zákl. přenesená",J244,0)</f>
        <v>0</v>
      </c>
      <c r="BH244" s="188">
        <f>IF(N244="sníž. přenesená",J244,0)</f>
        <v>0</v>
      </c>
      <c r="BI244" s="188">
        <f>IF(N244="nulová",J244,0)</f>
        <v>0</v>
      </c>
      <c r="BJ244" s="18" t="s">
        <v>81</v>
      </c>
      <c r="BK244" s="188">
        <f>ROUND(I244*H244,2)</f>
        <v>0</v>
      </c>
      <c r="BL244" s="18" t="s">
        <v>224</v>
      </c>
      <c r="BM244" s="187" t="s">
        <v>1140</v>
      </c>
    </row>
    <row r="245" spans="1:47" s="2" customFormat="1" ht="29.25">
      <c r="A245" s="35"/>
      <c r="B245" s="36"/>
      <c r="C245" s="37"/>
      <c r="D245" s="196" t="s">
        <v>196</v>
      </c>
      <c r="E245" s="37"/>
      <c r="F245" s="227" t="s">
        <v>1141</v>
      </c>
      <c r="G245" s="37"/>
      <c r="H245" s="37"/>
      <c r="I245" s="191"/>
      <c r="J245" s="37"/>
      <c r="K245" s="37"/>
      <c r="L245" s="40"/>
      <c r="M245" s="192"/>
      <c r="N245" s="193"/>
      <c r="O245" s="65"/>
      <c r="P245" s="65"/>
      <c r="Q245" s="65"/>
      <c r="R245" s="65"/>
      <c r="S245" s="65"/>
      <c r="T245" s="66"/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T245" s="18" t="s">
        <v>196</v>
      </c>
      <c r="AU245" s="18" t="s">
        <v>83</v>
      </c>
    </row>
    <row r="246" spans="1:65" s="2" customFormat="1" ht="44.25" customHeight="1">
      <c r="A246" s="35"/>
      <c r="B246" s="36"/>
      <c r="C246" s="175" t="s">
        <v>828</v>
      </c>
      <c r="D246" s="175" t="s">
        <v>141</v>
      </c>
      <c r="E246" s="176" t="s">
        <v>1142</v>
      </c>
      <c r="F246" s="177" t="s">
        <v>1143</v>
      </c>
      <c r="G246" s="178" t="s">
        <v>149</v>
      </c>
      <c r="H246" s="179">
        <v>24.1</v>
      </c>
      <c r="I246" s="180"/>
      <c r="J246" s="181">
        <f>ROUND(I246*H246,2)</f>
        <v>0</v>
      </c>
      <c r="K246" s="182"/>
      <c r="L246" s="40"/>
      <c r="M246" s="183" t="s">
        <v>19</v>
      </c>
      <c r="N246" s="184" t="s">
        <v>44</v>
      </c>
      <c r="O246" s="65"/>
      <c r="P246" s="185">
        <f>O246*H246</f>
        <v>0</v>
      </c>
      <c r="Q246" s="185">
        <v>0</v>
      </c>
      <c r="R246" s="185">
        <f>Q246*H246</f>
        <v>0</v>
      </c>
      <c r="S246" s="185">
        <v>0</v>
      </c>
      <c r="T246" s="186">
        <f>S246*H246</f>
        <v>0</v>
      </c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R246" s="187" t="s">
        <v>224</v>
      </c>
      <c r="AT246" s="187" t="s">
        <v>141</v>
      </c>
      <c r="AU246" s="187" t="s">
        <v>83</v>
      </c>
      <c r="AY246" s="18" t="s">
        <v>139</v>
      </c>
      <c r="BE246" s="188">
        <f>IF(N246="základní",J246,0)</f>
        <v>0</v>
      </c>
      <c r="BF246" s="188">
        <f>IF(N246="snížená",J246,0)</f>
        <v>0</v>
      </c>
      <c r="BG246" s="188">
        <f>IF(N246="zákl. přenesená",J246,0)</f>
        <v>0</v>
      </c>
      <c r="BH246" s="188">
        <f>IF(N246="sníž. přenesená",J246,0)</f>
        <v>0</v>
      </c>
      <c r="BI246" s="188">
        <f>IF(N246="nulová",J246,0)</f>
        <v>0</v>
      </c>
      <c r="BJ246" s="18" t="s">
        <v>81</v>
      </c>
      <c r="BK246" s="188">
        <f>ROUND(I246*H246,2)</f>
        <v>0</v>
      </c>
      <c r="BL246" s="18" t="s">
        <v>224</v>
      </c>
      <c r="BM246" s="187" t="s">
        <v>1144</v>
      </c>
    </row>
    <row r="247" spans="2:51" s="13" customFormat="1" ht="11.25">
      <c r="B247" s="194"/>
      <c r="C247" s="195"/>
      <c r="D247" s="196" t="s">
        <v>180</v>
      </c>
      <c r="E247" s="197" t="s">
        <v>19</v>
      </c>
      <c r="F247" s="198" t="s">
        <v>1145</v>
      </c>
      <c r="G247" s="195"/>
      <c r="H247" s="199">
        <v>23.5</v>
      </c>
      <c r="I247" s="200"/>
      <c r="J247" s="195"/>
      <c r="K247" s="195"/>
      <c r="L247" s="201"/>
      <c r="M247" s="202"/>
      <c r="N247" s="203"/>
      <c r="O247" s="203"/>
      <c r="P247" s="203"/>
      <c r="Q247" s="203"/>
      <c r="R247" s="203"/>
      <c r="S247" s="203"/>
      <c r="T247" s="204"/>
      <c r="AT247" s="205" t="s">
        <v>180</v>
      </c>
      <c r="AU247" s="205" t="s">
        <v>83</v>
      </c>
      <c r="AV247" s="13" t="s">
        <v>83</v>
      </c>
      <c r="AW247" s="13" t="s">
        <v>35</v>
      </c>
      <c r="AX247" s="13" t="s">
        <v>73</v>
      </c>
      <c r="AY247" s="205" t="s">
        <v>139</v>
      </c>
    </row>
    <row r="248" spans="2:51" s="13" customFormat="1" ht="11.25">
      <c r="B248" s="194"/>
      <c r="C248" s="195"/>
      <c r="D248" s="196" t="s">
        <v>180</v>
      </c>
      <c r="E248" s="197" t="s">
        <v>19</v>
      </c>
      <c r="F248" s="198" t="s">
        <v>1146</v>
      </c>
      <c r="G248" s="195"/>
      <c r="H248" s="199">
        <v>0.6</v>
      </c>
      <c r="I248" s="200"/>
      <c r="J248" s="195"/>
      <c r="K248" s="195"/>
      <c r="L248" s="201"/>
      <c r="M248" s="202"/>
      <c r="N248" s="203"/>
      <c r="O248" s="203"/>
      <c r="P248" s="203"/>
      <c r="Q248" s="203"/>
      <c r="R248" s="203"/>
      <c r="S248" s="203"/>
      <c r="T248" s="204"/>
      <c r="AT248" s="205" t="s">
        <v>180</v>
      </c>
      <c r="AU248" s="205" t="s">
        <v>83</v>
      </c>
      <c r="AV248" s="13" t="s">
        <v>83</v>
      </c>
      <c r="AW248" s="13" t="s">
        <v>35</v>
      </c>
      <c r="AX248" s="13" t="s">
        <v>73</v>
      </c>
      <c r="AY248" s="205" t="s">
        <v>139</v>
      </c>
    </row>
    <row r="249" spans="2:51" s="15" customFormat="1" ht="11.25">
      <c r="B249" s="232"/>
      <c r="C249" s="233"/>
      <c r="D249" s="196" t="s">
        <v>180</v>
      </c>
      <c r="E249" s="234" t="s">
        <v>19</v>
      </c>
      <c r="F249" s="235" t="s">
        <v>317</v>
      </c>
      <c r="G249" s="233"/>
      <c r="H249" s="236">
        <v>24.1</v>
      </c>
      <c r="I249" s="237"/>
      <c r="J249" s="233"/>
      <c r="K249" s="233"/>
      <c r="L249" s="238"/>
      <c r="M249" s="239"/>
      <c r="N249" s="240"/>
      <c r="O249" s="240"/>
      <c r="P249" s="240"/>
      <c r="Q249" s="240"/>
      <c r="R249" s="240"/>
      <c r="S249" s="240"/>
      <c r="T249" s="241"/>
      <c r="AT249" s="242" t="s">
        <v>180</v>
      </c>
      <c r="AU249" s="242" t="s">
        <v>83</v>
      </c>
      <c r="AV249" s="15" t="s">
        <v>145</v>
      </c>
      <c r="AW249" s="15" t="s">
        <v>35</v>
      </c>
      <c r="AX249" s="15" t="s">
        <v>81</v>
      </c>
      <c r="AY249" s="242" t="s">
        <v>139</v>
      </c>
    </row>
    <row r="250" spans="1:65" s="2" customFormat="1" ht="24.2" customHeight="1">
      <c r="A250" s="35"/>
      <c r="B250" s="36"/>
      <c r="C250" s="206" t="s">
        <v>832</v>
      </c>
      <c r="D250" s="206" t="s">
        <v>183</v>
      </c>
      <c r="E250" s="207" t="s">
        <v>1147</v>
      </c>
      <c r="F250" s="208" t="s">
        <v>1148</v>
      </c>
      <c r="G250" s="209" t="s">
        <v>149</v>
      </c>
      <c r="H250" s="210">
        <v>177</v>
      </c>
      <c r="I250" s="211"/>
      <c r="J250" s="212">
        <f>ROUND(I250*H250,2)</f>
        <v>0</v>
      </c>
      <c r="K250" s="213"/>
      <c r="L250" s="214"/>
      <c r="M250" s="215" t="s">
        <v>19</v>
      </c>
      <c r="N250" s="216" t="s">
        <v>44</v>
      </c>
      <c r="O250" s="65"/>
      <c r="P250" s="185">
        <f>O250*H250</f>
        <v>0</v>
      </c>
      <c r="Q250" s="185">
        <v>0.00112</v>
      </c>
      <c r="R250" s="185">
        <f>Q250*H250</f>
        <v>0.19823999999999997</v>
      </c>
      <c r="S250" s="185">
        <v>0</v>
      </c>
      <c r="T250" s="186">
        <f>S250*H250</f>
        <v>0</v>
      </c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R250" s="187" t="s">
        <v>420</v>
      </c>
      <c r="AT250" s="187" t="s">
        <v>183</v>
      </c>
      <c r="AU250" s="187" t="s">
        <v>83</v>
      </c>
      <c r="AY250" s="18" t="s">
        <v>139</v>
      </c>
      <c r="BE250" s="188">
        <f>IF(N250="základní",J250,0)</f>
        <v>0</v>
      </c>
      <c r="BF250" s="188">
        <f>IF(N250="snížená",J250,0)</f>
        <v>0</v>
      </c>
      <c r="BG250" s="188">
        <f>IF(N250="zákl. přenesená",J250,0)</f>
        <v>0</v>
      </c>
      <c r="BH250" s="188">
        <f>IF(N250="sníž. přenesená",J250,0)</f>
        <v>0</v>
      </c>
      <c r="BI250" s="188">
        <f>IF(N250="nulová",J250,0)</f>
        <v>0</v>
      </c>
      <c r="BJ250" s="18" t="s">
        <v>81</v>
      </c>
      <c r="BK250" s="188">
        <f>ROUND(I250*H250,2)</f>
        <v>0</v>
      </c>
      <c r="BL250" s="18" t="s">
        <v>224</v>
      </c>
      <c r="BM250" s="187" t="s">
        <v>1149</v>
      </c>
    </row>
    <row r="251" spans="2:51" s="13" customFormat="1" ht="11.25">
      <c r="B251" s="194"/>
      <c r="C251" s="195"/>
      <c r="D251" s="196" t="s">
        <v>180</v>
      </c>
      <c r="E251" s="197" t="s">
        <v>19</v>
      </c>
      <c r="F251" s="198" t="s">
        <v>1150</v>
      </c>
      <c r="G251" s="195"/>
      <c r="H251" s="199">
        <v>177.215</v>
      </c>
      <c r="I251" s="200"/>
      <c r="J251" s="195"/>
      <c r="K251" s="195"/>
      <c r="L251" s="201"/>
      <c r="M251" s="202"/>
      <c r="N251" s="203"/>
      <c r="O251" s="203"/>
      <c r="P251" s="203"/>
      <c r="Q251" s="203"/>
      <c r="R251" s="203"/>
      <c r="S251" s="203"/>
      <c r="T251" s="204"/>
      <c r="AT251" s="205" t="s">
        <v>180</v>
      </c>
      <c r="AU251" s="205" t="s">
        <v>83</v>
      </c>
      <c r="AV251" s="13" t="s">
        <v>83</v>
      </c>
      <c r="AW251" s="13" t="s">
        <v>35</v>
      </c>
      <c r="AX251" s="13" t="s">
        <v>73</v>
      </c>
      <c r="AY251" s="205" t="s">
        <v>139</v>
      </c>
    </row>
    <row r="252" spans="2:51" s="13" customFormat="1" ht="11.25">
      <c r="B252" s="194"/>
      <c r="C252" s="195"/>
      <c r="D252" s="196" t="s">
        <v>180</v>
      </c>
      <c r="E252" s="197" t="s">
        <v>19</v>
      </c>
      <c r="F252" s="198" t="s">
        <v>1151</v>
      </c>
      <c r="G252" s="195"/>
      <c r="H252" s="199">
        <v>177</v>
      </c>
      <c r="I252" s="200"/>
      <c r="J252" s="195"/>
      <c r="K252" s="195"/>
      <c r="L252" s="201"/>
      <c r="M252" s="202"/>
      <c r="N252" s="203"/>
      <c r="O252" s="203"/>
      <c r="P252" s="203"/>
      <c r="Q252" s="203"/>
      <c r="R252" s="203"/>
      <c r="S252" s="203"/>
      <c r="T252" s="204"/>
      <c r="AT252" s="205" t="s">
        <v>180</v>
      </c>
      <c r="AU252" s="205" t="s">
        <v>83</v>
      </c>
      <c r="AV252" s="13" t="s">
        <v>83</v>
      </c>
      <c r="AW252" s="13" t="s">
        <v>35</v>
      </c>
      <c r="AX252" s="13" t="s">
        <v>81</v>
      </c>
      <c r="AY252" s="205" t="s">
        <v>139</v>
      </c>
    </row>
    <row r="253" spans="1:65" s="2" customFormat="1" ht="49.15" customHeight="1">
      <c r="A253" s="35"/>
      <c r="B253" s="36"/>
      <c r="C253" s="175" t="s">
        <v>837</v>
      </c>
      <c r="D253" s="175" t="s">
        <v>141</v>
      </c>
      <c r="E253" s="176" t="s">
        <v>1152</v>
      </c>
      <c r="F253" s="177" t="s">
        <v>1153</v>
      </c>
      <c r="G253" s="178" t="s">
        <v>186</v>
      </c>
      <c r="H253" s="179">
        <v>0.198</v>
      </c>
      <c r="I253" s="180"/>
      <c r="J253" s="181">
        <f>ROUND(I253*H253,2)</f>
        <v>0</v>
      </c>
      <c r="K253" s="182"/>
      <c r="L253" s="40"/>
      <c r="M253" s="183" t="s">
        <v>19</v>
      </c>
      <c r="N253" s="184" t="s">
        <v>44</v>
      </c>
      <c r="O253" s="65"/>
      <c r="P253" s="185">
        <f>O253*H253</f>
        <v>0</v>
      </c>
      <c r="Q253" s="185">
        <v>0</v>
      </c>
      <c r="R253" s="185">
        <f>Q253*H253</f>
        <v>0</v>
      </c>
      <c r="S253" s="185">
        <v>0</v>
      </c>
      <c r="T253" s="186">
        <f>S253*H253</f>
        <v>0</v>
      </c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R253" s="187" t="s">
        <v>224</v>
      </c>
      <c r="AT253" s="187" t="s">
        <v>141</v>
      </c>
      <c r="AU253" s="187" t="s">
        <v>83</v>
      </c>
      <c r="AY253" s="18" t="s">
        <v>139</v>
      </c>
      <c r="BE253" s="188">
        <f>IF(N253="základní",J253,0)</f>
        <v>0</v>
      </c>
      <c r="BF253" s="188">
        <f>IF(N253="snížená",J253,0)</f>
        <v>0</v>
      </c>
      <c r="BG253" s="188">
        <f>IF(N253="zákl. přenesená",J253,0)</f>
        <v>0</v>
      </c>
      <c r="BH253" s="188">
        <f>IF(N253="sníž. přenesená",J253,0)</f>
        <v>0</v>
      </c>
      <c r="BI253" s="188">
        <f>IF(N253="nulová",J253,0)</f>
        <v>0</v>
      </c>
      <c r="BJ253" s="18" t="s">
        <v>81</v>
      </c>
      <c r="BK253" s="188">
        <f>ROUND(I253*H253,2)</f>
        <v>0</v>
      </c>
      <c r="BL253" s="18" t="s">
        <v>224</v>
      </c>
      <c r="BM253" s="187" t="s">
        <v>1154</v>
      </c>
    </row>
    <row r="254" spans="2:63" s="12" customFormat="1" ht="22.9" customHeight="1">
      <c r="B254" s="159"/>
      <c r="C254" s="160"/>
      <c r="D254" s="161" t="s">
        <v>72</v>
      </c>
      <c r="E254" s="173" t="s">
        <v>1155</v>
      </c>
      <c r="F254" s="173" t="s">
        <v>1156</v>
      </c>
      <c r="G254" s="160"/>
      <c r="H254" s="160"/>
      <c r="I254" s="163"/>
      <c r="J254" s="174">
        <f>BK254</f>
        <v>0</v>
      </c>
      <c r="K254" s="160"/>
      <c r="L254" s="165"/>
      <c r="M254" s="166"/>
      <c r="N254" s="167"/>
      <c r="O254" s="167"/>
      <c r="P254" s="168">
        <f>SUM(P255:P267)</f>
        <v>0</v>
      </c>
      <c r="Q254" s="167"/>
      <c r="R254" s="168">
        <f>SUM(R255:R267)</f>
        <v>0.32256799999999997</v>
      </c>
      <c r="S254" s="167"/>
      <c r="T254" s="169">
        <f>SUM(T255:T267)</f>
        <v>0</v>
      </c>
      <c r="AR254" s="170" t="s">
        <v>83</v>
      </c>
      <c r="AT254" s="171" t="s">
        <v>72</v>
      </c>
      <c r="AU254" s="171" t="s">
        <v>81</v>
      </c>
      <c r="AY254" s="170" t="s">
        <v>139</v>
      </c>
      <c r="BK254" s="172">
        <f>SUM(BK255:BK267)</f>
        <v>0</v>
      </c>
    </row>
    <row r="255" spans="1:65" s="2" customFormat="1" ht="16.5" customHeight="1">
      <c r="A255" s="35"/>
      <c r="B255" s="36"/>
      <c r="C255" s="175" t="s">
        <v>841</v>
      </c>
      <c r="D255" s="175" t="s">
        <v>141</v>
      </c>
      <c r="E255" s="176" t="s">
        <v>1157</v>
      </c>
      <c r="F255" s="177" t="s">
        <v>1158</v>
      </c>
      <c r="G255" s="178" t="s">
        <v>1043</v>
      </c>
      <c r="H255" s="179">
        <v>1</v>
      </c>
      <c r="I255" s="180"/>
      <c r="J255" s="181">
        <f>ROUND(I255*H255,2)</f>
        <v>0</v>
      </c>
      <c r="K255" s="182"/>
      <c r="L255" s="40"/>
      <c r="M255" s="183" t="s">
        <v>19</v>
      </c>
      <c r="N255" s="184" t="s">
        <v>44</v>
      </c>
      <c r="O255" s="65"/>
      <c r="P255" s="185">
        <f>O255*H255</f>
        <v>0</v>
      </c>
      <c r="Q255" s="185">
        <v>0</v>
      </c>
      <c r="R255" s="185">
        <f>Q255*H255</f>
        <v>0</v>
      </c>
      <c r="S255" s="185">
        <v>0</v>
      </c>
      <c r="T255" s="186">
        <f>S255*H255</f>
        <v>0</v>
      </c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R255" s="187" t="s">
        <v>224</v>
      </c>
      <c r="AT255" s="187" t="s">
        <v>141</v>
      </c>
      <c r="AU255" s="187" t="s">
        <v>83</v>
      </c>
      <c r="AY255" s="18" t="s">
        <v>139</v>
      </c>
      <c r="BE255" s="188">
        <f>IF(N255="základní",J255,0)</f>
        <v>0</v>
      </c>
      <c r="BF255" s="188">
        <f>IF(N255="snížená",J255,0)</f>
        <v>0</v>
      </c>
      <c r="BG255" s="188">
        <f>IF(N255="zákl. přenesená",J255,0)</f>
        <v>0</v>
      </c>
      <c r="BH255" s="188">
        <f>IF(N255="sníž. přenesená",J255,0)</f>
        <v>0</v>
      </c>
      <c r="BI255" s="188">
        <f>IF(N255="nulová",J255,0)</f>
        <v>0</v>
      </c>
      <c r="BJ255" s="18" t="s">
        <v>81</v>
      </c>
      <c r="BK255" s="188">
        <f>ROUND(I255*H255,2)</f>
        <v>0</v>
      </c>
      <c r="BL255" s="18" t="s">
        <v>224</v>
      </c>
      <c r="BM255" s="187" t="s">
        <v>1159</v>
      </c>
    </row>
    <row r="256" spans="1:47" s="2" customFormat="1" ht="107.25">
      <c r="A256" s="35"/>
      <c r="B256" s="36"/>
      <c r="C256" s="37"/>
      <c r="D256" s="196" t="s">
        <v>196</v>
      </c>
      <c r="E256" s="37"/>
      <c r="F256" s="227" t="s">
        <v>1160</v>
      </c>
      <c r="G256" s="37"/>
      <c r="H256" s="37"/>
      <c r="I256" s="191"/>
      <c r="J256" s="37"/>
      <c r="K256" s="37"/>
      <c r="L256" s="40"/>
      <c r="M256" s="192"/>
      <c r="N256" s="193"/>
      <c r="O256" s="65"/>
      <c r="P256" s="65"/>
      <c r="Q256" s="65"/>
      <c r="R256" s="65"/>
      <c r="S256" s="65"/>
      <c r="T256" s="66"/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T256" s="18" t="s">
        <v>196</v>
      </c>
      <c r="AU256" s="18" t="s">
        <v>83</v>
      </c>
    </row>
    <row r="257" spans="1:65" s="2" customFormat="1" ht="37.9" customHeight="1">
      <c r="A257" s="35"/>
      <c r="B257" s="36"/>
      <c r="C257" s="175" t="s">
        <v>846</v>
      </c>
      <c r="D257" s="175" t="s">
        <v>141</v>
      </c>
      <c r="E257" s="176" t="s">
        <v>1161</v>
      </c>
      <c r="F257" s="177" t="s">
        <v>1162</v>
      </c>
      <c r="G257" s="178" t="s">
        <v>213</v>
      </c>
      <c r="H257" s="179">
        <v>18.4</v>
      </c>
      <c r="I257" s="180"/>
      <c r="J257" s="181">
        <f>ROUND(I257*H257,2)</f>
        <v>0</v>
      </c>
      <c r="K257" s="182"/>
      <c r="L257" s="40"/>
      <c r="M257" s="183" t="s">
        <v>19</v>
      </c>
      <c r="N257" s="184" t="s">
        <v>44</v>
      </c>
      <c r="O257" s="65"/>
      <c r="P257" s="185">
        <f>O257*H257</f>
        <v>0</v>
      </c>
      <c r="Q257" s="185">
        <v>0.00525</v>
      </c>
      <c r="R257" s="185">
        <f>Q257*H257</f>
        <v>0.0966</v>
      </c>
      <c r="S257" s="185">
        <v>0</v>
      </c>
      <c r="T257" s="186">
        <f>S257*H257</f>
        <v>0</v>
      </c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R257" s="187" t="s">
        <v>224</v>
      </c>
      <c r="AT257" s="187" t="s">
        <v>141</v>
      </c>
      <c r="AU257" s="187" t="s">
        <v>83</v>
      </c>
      <c r="AY257" s="18" t="s">
        <v>139</v>
      </c>
      <c r="BE257" s="188">
        <f>IF(N257="základní",J257,0)</f>
        <v>0</v>
      </c>
      <c r="BF257" s="188">
        <f>IF(N257="snížená",J257,0)</f>
        <v>0</v>
      </c>
      <c r="BG257" s="188">
        <f>IF(N257="zákl. přenesená",J257,0)</f>
        <v>0</v>
      </c>
      <c r="BH257" s="188">
        <f>IF(N257="sníž. přenesená",J257,0)</f>
        <v>0</v>
      </c>
      <c r="BI257" s="188">
        <f>IF(N257="nulová",J257,0)</f>
        <v>0</v>
      </c>
      <c r="BJ257" s="18" t="s">
        <v>81</v>
      </c>
      <c r="BK257" s="188">
        <f>ROUND(I257*H257,2)</f>
        <v>0</v>
      </c>
      <c r="BL257" s="18" t="s">
        <v>224</v>
      </c>
      <c r="BM257" s="187" t="s">
        <v>1163</v>
      </c>
    </row>
    <row r="258" spans="1:47" s="2" customFormat="1" ht="29.25">
      <c r="A258" s="35"/>
      <c r="B258" s="36"/>
      <c r="C258" s="37"/>
      <c r="D258" s="196" t="s">
        <v>196</v>
      </c>
      <c r="E258" s="37"/>
      <c r="F258" s="227" t="s">
        <v>1164</v>
      </c>
      <c r="G258" s="37"/>
      <c r="H258" s="37"/>
      <c r="I258" s="191"/>
      <c r="J258" s="37"/>
      <c r="K258" s="37"/>
      <c r="L258" s="40"/>
      <c r="M258" s="192"/>
      <c r="N258" s="193"/>
      <c r="O258" s="65"/>
      <c r="P258" s="65"/>
      <c r="Q258" s="65"/>
      <c r="R258" s="65"/>
      <c r="S258" s="65"/>
      <c r="T258" s="66"/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T258" s="18" t="s">
        <v>196</v>
      </c>
      <c r="AU258" s="18" t="s">
        <v>83</v>
      </c>
    </row>
    <row r="259" spans="1:65" s="2" customFormat="1" ht="33" customHeight="1">
      <c r="A259" s="35"/>
      <c r="B259" s="36"/>
      <c r="C259" s="175" t="s">
        <v>850</v>
      </c>
      <c r="D259" s="175" t="s">
        <v>141</v>
      </c>
      <c r="E259" s="176" t="s">
        <v>1165</v>
      </c>
      <c r="F259" s="177" t="s">
        <v>1166</v>
      </c>
      <c r="G259" s="178" t="s">
        <v>213</v>
      </c>
      <c r="H259" s="179">
        <v>18</v>
      </c>
      <c r="I259" s="180"/>
      <c r="J259" s="181">
        <f>ROUND(I259*H259,2)</f>
        <v>0</v>
      </c>
      <c r="K259" s="182"/>
      <c r="L259" s="40"/>
      <c r="M259" s="183" t="s">
        <v>19</v>
      </c>
      <c r="N259" s="184" t="s">
        <v>44</v>
      </c>
      <c r="O259" s="65"/>
      <c r="P259" s="185">
        <f>O259*H259</f>
        <v>0</v>
      </c>
      <c r="Q259" s="185">
        <v>0.00218</v>
      </c>
      <c r="R259" s="185">
        <f>Q259*H259</f>
        <v>0.039240000000000004</v>
      </c>
      <c r="S259" s="185">
        <v>0</v>
      </c>
      <c r="T259" s="186">
        <f>S259*H259</f>
        <v>0</v>
      </c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R259" s="187" t="s">
        <v>224</v>
      </c>
      <c r="AT259" s="187" t="s">
        <v>141</v>
      </c>
      <c r="AU259" s="187" t="s">
        <v>83</v>
      </c>
      <c r="AY259" s="18" t="s">
        <v>139</v>
      </c>
      <c r="BE259" s="188">
        <f>IF(N259="základní",J259,0)</f>
        <v>0</v>
      </c>
      <c r="BF259" s="188">
        <f>IF(N259="snížená",J259,0)</f>
        <v>0</v>
      </c>
      <c r="BG259" s="188">
        <f>IF(N259="zákl. přenesená",J259,0)</f>
        <v>0</v>
      </c>
      <c r="BH259" s="188">
        <f>IF(N259="sníž. přenesená",J259,0)</f>
        <v>0</v>
      </c>
      <c r="BI259" s="188">
        <f>IF(N259="nulová",J259,0)</f>
        <v>0</v>
      </c>
      <c r="BJ259" s="18" t="s">
        <v>81</v>
      </c>
      <c r="BK259" s="188">
        <f>ROUND(I259*H259,2)</f>
        <v>0</v>
      </c>
      <c r="BL259" s="18" t="s">
        <v>224</v>
      </c>
      <c r="BM259" s="187" t="s">
        <v>1167</v>
      </c>
    </row>
    <row r="260" spans="2:51" s="13" customFormat="1" ht="11.25">
      <c r="B260" s="194"/>
      <c r="C260" s="195"/>
      <c r="D260" s="196" t="s">
        <v>180</v>
      </c>
      <c r="E260" s="197" t="s">
        <v>19</v>
      </c>
      <c r="F260" s="198" t="s">
        <v>1168</v>
      </c>
      <c r="G260" s="195"/>
      <c r="H260" s="199">
        <v>18</v>
      </c>
      <c r="I260" s="200"/>
      <c r="J260" s="195"/>
      <c r="K260" s="195"/>
      <c r="L260" s="201"/>
      <c r="M260" s="202"/>
      <c r="N260" s="203"/>
      <c r="O260" s="203"/>
      <c r="P260" s="203"/>
      <c r="Q260" s="203"/>
      <c r="R260" s="203"/>
      <c r="S260" s="203"/>
      <c r="T260" s="204"/>
      <c r="AT260" s="205" t="s">
        <v>180</v>
      </c>
      <c r="AU260" s="205" t="s">
        <v>83</v>
      </c>
      <c r="AV260" s="13" t="s">
        <v>83</v>
      </c>
      <c r="AW260" s="13" t="s">
        <v>35</v>
      </c>
      <c r="AX260" s="13" t="s">
        <v>81</v>
      </c>
      <c r="AY260" s="205" t="s">
        <v>139</v>
      </c>
    </row>
    <row r="261" spans="1:65" s="2" customFormat="1" ht="37.9" customHeight="1">
      <c r="A261" s="35"/>
      <c r="B261" s="36"/>
      <c r="C261" s="175" t="s">
        <v>854</v>
      </c>
      <c r="D261" s="175" t="s">
        <v>141</v>
      </c>
      <c r="E261" s="176" t="s">
        <v>1169</v>
      </c>
      <c r="F261" s="177" t="s">
        <v>1170</v>
      </c>
      <c r="G261" s="178" t="s">
        <v>213</v>
      </c>
      <c r="H261" s="179">
        <v>36.8</v>
      </c>
      <c r="I261" s="180"/>
      <c r="J261" s="181">
        <f>ROUND(I261*H261,2)</f>
        <v>0</v>
      </c>
      <c r="K261" s="182"/>
      <c r="L261" s="40"/>
      <c r="M261" s="183" t="s">
        <v>19</v>
      </c>
      <c r="N261" s="184" t="s">
        <v>44</v>
      </c>
      <c r="O261" s="65"/>
      <c r="P261" s="185">
        <f>O261*H261</f>
        <v>0</v>
      </c>
      <c r="Q261" s="185">
        <v>0.00227</v>
      </c>
      <c r="R261" s="185">
        <f>Q261*H261</f>
        <v>0.08353599999999999</v>
      </c>
      <c r="S261" s="185">
        <v>0</v>
      </c>
      <c r="T261" s="186">
        <f>S261*H261</f>
        <v>0</v>
      </c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R261" s="187" t="s">
        <v>224</v>
      </c>
      <c r="AT261" s="187" t="s">
        <v>141</v>
      </c>
      <c r="AU261" s="187" t="s">
        <v>83</v>
      </c>
      <c r="AY261" s="18" t="s">
        <v>139</v>
      </c>
      <c r="BE261" s="188">
        <f>IF(N261="základní",J261,0)</f>
        <v>0</v>
      </c>
      <c r="BF261" s="188">
        <f>IF(N261="snížená",J261,0)</f>
        <v>0</v>
      </c>
      <c r="BG261" s="188">
        <f>IF(N261="zákl. přenesená",J261,0)</f>
        <v>0</v>
      </c>
      <c r="BH261" s="188">
        <f>IF(N261="sníž. přenesená",J261,0)</f>
        <v>0</v>
      </c>
      <c r="BI261" s="188">
        <f>IF(N261="nulová",J261,0)</f>
        <v>0</v>
      </c>
      <c r="BJ261" s="18" t="s">
        <v>81</v>
      </c>
      <c r="BK261" s="188">
        <f>ROUND(I261*H261,2)</f>
        <v>0</v>
      </c>
      <c r="BL261" s="18" t="s">
        <v>224</v>
      </c>
      <c r="BM261" s="187" t="s">
        <v>1171</v>
      </c>
    </row>
    <row r="262" spans="1:65" s="2" customFormat="1" ht="33" customHeight="1">
      <c r="A262" s="35"/>
      <c r="B262" s="36"/>
      <c r="C262" s="175" t="s">
        <v>858</v>
      </c>
      <c r="D262" s="175" t="s">
        <v>141</v>
      </c>
      <c r="E262" s="176" t="s">
        <v>1172</v>
      </c>
      <c r="F262" s="177" t="s">
        <v>1173</v>
      </c>
      <c r="G262" s="178" t="s">
        <v>213</v>
      </c>
      <c r="H262" s="179">
        <v>36.8</v>
      </c>
      <c r="I262" s="180"/>
      <c r="J262" s="181">
        <f>ROUND(I262*H262,2)</f>
        <v>0</v>
      </c>
      <c r="K262" s="182"/>
      <c r="L262" s="40"/>
      <c r="M262" s="183" t="s">
        <v>19</v>
      </c>
      <c r="N262" s="184" t="s">
        <v>44</v>
      </c>
      <c r="O262" s="65"/>
      <c r="P262" s="185">
        <f>O262*H262</f>
        <v>0</v>
      </c>
      <c r="Q262" s="185">
        <v>0.00174</v>
      </c>
      <c r="R262" s="185">
        <f>Q262*H262</f>
        <v>0.06403199999999999</v>
      </c>
      <c r="S262" s="185">
        <v>0</v>
      </c>
      <c r="T262" s="186">
        <f>S262*H262</f>
        <v>0</v>
      </c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R262" s="187" t="s">
        <v>224</v>
      </c>
      <c r="AT262" s="187" t="s">
        <v>141</v>
      </c>
      <c r="AU262" s="187" t="s">
        <v>83</v>
      </c>
      <c r="AY262" s="18" t="s">
        <v>139</v>
      </c>
      <c r="BE262" s="188">
        <f>IF(N262="základní",J262,0)</f>
        <v>0</v>
      </c>
      <c r="BF262" s="188">
        <f>IF(N262="snížená",J262,0)</f>
        <v>0</v>
      </c>
      <c r="BG262" s="188">
        <f>IF(N262="zákl. přenesená",J262,0)</f>
        <v>0</v>
      </c>
      <c r="BH262" s="188">
        <f>IF(N262="sníž. přenesená",J262,0)</f>
        <v>0</v>
      </c>
      <c r="BI262" s="188">
        <f>IF(N262="nulová",J262,0)</f>
        <v>0</v>
      </c>
      <c r="BJ262" s="18" t="s">
        <v>81</v>
      </c>
      <c r="BK262" s="188">
        <f>ROUND(I262*H262,2)</f>
        <v>0</v>
      </c>
      <c r="BL262" s="18" t="s">
        <v>224</v>
      </c>
      <c r="BM262" s="187" t="s">
        <v>1174</v>
      </c>
    </row>
    <row r="263" spans="2:51" s="13" customFormat="1" ht="11.25">
      <c r="B263" s="194"/>
      <c r="C263" s="195"/>
      <c r="D263" s="196" t="s">
        <v>180</v>
      </c>
      <c r="E263" s="197" t="s">
        <v>19</v>
      </c>
      <c r="F263" s="198" t="s">
        <v>1175</v>
      </c>
      <c r="G263" s="195"/>
      <c r="H263" s="199">
        <v>36.8</v>
      </c>
      <c r="I263" s="200"/>
      <c r="J263" s="195"/>
      <c r="K263" s="195"/>
      <c r="L263" s="201"/>
      <c r="M263" s="202"/>
      <c r="N263" s="203"/>
      <c r="O263" s="203"/>
      <c r="P263" s="203"/>
      <c r="Q263" s="203"/>
      <c r="R263" s="203"/>
      <c r="S263" s="203"/>
      <c r="T263" s="204"/>
      <c r="AT263" s="205" t="s">
        <v>180</v>
      </c>
      <c r="AU263" s="205" t="s">
        <v>83</v>
      </c>
      <c r="AV263" s="13" t="s">
        <v>83</v>
      </c>
      <c r="AW263" s="13" t="s">
        <v>35</v>
      </c>
      <c r="AX263" s="13" t="s">
        <v>81</v>
      </c>
      <c r="AY263" s="205" t="s">
        <v>139</v>
      </c>
    </row>
    <row r="264" spans="1:65" s="2" customFormat="1" ht="44.25" customHeight="1">
      <c r="A264" s="35"/>
      <c r="B264" s="36"/>
      <c r="C264" s="175" t="s">
        <v>862</v>
      </c>
      <c r="D264" s="175" t="s">
        <v>141</v>
      </c>
      <c r="E264" s="176" t="s">
        <v>1176</v>
      </c>
      <c r="F264" s="177" t="s">
        <v>1177</v>
      </c>
      <c r="G264" s="178" t="s">
        <v>144</v>
      </c>
      <c r="H264" s="179">
        <v>4</v>
      </c>
      <c r="I264" s="180"/>
      <c r="J264" s="181">
        <f>ROUND(I264*H264,2)</f>
        <v>0</v>
      </c>
      <c r="K264" s="182"/>
      <c r="L264" s="40"/>
      <c r="M264" s="183" t="s">
        <v>19</v>
      </c>
      <c r="N264" s="184" t="s">
        <v>44</v>
      </c>
      <c r="O264" s="65"/>
      <c r="P264" s="185">
        <f>O264*H264</f>
        <v>0</v>
      </c>
      <c r="Q264" s="185">
        <v>0.00025</v>
      </c>
      <c r="R264" s="185">
        <f>Q264*H264</f>
        <v>0.001</v>
      </c>
      <c r="S264" s="185">
        <v>0</v>
      </c>
      <c r="T264" s="186">
        <f>S264*H264</f>
        <v>0</v>
      </c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R264" s="187" t="s">
        <v>224</v>
      </c>
      <c r="AT264" s="187" t="s">
        <v>141</v>
      </c>
      <c r="AU264" s="187" t="s">
        <v>83</v>
      </c>
      <c r="AY264" s="18" t="s">
        <v>139</v>
      </c>
      <c r="BE264" s="188">
        <f>IF(N264="základní",J264,0)</f>
        <v>0</v>
      </c>
      <c r="BF264" s="188">
        <f>IF(N264="snížená",J264,0)</f>
        <v>0</v>
      </c>
      <c r="BG264" s="188">
        <f>IF(N264="zákl. přenesená",J264,0)</f>
        <v>0</v>
      </c>
      <c r="BH264" s="188">
        <f>IF(N264="sníž. přenesená",J264,0)</f>
        <v>0</v>
      </c>
      <c r="BI264" s="188">
        <f>IF(N264="nulová",J264,0)</f>
        <v>0</v>
      </c>
      <c r="BJ264" s="18" t="s">
        <v>81</v>
      </c>
      <c r="BK264" s="188">
        <f>ROUND(I264*H264,2)</f>
        <v>0</v>
      </c>
      <c r="BL264" s="18" t="s">
        <v>224</v>
      </c>
      <c r="BM264" s="187" t="s">
        <v>1178</v>
      </c>
    </row>
    <row r="265" spans="1:65" s="2" customFormat="1" ht="37.9" customHeight="1">
      <c r="A265" s="35"/>
      <c r="B265" s="36"/>
      <c r="C265" s="175" t="s">
        <v>867</v>
      </c>
      <c r="D265" s="175" t="s">
        <v>141</v>
      </c>
      <c r="E265" s="176" t="s">
        <v>1179</v>
      </c>
      <c r="F265" s="177" t="s">
        <v>1180</v>
      </c>
      <c r="G265" s="178" t="s">
        <v>213</v>
      </c>
      <c r="H265" s="179">
        <v>18</v>
      </c>
      <c r="I265" s="180"/>
      <c r="J265" s="181">
        <f>ROUND(I265*H265,2)</f>
        <v>0</v>
      </c>
      <c r="K265" s="182"/>
      <c r="L265" s="40"/>
      <c r="M265" s="183" t="s">
        <v>19</v>
      </c>
      <c r="N265" s="184" t="s">
        <v>44</v>
      </c>
      <c r="O265" s="65"/>
      <c r="P265" s="185">
        <f>O265*H265</f>
        <v>0</v>
      </c>
      <c r="Q265" s="185">
        <v>0.00212</v>
      </c>
      <c r="R265" s="185">
        <f>Q265*H265</f>
        <v>0.03816</v>
      </c>
      <c r="S265" s="185">
        <v>0</v>
      </c>
      <c r="T265" s="186">
        <f>S265*H265</f>
        <v>0</v>
      </c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R265" s="187" t="s">
        <v>224</v>
      </c>
      <c r="AT265" s="187" t="s">
        <v>141</v>
      </c>
      <c r="AU265" s="187" t="s">
        <v>83</v>
      </c>
      <c r="AY265" s="18" t="s">
        <v>139</v>
      </c>
      <c r="BE265" s="188">
        <f>IF(N265="základní",J265,0)</f>
        <v>0</v>
      </c>
      <c r="BF265" s="188">
        <f>IF(N265="snížená",J265,0)</f>
        <v>0</v>
      </c>
      <c r="BG265" s="188">
        <f>IF(N265="zákl. přenesená",J265,0)</f>
        <v>0</v>
      </c>
      <c r="BH265" s="188">
        <f>IF(N265="sníž. přenesená",J265,0)</f>
        <v>0</v>
      </c>
      <c r="BI265" s="188">
        <f>IF(N265="nulová",J265,0)</f>
        <v>0</v>
      </c>
      <c r="BJ265" s="18" t="s">
        <v>81</v>
      </c>
      <c r="BK265" s="188">
        <f>ROUND(I265*H265,2)</f>
        <v>0</v>
      </c>
      <c r="BL265" s="18" t="s">
        <v>224</v>
      </c>
      <c r="BM265" s="187" t="s">
        <v>1181</v>
      </c>
    </row>
    <row r="266" spans="2:51" s="13" customFormat="1" ht="11.25">
      <c r="B266" s="194"/>
      <c r="C266" s="195"/>
      <c r="D266" s="196" t="s">
        <v>180</v>
      </c>
      <c r="E266" s="197" t="s">
        <v>19</v>
      </c>
      <c r="F266" s="198" t="s">
        <v>1168</v>
      </c>
      <c r="G266" s="195"/>
      <c r="H266" s="199">
        <v>18</v>
      </c>
      <c r="I266" s="200"/>
      <c r="J266" s="195"/>
      <c r="K266" s="195"/>
      <c r="L266" s="201"/>
      <c r="M266" s="202"/>
      <c r="N266" s="203"/>
      <c r="O266" s="203"/>
      <c r="P266" s="203"/>
      <c r="Q266" s="203"/>
      <c r="R266" s="203"/>
      <c r="S266" s="203"/>
      <c r="T266" s="204"/>
      <c r="AT266" s="205" t="s">
        <v>180</v>
      </c>
      <c r="AU266" s="205" t="s">
        <v>83</v>
      </c>
      <c r="AV266" s="13" t="s">
        <v>83</v>
      </c>
      <c r="AW266" s="13" t="s">
        <v>35</v>
      </c>
      <c r="AX266" s="13" t="s">
        <v>81</v>
      </c>
      <c r="AY266" s="205" t="s">
        <v>139</v>
      </c>
    </row>
    <row r="267" spans="1:65" s="2" customFormat="1" ht="49.15" customHeight="1">
      <c r="A267" s="35"/>
      <c r="B267" s="36"/>
      <c r="C267" s="175" t="s">
        <v>869</v>
      </c>
      <c r="D267" s="175" t="s">
        <v>141</v>
      </c>
      <c r="E267" s="176" t="s">
        <v>1182</v>
      </c>
      <c r="F267" s="177" t="s">
        <v>1183</v>
      </c>
      <c r="G267" s="178" t="s">
        <v>186</v>
      </c>
      <c r="H267" s="179">
        <v>0.323</v>
      </c>
      <c r="I267" s="180"/>
      <c r="J267" s="181">
        <f>ROUND(I267*H267,2)</f>
        <v>0</v>
      </c>
      <c r="K267" s="182"/>
      <c r="L267" s="40"/>
      <c r="M267" s="183" t="s">
        <v>19</v>
      </c>
      <c r="N267" s="184" t="s">
        <v>44</v>
      </c>
      <c r="O267" s="65"/>
      <c r="P267" s="185">
        <f>O267*H267</f>
        <v>0</v>
      </c>
      <c r="Q267" s="185">
        <v>0</v>
      </c>
      <c r="R267" s="185">
        <f>Q267*H267</f>
        <v>0</v>
      </c>
      <c r="S267" s="185">
        <v>0</v>
      </c>
      <c r="T267" s="186">
        <f>S267*H267</f>
        <v>0</v>
      </c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R267" s="187" t="s">
        <v>224</v>
      </c>
      <c r="AT267" s="187" t="s">
        <v>141</v>
      </c>
      <c r="AU267" s="187" t="s">
        <v>83</v>
      </c>
      <c r="AY267" s="18" t="s">
        <v>139</v>
      </c>
      <c r="BE267" s="188">
        <f>IF(N267="základní",J267,0)</f>
        <v>0</v>
      </c>
      <c r="BF267" s="188">
        <f>IF(N267="snížená",J267,0)</f>
        <v>0</v>
      </c>
      <c r="BG267" s="188">
        <f>IF(N267="zákl. přenesená",J267,0)</f>
        <v>0</v>
      </c>
      <c r="BH267" s="188">
        <f>IF(N267="sníž. přenesená",J267,0)</f>
        <v>0</v>
      </c>
      <c r="BI267" s="188">
        <f>IF(N267="nulová",J267,0)</f>
        <v>0</v>
      </c>
      <c r="BJ267" s="18" t="s">
        <v>81</v>
      </c>
      <c r="BK267" s="188">
        <f>ROUND(I267*H267,2)</f>
        <v>0</v>
      </c>
      <c r="BL267" s="18" t="s">
        <v>224</v>
      </c>
      <c r="BM267" s="187" t="s">
        <v>1184</v>
      </c>
    </row>
    <row r="268" spans="2:63" s="12" customFormat="1" ht="22.9" customHeight="1">
      <c r="B268" s="159"/>
      <c r="C268" s="160"/>
      <c r="D268" s="161" t="s">
        <v>72</v>
      </c>
      <c r="E268" s="173" t="s">
        <v>277</v>
      </c>
      <c r="F268" s="173" t="s">
        <v>278</v>
      </c>
      <c r="G268" s="160"/>
      <c r="H268" s="160"/>
      <c r="I268" s="163"/>
      <c r="J268" s="174">
        <f>BK268</f>
        <v>0</v>
      </c>
      <c r="K268" s="160"/>
      <c r="L268" s="165"/>
      <c r="M268" s="166"/>
      <c r="N268" s="167"/>
      <c r="O268" s="167"/>
      <c r="P268" s="168">
        <f>SUM(P269:P273)</f>
        <v>0</v>
      </c>
      <c r="Q268" s="167"/>
      <c r="R268" s="168">
        <f>SUM(R269:R273)</f>
        <v>0.24</v>
      </c>
      <c r="S268" s="167"/>
      <c r="T268" s="169">
        <f>SUM(T269:T273)</f>
        <v>0</v>
      </c>
      <c r="AR268" s="170" t="s">
        <v>83</v>
      </c>
      <c r="AT268" s="171" t="s">
        <v>72</v>
      </c>
      <c r="AU268" s="171" t="s">
        <v>81</v>
      </c>
      <c r="AY268" s="170" t="s">
        <v>139</v>
      </c>
      <c r="BK268" s="172">
        <f>SUM(BK269:BK273)</f>
        <v>0</v>
      </c>
    </row>
    <row r="269" spans="1:65" s="2" customFormat="1" ht="33" customHeight="1">
      <c r="A269" s="35"/>
      <c r="B269" s="36"/>
      <c r="C269" s="175" t="s">
        <v>872</v>
      </c>
      <c r="D269" s="175" t="s">
        <v>141</v>
      </c>
      <c r="E269" s="176" t="s">
        <v>1185</v>
      </c>
      <c r="F269" s="177" t="s">
        <v>1186</v>
      </c>
      <c r="G269" s="178" t="s">
        <v>144</v>
      </c>
      <c r="H269" s="179">
        <v>1</v>
      </c>
      <c r="I269" s="180"/>
      <c r="J269" s="181">
        <f>ROUND(I269*H269,2)</f>
        <v>0</v>
      </c>
      <c r="K269" s="182"/>
      <c r="L269" s="40"/>
      <c r="M269" s="183" t="s">
        <v>19</v>
      </c>
      <c r="N269" s="184" t="s">
        <v>44</v>
      </c>
      <c r="O269" s="65"/>
      <c r="P269" s="185">
        <f>O269*H269</f>
        <v>0</v>
      </c>
      <c r="Q269" s="185">
        <v>0</v>
      </c>
      <c r="R269" s="185">
        <f>Q269*H269</f>
        <v>0</v>
      </c>
      <c r="S269" s="185">
        <v>0</v>
      </c>
      <c r="T269" s="186">
        <f>S269*H269</f>
        <v>0</v>
      </c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R269" s="187" t="s">
        <v>224</v>
      </c>
      <c r="AT269" s="187" t="s">
        <v>141</v>
      </c>
      <c r="AU269" s="187" t="s">
        <v>83</v>
      </c>
      <c r="AY269" s="18" t="s">
        <v>139</v>
      </c>
      <c r="BE269" s="188">
        <f>IF(N269="základní",J269,0)</f>
        <v>0</v>
      </c>
      <c r="BF269" s="188">
        <f>IF(N269="snížená",J269,0)</f>
        <v>0</v>
      </c>
      <c r="BG269" s="188">
        <f>IF(N269="zákl. přenesená",J269,0)</f>
        <v>0</v>
      </c>
      <c r="BH269" s="188">
        <f>IF(N269="sníž. přenesená",J269,0)</f>
        <v>0</v>
      </c>
      <c r="BI269" s="188">
        <f>IF(N269="nulová",J269,0)</f>
        <v>0</v>
      </c>
      <c r="BJ269" s="18" t="s">
        <v>81</v>
      </c>
      <c r="BK269" s="188">
        <f>ROUND(I269*H269,2)</f>
        <v>0</v>
      </c>
      <c r="BL269" s="18" t="s">
        <v>224</v>
      </c>
      <c r="BM269" s="187" t="s">
        <v>1187</v>
      </c>
    </row>
    <row r="270" spans="1:65" s="2" customFormat="1" ht="24.2" customHeight="1">
      <c r="A270" s="35"/>
      <c r="B270" s="36"/>
      <c r="C270" s="206" t="s">
        <v>877</v>
      </c>
      <c r="D270" s="206" t="s">
        <v>183</v>
      </c>
      <c r="E270" s="207" t="s">
        <v>1188</v>
      </c>
      <c r="F270" s="208" t="s">
        <v>1189</v>
      </c>
      <c r="G270" s="209" t="s">
        <v>144</v>
      </c>
      <c r="H270" s="210">
        <v>1</v>
      </c>
      <c r="I270" s="211"/>
      <c r="J270" s="212">
        <f>ROUND(I270*H270,2)</f>
        <v>0</v>
      </c>
      <c r="K270" s="213"/>
      <c r="L270" s="214"/>
      <c r="M270" s="215" t="s">
        <v>19</v>
      </c>
      <c r="N270" s="216" t="s">
        <v>44</v>
      </c>
      <c r="O270" s="65"/>
      <c r="P270" s="185">
        <f>O270*H270</f>
        <v>0</v>
      </c>
      <c r="Q270" s="185">
        <v>0.18</v>
      </c>
      <c r="R270" s="185">
        <f>Q270*H270</f>
        <v>0.18</v>
      </c>
      <c r="S270" s="185">
        <v>0</v>
      </c>
      <c r="T270" s="186">
        <f>S270*H270</f>
        <v>0</v>
      </c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R270" s="187" t="s">
        <v>420</v>
      </c>
      <c r="AT270" s="187" t="s">
        <v>183</v>
      </c>
      <c r="AU270" s="187" t="s">
        <v>83</v>
      </c>
      <c r="AY270" s="18" t="s">
        <v>139</v>
      </c>
      <c r="BE270" s="188">
        <f>IF(N270="základní",J270,0)</f>
        <v>0</v>
      </c>
      <c r="BF270" s="188">
        <f>IF(N270="snížená",J270,0)</f>
        <v>0</v>
      </c>
      <c r="BG270" s="188">
        <f>IF(N270="zákl. přenesená",J270,0)</f>
        <v>0</v>
      </c>
      <c r="BH270" s="188">
        <f>IF(N270="sníž. přenesená",J270,0)</f>
        <v>0</v>
      </c>
      <c r="BI270" s="188">
        <f>IF(N270="nulová",J270,0)</f>
        <v>0</v>
      </c>
      <c r="BJ270" s="18" t="s">
        <v>81</v>
      </c>
      <c r="BK270" s="188">
        <f>ROUND(I270*H270,2)</f>
        <v>0</v>
      </c>
      <c r="BL270" s="18" t="s">
        <v>224</v>
      </c>
      <c r="BM270" s="187" t="s">
        <v>1190</v>
      </c>
    </row>
    <row r="271" spans="1:65" s="2" customFormat="1" ht="24.2" customHeight="1">
      <c r="A271" s="35"/>
      <c r="B271" s="36"/>
      <c r="C271" s="175" t="s">
        <v>882</v>
      </c>
      <c r="D271" s="175" t="s">
        <v>141</v>
      </c>
      <c r="E271" s="176" t="s">
        <v>1191</v>
      </c>
      <c r="F271" s="177" t="s">
        <v>1192</v>
      </c>
      <c r="G271" s="178" t="s">
        <v>144</v>
      </c>
      <c r="H271" s="179">
        <v>1</v>
      </c>
      <c r="I271" s="180"/>
      <c r="J271" s="181">
        <f>ROUND(I271*H271,2)</f>
        <v>0</v>
      </c>
      <c r="K271" s="182"/>
      <c r="L271" s="40"/>
      <c r="M271" s="183" t="s">
        <v>19</v>
      </c>
      <c r="N271" s="184" t="s">
        <v>44</v>
      </c>
      <c r="O271" s="65"/>
      <c r="P271" s="185">
        <f>O271*H271</f>
        <v>0</v>
      </c>
      <c r="Q271" s="185">
        <v>0</v>
      </c>
      <c r="R271" s="185">
        <f>Q271*H271</f>
        <v>0</v>
      </c>
      <c r="S271" s="185">
        <v>0</v>
      </c>
      <c r="T271" s="186">
        <f>S271*H271</f>
        <v>0</v>
      </c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R271" s="187" t="s">
        <v>224</v>
      </c>
      <c r="AT271" s="187" t="s">
        <v>141</v>
      </c>
      <c r="AU271" s="187" t="s">
        <v>83</v>
      </c>
      <c r="AY271" s="18" t="s">
        <v>139</v>
      </c>
      <c r="BE271" s="188">
        <f>IF(N271="základní",J271,0)</f>
        <v>0</v>
      </c>
      <c r="BF271" s="188">
        <f>IF(N271="snížená",J271,0)</f>
        <v>0</v>
      </c>
      <c r="BG271" s="188">
        <f>IF(N271="zákl. přenesená",J271,0)</f>
        <v>0</v>
      </c>
      <c r="BH271" s="188">
        <f>IF(N271="sníž. přenesená",J271,0)</f>
        <v>0</v>
      </c>
      <c r="BI271" s="188">
        <f>IF(N271="nulová",J271,0)</f>
        <v>0</v>
      </c>
      <c r="BJ271" s="18" t="s">
        <v>81</v>
      </c>
      <c r="BK271" s="188">
        <f>ROUND(I271*H271,2)</f>
        <v>0</v>
      </c>
      <c r="BL271" s="18" t="s">
        <v>224</v>
      </c>
      <c r="BM271" s="187" t="s">
        <v>1193</v>
      </c>
    </row>
    <row r="272" spans="1:65" s="2" customFormat="1" ht="16.5" customHeight="1">
      <c r="A272" s="35"/>
      <c r="B272" s="36"/>
      <c r="C272" s="206" t="s">
        <v>886</v>
      </c>
      <c r="D272" s="206" t="s">
        <v>183</v>
      </c>
      <c r="E272" s="207" t="s">
        <v>1194</v>
      </c>
      <c r="F272" s="208" t="s">
        <v>1195</v>
      </c>
      <c r="G272" s="209" t="s">
        <v>144</v>
      </c>
      <c r="H272" s="210">
        <v>1</v>
      </c>
      <c r="I272" s="211"/>
      <c r="J272" s="212">
        <f>ROUND(I272*H272,2)</f>
        <v>0</v>
      </c>
      <c r="K272" s="213"/>
      <c r="L272" s="214"/>
      <c r="M272" s="215" t="s">
        <v>19</v>
      </c>
      <c r="N272" s="216" t="s">
        <v>44</v>
      </c>
      <c r="O272" s="65"/>
      <c r="P272" s="185">
        <f>O272*H272</f>
        <v>0</v>
      </c>
      <c r="Q272" s="185">
        <v>0.06</v>
      </c>
      <c r="R272" s="185">
        <f>Q272*H272</f>
        <v>0.06</v>
      </c>
      <c r="S272" s="185">
        <v>0</v>
      </c>
      <c r="T272" s="186">
        <f>S272*H272</f>
        <v>0</v>
      </c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R272" s="187" t="s">
        <v>420</v>
      </c>
      <c r="AT272" s="187" t="s">
        <v>183</v>
      </c>
      <c r="AU272" s="187" t="s">
        <v>83</v>
      </c>
      <c r="AY272" s="18" t="s">
        <v>139</v>
      </c>
      <c r="BE272" s="188">
        <f>IF(N272="základní",J272,0)</f>
        <v>0</v>
      </c>
      <c r="BF272" s="188">
        <f>IF(N272="snížená",J272,0)</f>
        <v>0</v>
      </c>
      <c r="BG272" s="188">
        <f>IF(N272="zákl. přenesená",J272,0)</f>
        <v>0</v>
      </c>
      <c r="BH272" s="188">
        <f>IF(N272="sníž. přenesená",J272,0)</f>
        <v>0</v>
      </c>
      <c r="BI272" s="188">
        <f>IF(N272="nulová",J272,0)</f>
        <v>0</v>
      </c>
      <c r="BJ272" s="18" t="s">
        <v>81</v>
      </c>
      <c r="BK272" s="188">
        <f>ROUND(I272*H272,2)</f>
        <v>0</v>
      </c>
      <c r="BL272" s="18" t="s">
        <v>224</v>
      </c>
      <c r="BM272" s="187" t="s">
        <v>1196</v>
      </c>
    </row>
    <row r="273" spans="1:65" s="2" customFormat="1" ht="49.15" customHeight="1">
      <c r="A273" s="35"/>
      <c r="B273" s="36"/>
      <c r="C273" s="175" t="s">
        <v>890</v>
      </c>
      <c r="D273" s="175" t="s">
        <v>141</v>
      </c>
      <c r="E273" s="176" t="s">
        <v>1197</v>
      </c>
      <c r="F273" s="177" t="s">
        <v>1198</v>
      </c>
      <c r="G273" s="178" t="s">
        <v>186</v>
      </c>
      <c r="H273" s="179">
        <v>0.24</v>
      </c>
      <c r="I273" s="180"/>
      <c r="J273" s="181">
        <f>ROUND(I273*H273,2)</f>
        <v>0</v>
      </c>
      <c r="K273" s="182"/>
      <c r="L273" s="40"/>
      <c r="M273" s="183" t="s">
        <v>19</v>
      </c>
      <c r="N273" s="184" t="s">
        <v>44</v>
      </c>
      <c r="O273" s="65"/>
      <c r="P273" s="185">
        <f>O273*H273</f>
        <v>0</v>
      </c>
      <c r="Q273" s="185">
        <v>0</v>
      </c>
      <c r="R273" s="185">
        <f>Q273*H273</f>
        <v>0</v>
      </c>
      <c r="S273" s="185">
        <v>0</v>
      </c>
      <c r="T273" s="186">
        <f>S273*H273</f>
        <v>0</v>
      </c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R273" s="187" t="s">
        <v>224</v>
      </c>
      <c r="AT273" s="187" t="s">
        <v>141</v>
      </c>
      <c r="AU273" s="187" t="s">
        <v>83</v>
      </c>
      <c r="AY273" s="18" t="s">
        <v>139</v>
      </c>
      <c r="BE273" s="188">
        <f>IF(N273="základní",J273,0)</f>
        <v>0</v>
      </c>
      <c r="BF273" s="188">
        <f>IF(N273="snížená",J273,0)</f>
        <v>0</v>
      </c>
      <c r="BG273" s="188">
        <f>IF(N273="zákl. přenesená",J273,0)</f>
        <v>0</v>
      </c>
      <c r="BH273" s="188">
        <f>IF(N273="sníž. přenesená",J273,0)</f>
        <v>0</v>
      </c>
      <c r="BI273" s="188">
        <f>IF(N273="nulová",J273,0)</f>
        <v>0</v>
      </c>
      <c r="BJ273" s="18" t="s">
        <v>81</v>
      </c>
      <c r="BK273" s="188">
        <f>ROUND(I273*H273,2)</f>
        <v>0</v>
      </c>
      <c r="BL273" s="18" t="s">
        <v>224</v>
      </c>
      <c r="BM273" s="187" t="s">
        <v>1199</v>
      </c>
    </row>
    <row r="274" spans="2:63" s="12" customFormat="1" ht="22.9" customHeight="1">
      <c r="B274" s="159"/>
      <c r="C274" s="160"/>
      <c r="D274" s="161" t="s">
        <v>72</v>
      </c>
      <c r="E274" s="173" t="s">
        <v>1200</v>
      </c>
      <c r="F274" s="173" t="s">
        <v>1201</v>
      </c>
      <c r="G274" s="160"/>
      <c r="H274" s="160"/>
      <c r="I274" s="163"/>
      <c r="J274" s="174">
        <f>BK274</f>
        <v>0</v>
      </c>
      <c r="K274" s="160"/>
      <c r="L274" s="165"/>
      <c r="M274" s="166"/>
      <c r="N274" s="167"/>
      <c r="O274" s="167"/>
      <c r="P274" s="168">
        <f>SUM(P275:P278)</f>
        <v>0</v>
      </c>
      <c r="Q274" s="167"/>
      <c r="R274" s="168">
        <f>SUM(R275:R278)</f>
        <v>0.07020320000000001</v>
      </c>
      <c r="S274" s="167"/>
      <c r="T274" s="169">
        <f>SUM(T275:T278)</f>
        <v>0</v>
      </c>
      <c r="AR274" s="170" t="s">
        <v>83</v>
      </c>
      <c r="AT274" s="171" t="s">
        <v>72</v>
      </c>
      <c r="AU274" s="171" t="s">
        <v>81</v>
      </c>
      <c r="AY274" s="170" t="s">
        <v>139</v>
      </c>
      <c r="BK274" s="172">
        <f>SUM(BK275:BK278)</f>
        <v>0</v>
      </c>
    </row>
    <row r="275" spans="1:65" s="2" customFormat="1" ht="24.2" customHeight="1">
      <c r="A275" s="35"/>
      <c r="B275" s="36"/>
      <c r="C275" s="175" t="s">
        <v>894</v>
      </c>
      <c r="D275" s="175" t="s">
        <v>141</v>
      </c>
      <c r="E275" s="176" t="s">
        <v>1202</v>
      </c>
      <c r="F275" s="177" t="s">
        <v>1203</v>
      </c>
      <c r="G275" s="178" t="s">
        <v>149</v>
      </c>
      <c r="H275" s="179">
        <v>121.04</v>
      </c>
      <c r="I275" s="180"/>
      <c r="J275" s="181">
        <f>ROUND(I275*H275,2)</f>
        <v>0</v>
      </c>
      <c r="K275" s="182"/>
      <c r="L275" s="40"/>
      <c r="M275" s="183" t="s">
        <v>19</v>
      </c>
      <c r="N275" s="184" t="s">
        <v>44</v>
      </c>
      <c r="O275" s="65"/>
      <c r="P275" s="185">
        <f>O275*H275</f>
        <v>0</v>
      </c>
      <c r="Q275" s="185">
        <v>0</v>
      </c>
      <c r="R275" s="185">
        <f>Q275*H275</f>
        <v>0</v>
      </c>
      <c r="S275" s="185">
        <v>0</v>
      </c>
      <c r="T275" s="186">
        <f>S275*H275</f>
        <v>0</v>
      </c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R275" s="187" t="s">
        <v>224</v>
      </c>
      <c r="AT275" s="187" t="s">
        <v>141</v>
      </c>
      <c r="AU275" s="187" t="s">
        <v>83</v>
      </c>
      <c r="AY275" s="18" t="s">
        <v>139</v>
      </c>
      <c r="BE275" s="188">
        <f>IF(N275="základní",J275,0)</f>
        <v>0</v>
      </c>
      <c r="BF275" s="188">
        <f>IF(N275="snížená",J275,0)</f>
        <v>0</v>
      </c>
      <c r="BG275" s="188">
        <f>IF(N275="zákl. přenesená",J275,0)</f>
        <v>0</v>
      </c>
      <c r="BH275" s="188">
        <f>IF(N275="sníž. přenesená",J275,0)</f>
        <v>0</v>
      </c>
      <c r="BI275" s="188">
        <f>IF(N275="nulová",J275,0)</f>
        <v>0</v>
      </c>
      <c r="BJ275" s="18" t="s">
        <v>81</v>
      </c>
      <c r="BK275" s="188">
        <f>ROUND(I275*H275,2)</f>
        <v>0</v>
      </c>
      <c r="BL275" s="18" t="s">
        <v>224</v>
      </c>
      <c r="BM275" s="187" t="s">
        <v>1204</v>
      </c>
    </row>
    <row r="276" spans="2:51" s="13" customFormat="1" ht="11.25">
      <c r="B276" s="194"/>
      <c r="C276" s="195"/>
      <c r="D276" s="196" t="s">
        <v>180</v>
      </c>
      <c r="E276" s="197" t="s">
        <v>19</v>
      </c>
      <c r="F276" s="198" t="s">
        <v>1124</v>
      </c>
      <c r="G276" s="195"/>
      <c r="H276" s="199">
        <v>121.04</v>
      </c>
      <c r="I276" s="200"/>
      <c r="J276" s="195"/>
      <c r="K276" s="195"/>
      <c r="L276" s="201"/>
      <c r="M276" s="202"/>
      <c r="N276" s="203"/>
      <c r="O276" s="203"/>
      <c r="P276" s="203"/>
      <c r="Q276" s="203"/>
      <c r="R276" s="203"/>
      <c r="S276" s="203"/>
      <c r="T276" s="204"/>
      <c r="AT276" s="205" t="s">
        <v>180</v>
      </c>
      <c r="AU276" s="205" t="s">
        <v>83</v>
      </c>
      <c r="AV276" s="13" t="s">
        <v>83</v>
      </c>
      <c r="AW276" s="13" t="s">
        <v>35</v>
      </c>
      <c r="AX276" s="13" t="s">
        <v>81</v>
      </c>
      <c r="AY276" s="205" t="s">
        <v>139</v>
      </c>
    </row>
    <row r="277" spans="1:65" s="2" customFormat="1" ht="21.75" customHeight="1">
      <c r="A277" s="35"/>
      <c r="B277" s="36"/>
      <c r="C277" s="175" t="s">
        <v>898</v>
      </c>
      <c r="D277" s="175" t="s">
        <v>141</v>
      </c>
      <c r="E277" s="176" t="s">
        <v>1205</v>
      </c>
      <c r="F277" s="177" t="s">
        <v>1206</v>
      </c>
      <c r="G277" s="178" t="s">
        <v>149</v>
      </c>
      <c r="H277" s="179">
        <v>121.04</v>
      </c>
      <c r="I277" s="180"/>
      <c r="J277" s="181">
        <f>ROUND(I277*H277,2)</f>
        <v>0</v>
      </c>
      <c r="K277" s="182"/>
      <c r="L277" s="40"/>
      <c r="M277" s="183" t="s">
        <v>19</v>
      </c>
      <c r="N277" s="184" t="s">
        <v>44</v>
      </c>
      <c r="O277" s="65"/>
      <c r="P277" s="185">
        <f>O277*H277</f>
        <v>0</v>
      </c>
      <c r="Q277" s="185">
        <v>0.00025</v>
      </c>
      <c r="R277" s="185">
        <f>Q277*H277</f>
        <v>0.030260000000000002</v>
      </c>
      <c r="S277" s="185">
        <v>0</v>
      </c>
      <c r="T277" s="186">
        <f>S277*H277</f>
        <v>0</v>
      </c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R277" s="187" t="s">
        <v>224</v>
      </c>
      <c r="AT277" s="187" t="s">
        <v>141</v>
      </c>
      <c r="AU277" s="187" t="s">
        <v>83</v>
      </c>
      <c r="AY277" s="18" t="s">
        <v>139</v>
      </c>
      <c r="BE277" s="188">
        <f>IF(N277="základní",J277,0)</f>
        <v>0</v>
      </c>
      <c r="BF277" s="188">
        <f>IF(N277="snížená",J277,0)</f>
        <v>0</v>
      </c>
      <c r="BG277" s="188">
        <f>IF(N277="zákl. přenesená",J277,0)</f>
        <v>0</v>
      </c>
      <c r="BH277" s="188">
        <f>IF(N277="sníž. přenesená",J277,0)</f>
        <v>0</v>
      </c>
      <c r="BI277" s="188">
        <f>IF(N277="nulová",J277,0)</f>
        <v>0</v>
      </c>
      <c r="BJ277" s="18" t="s">
        <v>81</v>
      </c>
      <c r="BK277" s="188">
        <f>ROUND(I277*H277,2)</f>
        <v>0</v>
      </c>
      <c r="BL277" s="18" t="s">
        <v>224</v>
      </c>
      <c r="BM277" s="187" t="s">
        <v>1207</v>
      </c>
    </row>
    <row r="278" spans="1:65" s="2" customFormat="1" ht="24.2" customHeight="1">
      <c r="A278" s="35"/>
      <c r="B278" s="36"/>
      <c r="C278" s="175" t="s">
        <v>902</v>
      </c>
      <c r="D278" s="175" t="s">
        <v>141</v>
      </c>
      <c r="E278" s="176" t="s">
        <v>1208</v>
      </c>
      <c r="F278" s="177" t="s">
        <v>1209</v>
      </c>
      <c r="G278" s="178" t="s">
        <v>149</v>
      </c>
      <c r="H278" s="179">
        <v>121.04</v>
      </c>
      <c r="I278" s="180"/>
      <c r="J278" s="181">
        <f>ROUND(I278*H278,2)</f>
        <v>0</v>
      </c>
      <c r="K278" s="182"/>
      <c r="L278" s="40"/>
      <c r="M278" s="183" t="s">
        <v>19</v>
      </c>
      <c r="N278" s="184" t="s">
        <v>44</v>
      </c>
      <c r="O278" s="65"/>
      <c r="P278" s="185">
        <f>O278*H278</f>
        <v>0</v>
      </c>
      <c r="Q278" s="185">
        <v>0.00033</v>
      </c>
      <c r="R278" s="185">
        <f>Q278*H278</f>
        <v>0.039943200000000005</v>
      </c>
      <c r="S278" s="185">
        <v>0</v>
      </c>
      <c r="T278" s="186">
        <f>S278*H278</f>
        <v>0</v>
      </c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R278" s="187" t="s">
        <v>224</v>
      </c>
      <c r="AT278" s="187" t="s">
        <v>141</v>
      </c>
      <c r="AU278" s="187" t="s">
        <v>83</v>
      </c>
      <c r="AY278" s="18" t="s">
        <v>139</v>
      </c>
      <c r="BE278" s="188">
        <f>IF(N278="základní",J278,0)</f>
        <v>0</v>
      </c>
      <c r="BF278" s="188">
        <f>IF(N278="snížená",J278,0)</f>
        <v>0</v>
      </c>
      <c r="BG278" s="188">
        <f>IF(N278="zákl. přenesená",J278,0)</f>
        <v>0</v>
      </c>
      <c r="BH278" s="188">
        <f>IF(N278="sníž. přenesená",J278,0)</f>
        <v>0</v>
      </c>
      <c r="BI278" s="188">
        <f>IF(N278="nulová",J278,0)</f>
        <v>0</v>
      </c>
      <c r="BJ278" s="18" t="s">
        <v>81</v>
      </c>
      <c r="BK278" s="188">
        <f>ROUND(I278*H278,2)</f>
        <v>0</v>
      </c>
      <c r="BL278" s="18" t="s">
        <v>224</v>
      </c>
      <c r="BM278" s="187" t="s">
        <v>1210</v>
      </c>
    </row>
    <row r="279" spans="2:63" s="12" customFormat="1" ht="22.9" customHeight="1">
      <c r="B279" s="159"/>
      <c r="C279" s="160"/>
      <c r="D279" s="161" t="s">
        <v>72</v>
      </c>
      <c r="E279" s="173" t="s">
        <v>1211</v>
      </c>
      <c r="F279" s="173" t="s">
        <v>1212</v>
      </c>
      <c r="G279" s="160"/>
      <c r="H279" s="160"/>
      <c r="I279" s="163"/>
      <c r="J279" s="174">
        <f>BK279</f>
        <v>0</v>
      </c>
      <c r="K279" s="160"/>
      <c r="L279" s="165"/>
      <c r="M279" s="166"/>
      <c r="N279" s="167"/>
      <c r="O279" s="167"/>
      <c r="P279" s="168">
        <f>SUM(P280:P292)</f>
        <v>0</v>
      </c>
      <c r="Q279" s="167"/>
      <c r="R279" s="168">
        <f>SUM(R280:R292)</f>
        <v>0.0833</v>
      </c>
      <c r="S279" s="167"/>
      <c r="T279" s="169">
        <f>SUM(T280:T292)</f>
        <v>0</v>
      </c>
      <c r="AR279" s="170" t="s">
        <v>83</v>
      </c>
      <c r="AT279" s="171" t="s">
        <v>72</v>
      </c>
      <c r="AU279" s="171" t="s">
        <v>81</v>
      </c>
      <c r="AY279" s="170" t="s">
        <v>139</v>
      </c>
      <c r="BK279" s="172">
        <f>SUM(BK280:BK292)</f>
        <v>0</v>
      </c>
    </row>
    <row r="280" spans="1:65" s="2" customFormat="1" ht="24.2" customHeight="1">
      <c r="A280" s="35"/>
      <c r="B280" s="36"/>
      <c r="C280" s="175" t="s">
        <v>907</v>
      </c>
      <c r="D280" s="175" t="s">
        <v>141</v>
      </c>
      <c r="E280" s="176" t="s">
        <v>1213</v>
      </c>
      <c r="F280" s="177" t="s">
        <v>1214</v>
      </c>
      <c r="G280" s="178" t="s">
        <v>149</v>
      </c>
      <c r="H280" s="179">
        <v>170</v>
      </c>
      <c r="I280" s="180"/>
      <c r="J280" s="181">
        <f>ROUND(I280*H280,2)</f>
        <v>0</v>
      </c>
      <c r="K280" s="182"/>
      <c r="L280" s="40"/>
      <c r="M280" s="183" t="s">
        <v>19</v>
      </c>
      <c r="N280" s="184" t="s">
        <v>44</v>
      </c>
      <c r="O280" s="65"/>
      <c r="P280" s="185">
        <f>O280*H280</f>
        <v>0</v>
      </c>
      <c r="Q280" s="185">
        <v>0.00021</v>
      </c>
      <c r="R280" s="185">
        <f>Q280*H280</f>
        <v>0.0357</v>
      </c>
      <c r="S280" s="185">
        <v>0</v>
      </c>
      <c r="T280" s="186">
        <f>S280*H280</f>
        <v>0</v>
      </c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  <c r="AR280" s="187" t="s">
        <v>224</v>
      </c>
      <c r="AT280" s="187" t="s">
        <v>141</v>
      </c>
      <c r="AU280" s="187" t="s">
        <v>83</v>
      </c>
      <c r="AY280" s="18" t="s">
        <v>139</v>
      </c>
      <c r="BE280" s="188">
        <f>IF(N280="základní",J280,0)</f>
        <v>0</v>
      </c>
      <c r="BF280" s="188">
        <f>IF(N280="snížená",J280,0)</f>
        <v>0</v>
      </c>
      <c r="BG280" s="188">
        <f>IF(N280="zákl. přenesená",J280,0)</f>
        <v>0</v>
      </c>
      <c r="BH280" s="188">
        <f>IF(N280="sníž. přenesená",J280,0)</f>
        <v>0</v>
      </c>
      <c r="BI280" s="188">
        <f>IF(N280="nulová",J280,0)</f>
        <v>0</v>
      </c>
      <c r="BJ280" s="18" t="s">
        <v>81</v>
      </c>
      <c r="BK280" s="188">
        <f>ROUND(I280*H280,2)</f>
        <v>0</v>
      </c>
      <c r="BL280" s="18" t="s">
        <v>224</v>
      </c>
      <c r="BM280" s="187" t="s">
        <v>1215</v>
      </c>
    </row>
    <row r="281" spans="2:51" s="13" customFormat="1" ht="11.25">
      <c r="B281" s="194"/>
      <c r="C281" s="195"/>
      <c r="D281" s="196" t="s">
        <v>180</v>
      </c>
      <c r="E281" s="197" t="s">
        <v>19</v>
      </c>
      <c r="F281" s="198" t="s">
        <v>1216</v>
      </c>
      <c r="G281" s="195"/>
      <c r="H281" s="199">
        <v>23.405</v>
      </c>
      <c r="I281" s="200"/>
      <c r="J281" s="195"/>
      <c r="K281" s="195"/>
      <c r="L281" s="201"/>
      <c r="M281" s="202"/>
      <c r="N281" s="203"/>
      <c r="O281" s="203"/>
      <c r="P281" s="203"/>
      <c r="Q281" s="203"/>
      <c r="R281" s="203"/>
      <c r="S281" s="203"/>
      <c r="T281" s="204"/>
      <c r="AT281" s="205" t="s">
        <v>180</v>
      </c>
      <c r="AU281" s="205" t="s">
        <v>83</v>
      </c>
      <c r="AV281" s="13" t="s">
        <v>83</v>
      </c>
      <c r="AW281" s="13" t="s">
        <v>35</v>
      </c>
      <c r="AX281" s="13" t="s">
        <v>73</v>
      </c>
      <c r="AY281" s="205" t="s">
        <v>139</v>
      </c>
    </row>
    <row r="282" spans="2:51" s="13" customFormat="1" ht="11.25">
      <c r="B282" s="194"/>
      <c r="C282" s="195"/>
      <c r="D282" s="196" t="s">
        <v>180</v>
      </c>
      <c r="E282" s="197" t="s">
        <v>19</v>
      </c>
      <c r="F282" s="198" t="s">
        <v>1217</v>
      </c>
      <c r="G282" s="195"/>
      <c r="H282" s="199">
        <v>16.946</v>
      </c>
      <c r="I282" s="200"/>
      <c r="J282" s="195"/>
      <c r="K282" s="195"/>
      <c r="L282" s="201"/>
      <c r="M282" s="202"/>
      <c r="N282" s="203"/>
      <c r="O282" s="203"/>
      <c r="P282" s="203"/>
      <c r="Q282" s="203"/>
      <c r="R282" s="203"/>
      <c r="S282" s="203"/>
      <c r="T282" s="204"/>
      <c r="AT282" s="205" t="s">
        <v>180</v>
      </c>
      <c r="AU282" s="205" t="s">
        <v>83</v>
      </c>
      <c r="AV282" s="13" t="s">
        <v>83</v>
      </c>
      <c r="AW282" s="13" t="s">
        <v>35</v>
      </c>
      <c r="AX282" s="13" t="s">
        <v>73</v>
      </c>
      <c r="AY282" s="205" t="s">
        <v>139</v>
      </c>
    </row>
    <row r="283" spans="2:51" s="13" customFormat="1" ht="11.25">
      <c r="B283" s="194"/>
      <c r="C283" s="195"/>
      <c r="D283" s="196" t="s">
        <v>180</v>
      </c>
      <c r="E283" s="197" t="s">
        <v>19</v>
      </c>
      <c r="F283" s="198" t="s">
        <v>1218</v>
      </c>
      <c r="G283" s="195"/>
      <c r="H283" s="199">
        <v>4.685</v>
      </c>
      <c r="I283" s="200"/>
      <c r="J283" s="195"/>
      <c r="K283" s="195"/>
      <c r="L283" s="201"/>
      <c r="M283" s="202"/>
      <c r="N283" s="203"/>
      <c r="O283" s="203"/>
      <c r="P283" s="203"/>
      <c r="Q283" s="203"/>
      <c r="R283" s="203"/>
      <c r="S283" s="203"/>
      <c r="T283" s="204"/>
      <c r="AT283" s="205" t="s">
        <v>180</v>
      </c>
      <c r="AU283" s="205" t="s">
        <v>83</v>
      </c>
      <c r="AV283" s="13" t="s">
        <v>83</v>
      </c>
      <c r="AW283" s="13" t="s">
        <v>35</v>
      </c>
      <c r="AX283" s="13" t="s">
        <v>73</v>
      </c>
      <c r="AY283" s="205" t="s">
        <v>139</v>
      </c>
    </row>
    <row r="284" spans="2:51" s="13" customFormat="1" ht="11.25">
      <c r="B284" s="194"/>
      <c r="C284" s="195"/>
      <c r="D284" s="196" t="s">
        <v>180</v>
      </c>
      <c r="E284" s="197" t="s">
        <v>19</v>
      </c>
      <c r="F284" s="198" t="s">
        <v>1219</v>
      </c>
      <c r="G284" s="195"/>
      <c r="H284" s="199">
        <v>15.88</v>
      </c>
      <c r="I284" s="200"/>
      <c r="J284" s="195"/>
      <c r="K284" s="195"/>
      <c r="L284" s="201"/>
      <c r="M284" s="202"/>
      <c r="N284" s="203"/>
      <c r="O284" s="203"/>
      <c r="P284" s="203"/>
      <c r="Q284" s="203"/>
      <c r="R284" s="203"/>
      <c r="S284" s="203"/>
      <c r="T284" s="204"/>
      <c r="AT284" s="205" t="s">
        <v>180</v>
      </c>
      <c r="AU284" s="205" t="s">
        <v>83</v>
      </c>
      <c r="AV284" s="13" t="s">
        <v>83</v>
      </c>
      <c r="AW284" s="13" t="s">
        <v>35</v>
      </c>
      <c r="AX284" s="13" t="s">
        <v>73</v>
      </c>
      <c r="AY284" s="205" t="s">
        <v>139</v>
      </c>
    </row>
    <row r="285" spans="2:51" s="13" customFormat="1" ht="11.25">
      <c r="B285" s="194"/>
      <c r="C285" s="195"/>
      <c r="D285" s="196" t="s">
        <v>180</v>
      </c>
      <c r="E285" s="197" t="s">
        <v>19</v>
      </c>
      <c r="F285" s="198" t="s">
        <v>1220</v>
      </c>
      <c r="G285" s="195"/>
      <c r="H285" s="199">
        <v>8.798</v>
      </c>
      <c r="I285" s="200"/>
      <c r="J285" s="195"/>
      <c r="K285" s="195"/>
      <c r="L285" s="201"/>
      <c r="M285" s="202"/>
      <c r="N285" s="203"/>
      <c r="O285" s="203"/>
      <c r="P285" s="203"/>
      <c r="Q285" s="203"/>
      <c r="R285" s="203"/>
      <c r="S285" s="203"/>
      <c r="T285" s="204"/>
      <c r="AT285" s="205" t="s">
        <v>180</v>
      </c>
      <c r="AU285" s="205" t="s">
        <v>83</v>
      </c>
      <c r="AV285" s="13" t="s">
        <v>83</v>
      </c>
      <c r="AW285" s="13" t="s">
        <v>35</v>
      </c>
      <c r="AX285" s="13" t="s">
        <v>73</v>
      </c>
      <c r="AY285" s="205" t="s">
        <v>139</v>
      </c>
    </row>
    <row r="286" spans="2:51" s="13" customFormat="1" ht="11.25">
      <c r="B286" s="194"/>
      <c r="C286" s="195"/>
      <c r="D286" s="196" t="s">
        <v>180</v>
      </c>
      <c r="E286" s="197" t="s">
        <v>19</v>
      </c>
      <c r="F286" s="198" t="s">
        <v>1221</v>
      </c>
      <c r="G286" s="195"/>
      <c r="H286" s="199">
        <v>13.896</v>
      </c>
      <c r="I286" s="200"/>
      <c r="J286" s="195"/>
      <c r="K286" s="195"/>
      <c r="L286" s="201"/>
      <c r="M286" s="202"/>
      <c r="N286" s="203"/>
      <c r="O286" s="203"/>
      <c r="P286" s="203"/>
      <c r="Q286" s="203"/>
      <c r="R286" s="203"/>
      <c r="S286" s="203"/>
      <c r="T286" s="204"/>
      <c r="AT286" s="205" t="s">
        <v>180</v>
      </c>
      <c r="AU286" s="205" t="s">
        <v>83</v>
      </c>
      <c r="AV286" s="13" t="s">
        <v>83</v>
      </c>
      <c r="AW286" s="13" t="s">
        <v>35</v>
      </c>
      <c r="AX286" s="13" t="s">
        <v>73</v>
      </c>
      <c r="AY286" s="205" t="s">
        <v>139</v>
      </c>
    </row>
    <row r="287" spans="2:51" s="13" customFormat="1" ht="11.25">
      <c r="B287" s="194"/>
      <c r="C287" s="195"/>
      <c r="D287" s="196" t="s">
        <v>180</v>
      </c>
      <c r="E287" s="197" t="s">
        <v>19</v>
      </c>
      <c r="F287" s="198" t="s">
        <v>1222</v>
      </c>
      <c r="G287" s="195"/>
      <c r="H287" s="199">
        <v>1.656</v>
      </c>
      <c r="I287" s="200"/>
      <c r="J287" s="195"/>
      <c r="K287" s="195"/>
      <c r="L287" s="201"/>
      <c r="M287" s="202"/>
      <c r="N287" s="203"/>
      <c r="O287" s="203"/>
      <c r="P287" s="203"/>
      <c r="Q287" s="203"/>
      <c r="R287" s="203"/>
      <c r="S287" s="203"/>
      <c r="T287" s="204"/>
      <c r="AT287" s="205" t="s">
        <v>180</v>
      </c>
      <c r="AU287" s="205" t="s">
        <v>83</v>
      </c>
      <c r="AV287" s="13" t="s">
        <v>83</v>
      </c>
      <c r="AW287" s="13" t="s">
        <v>35</v>
      </c>
      <c r="AX287" s="13" t="s">
        <v>73</v>
      </c>
      <c r="AY287" s="205" t="s">
        <v>139</v>
      </c>
    </row>
    <row r="288" spans="2:51" s="13" customFormat="1" ht="11.25">
      <c r="B288" s="194"/>
      <c r="C288" s="195"/>
      <c r="D288" s="196" t="s">
        <v>180</v>
      </c>
      <c r="E288" s="197" t="s">
        <v>19</v>
      </c>
      <c r="F288" s="198" t="s">
        <v>1223</v>
      </c>
      <c r="G288" s="195"/>
      <c r="H288" s="199">
        <v>2.916</v>
      </c>
      <c r="I288" s="200"/>
      <c r="J288" s="195"/>
      <c r="K288" s="195"/>
      <c r="L288" s="201"/>
      <c r="M288" s="202"/>
      <c r="N288" s="203"/>
      <c r="O288" s="203"/>
      <c r="P288" s="203"/>
      <c r="Q288" s="203"/>
      <c r="R288" s="203"/>
      <c r="S288" s="203"/>
      <c r="T288" s="204"/>
      <c r="AT288" s="205" t="s">
        <v>180</v>
      </c>
      <c r="AU288" s="205" t="s">
        <v>83</v>
      </c>
      <c r="AV288" s="13" t="s">
        <v>83</v>
      </c>
      <c r="AW288" s="13" t="s">
        <v>35</v>
      </c>
      <c r="AX288" s="13" t="s">
        <v>73</v>
      </c>
      <c r="AY288" s="205" t="s">
        <v>139</v>
      </c>
    </row>
    <row r="289" spans="2:51" s="13" customFormat="1" ht="11.25">
      <c r="B289" s="194"/>
      <c r="C289" s="195"/>
      <c r="D289" s="196" t="s">
        <v>180</v>
      </c>
      <c r="E289" s="197" t="s">
        <v>19</v>
      </c>
      <c r="F289" s="198" t="s">
        <v>1224</v>
      </c>
      <c r="G289" s="195"/>
      <c r="H289" s="199">
        <v>80.96</v>
      </c>
      <c r="I289" s="200"/>
      <c r="J289" s="195"/>
      <c r="K289" s="195"/>
      <c r="L289" s="201"/>
      <c r="M289" s="202"/>
      <c r="N289" s="203"/>
      <c r="O289" s="203"/>
      <c r="P289" s="203"/>
      <c r="Q289" s="203"/>
      <c r="R289" s="203"/>
      <c r="S289" s="203"/>
      <c r="T289" s="204"/>
      <c r="AT289" s="205" t="s">
        <v>180</v>
      </c>
      <c r="AU289" s="205" t="s">
        <v>83</v>
      </c>
      <c r="AV289" s="13" t="s">
        <v>83</v>
      </c>
      <c r="AW289" s="13" t="s">
        <v>35</v>
      </c>
      <c r="AX289" s="13" t="s">
        <v>73</v>
      </c>
      <c r="AY289" s="205" t="s">
        <v>139</v>
      </c>
    </row>
    <row r="290" spans="2:51" s="15" customFormat="1" ht="11.25">
      <c r="B290" s="232"/>
      <c r="C290" s="233"/>
      <c r="D290" s="196" t="s">
        <v>180</v>
      </c>
      <c r="E290" s="234" t="s">
        <v>19</v>
      </c>
      <c r="F290" s="235" t="s">
        <v>317</v>
      </c>
      <c r="G290" s="233"/>
      <c r="H290" s="236">
        <v>169.142</v>
      </c>
      <c r="I290" s="237"/>
      <c r="J290" s="233"/>
      <c r="K290" s="233"/>
      <c r="L290" s="238"/>
      <c r="M290" s="239"/>
      <c r="N290" s="240"/>
      <c r="O290" s="240"/>
      <c r="P290" s="240"/>
      <c r="Q290" s="240"/>
      <c r="R290" s="240"/>
      <c r="S290" s="240"/>
      <c r="T290" s="241"/>
      <c r="AT290" s="242" t="s">
        <v>180</v>
      </c>
      <c r="AU290" s="242" t="s">
        <v>83</v>
      </c>
      <c r="AV290" s="15" t="s">
        <v>145</v>
      </c>
      <c r="AW290" s="15" t="s">
        <v>35</v>
      </c>
      <c r="AX290" s="15" t="s">
        <v>73</v>
      </c>
      <c r="AY290" s="242" t="s">
        <v>139</v>
      </c>
    </row>
    <row r="291" spans="2:51" s="13" customFormat="1" ht="11.25">
      <c r="B291" s="194"/>
      <c r="C291" s="195"/>
      <c r="D291" s="196" t="s">
        <v>180</v>
      </c>
      <c r="E291" s="197" t="s">
        <v>19</v>
      </c>
      <c r="F291" s="198" t="s">
        <v>1225</v>
      </c>
      <c r="G291" s="195"/>
      <c r="H291" s="199">
        <v>170</v>
      </c>
      <c r="I291" s="200"/>
      <c r="J291" s="195"/>
      <c r="K291" s="195"/>
      <c r="L291" s="201"/>
      <c r="M291" s="202"/>
      <c r="N291" s="203"/>
      <c r="O291" s="203"/>
      <c r="P291" s="203"/>
      <c r="Q291" s="203"/>
      <c r="R291" s="203"/>
      <c r="S291" s="203"/>
      <c r="T291" s="204"/>
      <c r="AT291" s="205" t="s">
        <v>180</v>
      </c>
      <c r="AU291" s="205" t="s">
        <v>83</v>
      </c>
      <c r="AV291" s="13" t="s">
        <v>83</v>
      </c>
      <c r="AW291" s="13" t="s">
        <v>35</v>
      </c>
      <c r="AX291" s="13" t="s">
        <v>81</v>
      </c>
      <c r="AY291" s="205" t="s">
        <v>139</v>
      </c>
    </row>
    <row r="292" spans="1:65" s="2" customFormat="1" ht="24.2" customHeight="1">
      <c r="A292" s="35"/>
      <c r="B292" s="36"/>
      <c r="C292" s="175" t="s">
        <v>912</v>
      </c>
      <c r="D292" s="175" t="s">
        <v>141</v>
      </c>
      <c r="E292" s="176" t="s">
        <v>1226</v>
      </c>
      <c r="F292" s="177" t="s">
        <v>1227</v>
      </c>
      <c r="G292" s="178" t="s">
        <v>149</v>
      </c>
      <c r="H292" s="179">
        <v>170</v>
      </c>
      <c r="I292" s="180"/>
      <c r="J292" s="181">
        <f>ROUND(I292*H292,2)</f>
        <v>0</v>
      </c>
      <c r="K292" s="182"/>
      <c r="L292" s="40"/>
      <c r="M292" s="243" t="s">
        <v>19</v>
      </c>
      <c r="N292" s="244" t="s">
        <v>44</v>
      </c>
      <c r="O292" s="230"/>
      <c r="P292" s="245">
        <f>O292*H292</f>
        <v>0</v>
      </c>
      <c r="Q292" s="245">
        <v>0.00028</v>
      </c>
      <c r="R292" s="245">
        <f>Q292*H292</f>
        <v>0.047599999999999996</v>
      </c>
      <c r="S292" s="245">
        <v>0</v>
      </c>
      <c r="T292" s="246">
        <f>S292*H292</f>
        <v>0</v>
      </c>
      <c r="U292" s="35"/>
      <c r="V292" s="35"/>
      <c r="W292" s="35"/>
      <c r="X292" s="35"/>
      <c r="Y292" s="35"/>
      <c r="Z292" s="35"/>
      <c r="AA292" s="35"/>
      <c r="AB292" s="35"/>
      <c r="AC292" s="35"/>
      <c r="AD292" s="35"/>
      <c r="AE292" s="35"/>
      <c r="AR292" s="187" t="s">
        <v>224</v>
      </c>
      <c r="AT292" s="187" t="s">
        <v>141</v>
      </c>
      <c r="AU292" s="187" t="s">
        <v>83</v>
      </c>
      <c r="AY292" s="18" t="s">
        <v>139</v>
      </c>
      <c r="BE292" s="188">
        <f>IF(N292="základní",J292,0)</f>
        <v>0</v>
      </c>
      <c r="BF292" s="188">
        <f>IF(N292="snížená",J292,0)</f>
        <v>0</v>
      </c>
      <c r="BG292" s="188">
        <f>IF(N292="zákl. přenesená",J292,0)</f>
        <v>0</v>
      </c>
      <c r="BH292" s="188">
        <f>IF(N292="sníž. přenesená",J292,0)</f>
        <v>0</v>
      </c>
      <c r="BI292" s="188">
        <f>IF(N292="nulová",J292,0)</f>
        <v>0</v>
      </c>
      <c r="BJ292" s="18" t="s">
        <v>81</v>
      </c>
      <c r="BK292" s="188">
        <f>ROUND(I292*H292,2)</f>
        <v>0</v>
      </c>
      <c r="BL292" s="18" t="s">
        <v>224</v>
      </c>
      <c r="BM292" s="187" t="s">
        <v>1228</v>
      </c>
    </row>
    <row r="293" spans="1:31" s="2" customFormat="1" ht="6.95" customHeight="1">
      <c r="A293" s="35"/>
      <c r="B293" s="48"/>
      <c r="C293" s="49"/>
      <c r="D293" s="49"/>
      <c r="E293" s="49"/>
      <c r="F293" s="49"/>
      <c r="G293" s="49"/>
      <c r="H293" s="49"/>
      <c r="I293" s="49"/>
      <c r="J293" s="49"/>
      <c r="K293" s="49"/>
      <c r="L293" s="40"/>
      <c r="M293" s="35"/>
      <c r="O293" s="35"/>
      <c r="P293" s="35"/>
      <c r="Q293" s="35"/>
      <c r="R293" s="35"/>
      <c r="S293" s="35"/>
      <c r="T293" s="35"/>
      <c r="U293" s="35"/>
      <c r="V293" s="35"/>
      <c r="W293" s="35"/>
      <c r="X293" s="35"/>
      <c r="Y293" s="35"/>
      <c r="Z293" s="35"/>
      <c r="AA293" s="35"/>
      <c r="AB293" s="35"/>
      <c r="AC293" s="35"/>
      <c r="AD293" s="35"/>
      <c r="AE293" s="35"/>
    </row>
  </sheetData>
  <sheetProtection algorithmName="SHA-512" hashValue="1+jBVYUQ2TIK7fGb/dMohF0hyXsmOpv7PoY1JV+/1Lua916Hw8mBrNiNlxA0r6hprCgV575AJV6/g+2w8yAb0g==" saltValue="TVNYeXaSwDPr3bWTRollaXmBSkVIGjw4FjJtG17TR7W28oJeks/ZaiQJlfqnMeHHj5BdEyfXBFBiZZSR3lZvvw==" spinCount="100000" sheet="1" objects="1" scenarios="1" formatColumns="0" formatRows="0" autoFilter="0"/>
  <autoFilter ref="C91:K292"/>
  <mergeCells count="9">
    <mergeCell ref="E50:H50"/>
    <mergeCell ref="E82:H82"/>
    <mergeCell ref="E84:H84"/>
    <mergeCell ref="L2:V2"/>
    <mergeCell ref="E7:H7"/>
    <mergeCell ref="E9:H9"/>
    <mergeCell ref="E18:H18"/>
    <mergeCell ref="E27:H27"/>
    <mergeCell ref="E48:H48"/>
  </mergeCells>
  <hyperlinks>
    <hyperlink ref="F96" r:id="rId1" display="https://podminky.urs.cz/item/CS_URS_2022_01/121151115"/>
    <hyperlink ref="F100" r:id="rId2" display="https://podminky.urs.cz/item/CS_URS_2022_01/162751117"/>
    <hyperlink ref="F102" r:id="rId3" display="https://podminky.urs.cz/item/CS_URS_2022_01/167151101"/>
    <hyperlink ref="F104" r:id="rId4" display="https://podminky.urs.cz/item/CS_URS_2022_01/171151103"/>
    <hyperlink ref="F106" r:id="rId5" display="https://podminky.urs.cz/item/CS_URS_2022_01/122151102"/>
    <hyperlink ref="F110" r:id="rId6" display="https://podminky.urs.cz/item/CS_URS_2022_01/131151102"/>
    <hyperlink ref="F117" r:id="rId7" display="https://podminky.urs.cz/item/CS_URS_2022_01/162351104"/>
    <hyperlink ref="F120" r:id="rId8" display="https://podminky.urs.cz/item/CS_URS_2022_01/162751119"/>
    <hyperlink ref="F123" r:id="rId9" display="https://podminky.urs.cz/item/CS_URS_2022_01/171251201"/>
    <hyperlink ref="F125" r:id="rId10" display="https://podminky.urs.cz/item/CS_URS_2022_01/171201231"/>
    <hyperlink ref="F128" r:id="rId11" display="https://podminky.urs.cz/item/CS_URS_2022_01/181951111"/>
    <hyperlink ref="F130" r:id="rId12" display="https://podminky.urs.cz/item/CS_URS_2022_01/181311103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3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67"/>
      <c r="M2" s="367"/>
      <c r="N2" s="367"/>
      <c r="O2" s="367"/>
      <c r="P2" s="367"/>
      <c r="Q2" s="367"/>
      <c r="R2" s="367"/>
      <c r="S2" s="367"/>
      <c r="T2" s="367"/>
      <c r="U2" s="367"/>
      <c r="V2" s="367"/>
      <c r="AT2" s="18" t="s">
        <v>100</v>
      </c>
    </row>
    <row r="3" spans="2:46" s="1" customFormat="1" ht="6.95" customHeight="1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21"/>
      <c r="AT3" s="18" t="s">
        <v>83</v>
      </c>
    </row>
    <row r="4" spans="2:46" s="1" customFormat="1" ht="24.95" customHeight="1">
      <c r="B4" s="21"/>
      <c r="D4" s="104" t="s">
        <v>110</v>
      </c>
      <c r="L4" s="21"/>
      <c r="M4" s="105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06" t="s">
        <v>16</v>
      </c>
      <c r="L6" s="21"/>
    </row>
    <row r="7" spans="2:12" s="1" customFormat="1" ht="16.5" customHeight="1">
      <c r="B7" s="21"/>
      <c r="E7" s="368" t="str">
        <f>'Rekapitulace stavby'!K6</f>
        <v>PPO Píšťany-sklad MPPZ (aktualizace)</v>
      </c>
      <c r="F7" s="369"/>
      <c r="G7" s="369"/>
      <c r="H7" s="369"/>
      <c r="L7" s="21"/>
    </row>
    <row r="8" spans="1:31" s="2" customFormat="1" ht="12" customHeight="1">
      <c r="A8" s="35"/>
      <c r="B8" s="40"/>
      <c r="C8" s="35"/>
      <c r="D8" s="106" t="s">
        <v>111</v>
      </c>
      <c r="E8" s="35"/>
      <c r="F8" s="35"/>
      <c r="G8" s="35"/>
      <c r="H8" s="35"/>
      <c r="I8" s="35"/>
      <c r="J8" s="35"/>
      <c r="K8" s="35"/>
      <c r="L8" s="107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70" t="s">
        <v>1229</v>
      </c>
      <c r="F9" s="371"/>
      <c r="G9" s="371"/>
      <c r="H9" s="371"/>
      <c r="I9" s="35"/>
      <c r="J9" s="35"/>
      <c r="K9" s="35"/>
      <c r="L9" s="10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10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06" t="s">
        <v>18</v>
      </c>
      <c r="E11" s="35"/>
      <c r="F11" s="108" t="s">
        <v>19</v>
      </c>
      <c r="G11" s="35"/>
      <c r="H11" s="35"/>
      <c r="I11" s="106" t="s">
        <v>20</v>
      </c>
      <c r="J11" s="108" t="s">
        <v>19</v>
      </c>
      <c r="K11" s="35"/>
      <c r="L11" s="10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06" t="s">
        <v>21</v>
      </c>
      <c r="E12" s="35"/>
      <c r="F12" s="108" t="s">
        <v>22</v>
      </c>
      <c r="G12" s="35"/>
      <c r="H12" s="35"/>
      <c r="I12" s="106" t="s">
        <v>23</v>
      </c>
      <c r="J12" s="109" t="str">
        <f>'Rekapitulace stavby'!AN8</f>
        <v>31. 10. 2022</v>
      </c>
      <c r="K12" s="35"/>
      <c r="L12" s="10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10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06" t="s">
        <v>25</v>
      </c>
      <c r="E14" s="35"/>
      <c r="F14" s="35"/>
      <c r="G14" s="35"/>
      <c r="H14" s="35"/>
      <c r="I14" s="106" t="s">
        <v>26</v>
      </c>
      <c r="J14" s="108" t="str">
        <f>IF('Rekapitulace stavby'!AN10="","",'Rekapitulace stavby'!AN10)</f>
        <v>70890005</v>
      </c>
      <c r="K14" s="35"/>
      <c r="L14" s="10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08" t="str">
        <f>IF('Rekapitulace stavby'!E11="","",'Rekapitulace stavby'!E11)</f>
        <v>Povodí LABE - státní podnik</v>
      </c>
      <c r="F15" s="35"/>
      <c r="G15" s="35"/>
      <c r="H15" s="35"/>
      <c r="I15" s="106" t="s">
        <v>29</v>
      </c>
      <c r="J15" s="108" t="str">
        <f>IF('Rekapitulace stavby'!AN11="","",'Rekapitulace stavby'!AN11)</f>
        <v/>
      </c>
      <c r="K15" s="35"/>
      <c r="L15" s="10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10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06" t="s">
        <v>30</v>
      </c>
      <c r="E17" s="35"/>
      <c r="F17" s="35"/>
      <c r="G17" s="35"/>
      <c r="H17" s="35"/>
      <c r="I17" s="106" t="s">
        <v>26</v>
      </c>
      <c r="J17" s="31" t="str">
        <f>'Rekapitulace stavby'!AN13</f>
        <v>Vyplň údaj</v>
      </c>
      <c r="K17" s="35"/>
      <c r="L17" s="10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72" t="str">
        <f>'Rekapitulace stavby'!E14</f>
        <v>Vyplň údaj</v>
      </c>
      <c r="F18" s="373"/>
      <c r="G18" s="373"/>
      <c r="H18" s="373"/>
      <c r="I18" s="106" t="s">
        <v>29</v>
      </c>
      <c r="J18" s="31" t="str">
        <f>'Rekapitulace stavby'!AN14</f>
        <v>Vyplň údaj</v>
      </c>
      <c r="K18" s="35"/>
      <c r="L18" s="10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10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06" t="s">
        <v>32</v>
      </c>
      <c r="E20" s="35"/>
      <c r="F20" s="35"/>
      <c r="G20" s="35"/>
      <c r="H20" s="35"/>
      <c r="I20" s="106" t="s">
        <v>26</v>
      </c>
      <c r="J20" s="108" t="s">
        <v>33</v>
      </c>
      <c r="K20" s="35"/>
      <c r="L20" s="10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8" t="s">
        <v>34</v>
      </c>
      <c r="F21" s="35"/>
      <c r="G21" s="35"/>
      <c r="H21" s="35"/>
      <c r="I21" s="106" t="s">
        <v>29</v>
      </c>
      <c r="J21" s="108" t="s">
        <v>19</v>
      </c>
      <c r="K21" s="35"/>
      <c r="L21" s="10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10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06" t="s">
        <v>36</v>
      </c>
      <c r="E23" s="35"/>
      <c r="F23" s="35"/>
      <c r="G23" s="35"/>
      <c r="H23" s="35"/>
      <c r="I23" s="106" t="s">
        <v>26</v>
      </c>
      <c r="J23" s="108" t="str">
        <f>IF('Rekapitulace stavby'!AN19="","",'Rekapitulace stavby'!AN19)</f>
        <v>49974424</v>
      </c>
      <c r="K23" s="35"/>
      <c r="L23" s="10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8" t="str">
        <f>IF('Rekapitulace stavby'!E20="","",'Rekapitulace stavby'!E20)</f>
        <v>Agroprojekt Jihlava spol, s.r.o.</v>
      </c>
      <c r="F24" s="35"/>
      <c r="G24" s="35"/>
      <c r="H24" s="35"/>
      <c r="I24" s="106" t="s">
        <v>29</v>
      </c>
      <c r="J24" s="108" t="str">
        <f>IF('Rekapitulace stavby'!AN20="","",'Rekapitulace stavby'!AN20)</f>
        <v/>
      </c>
      <c r="K24" s="35"/>
      <c r="L24" s="10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10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06" t="s">
        <v>37</v>
      </c>
      <c r="E26" s="35"/>
      <c r="F26" s="35"/>
      <c r="G26" s="35"/>
      <c r="H26" s="35"/>
      <c r="I26" s="35"/>
      <c r="J26" s="35"/>
      <c r="K26" s="35"/>
      <c r="L26" s="10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0"/>
      <c r="B27" s="111"/>
      <c r="C27" s="110"/>
      <c r="D27" s="110"/>
      <c r="E27" s="374" t="s">
        <v>19</v>
      </c>
      <c r="F27" s="374"/>
      <c r="G27" s="374"/>
      <c r="H27" s="374"/>
      <c r="I27" s="110"/>
      <c r="J27" s="110"/>
      <c r="K27" s="110"/>
      <c r="L27" s="112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10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3"/>
      <c r="E29" s="113"/>
      <c r="F29" s="113"/>
      <c r="G29" s="113"/>
      <c r="H29" s="113"/>
      <c r="I29" s="113"/>
      <c r="J29" s="113"/>
      <c r="K29" s="113"/>
      <c r="L29" s="107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14" t="s">
        <v>39</v>
      </c>
      <c r="E30" s="35"/>
      <c r="F30" s="35"/>
      <c r="G30" s="35"/>
      <c r="H30" s="35"/>
      <c r="I30" s="35"/>
      <c r="J30" s="115">
        <f>ROUND(J81,2)</f>
        <v>0</v>
      </c>
      <c r="K30" s="35"/>
      <c r="L30" s="10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3"/>
      <c r="E31" s="113"/>
      <c r="F31" s="113"/>
      <c r="G31" s="113"/>
      <c r="H31" s="113"/>
      <c r="I31" s="113"/>
      <c r="J31" s="113"/>
      <c r="K31" s="113"/>
      <c r="L31" s="10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16" t="s">
        <v>41</v>
      </c>
      <c r="G32" s="35"/>
      <c r="H32" s="35"/>
      <c r="I32" s="116" t="s">
        <v>40</v>
      </c>
      <c r="J32" s="116" t="s">
        <v>42</v>
      </c>
      <c r="K32" s="35"/>
      <c r="L32" s="10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17" t="s">
        <v>43</v>
      </c>
      <c r="E33" s="106" t="s">
        <v>44</v>
      </c>
      <c r="F33" s="118">
        <f>ROUND((SUM(BE81:BE134)),2)</f>
        <v>0</v>
      </c>
      <c r="G33" s="35"/>
      <c r="H33" s="35"/>
      <c r="I33" s="119">
        <v>0.21</v>
      </c>
      <c r="J33" s="118">
        <f>ROUND(((SUM(BE81:BE134))*I33),2)</f>
        <v>0</v>
      </c>
      <c r="K33" s="35"/>
      <c r="L33" s="10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06" t="s">
        <v>45</v>
      </c>
      <c r="F34" s="118">
        <f>ROUND((SUM(BF81:BF134)),2)</f>
        <v>0</v>
      </c>
      <c r="G34" s="35"/>
      <c r="H34" s="35"/>
      <c r="I34" s="119">
        <v>0.15</v>
      </c>
      <c r="J34" s="118">
        <f>ROUND(((SUM(BF81:BF134))*I34),2)</f>
        <v>0</v>
      </c>
      <c r="K34" s="35"/>
      <c r="L34" s="10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06" t="s">
        <v>46</v>
      </c>
      <c r="F35" s="118">
        <f>ROUND((SUM(BG81:BG134)),2)</f>
        <v>0</v>
      </c>
      <c r="G35" s="35"/>
      <c r="H35" s="35"/>
      <c r="I35" s="119">
        <v>0.21</v>
      </c>
      <c r="J35" s="118">
        <f>0</f>
        <v>0</v>
      </c>
      <c r="K35" s="35"/>
      <c r="L35" s="10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06" t="s">
        <v>47</v>
      </c>
      <c r="F36" s="118">
        <f>ROUND((SUM(BH81:BH134)),2)</f>
        <v>0</v>
      </c>
      <c r="G36" s="35"/>
      <c r="H36" s="35"/>
      <c r="I36" s="119">
        <v>0.15</v>
      </c>
      <c r="J36" s="118">
        <f>0</f>
        <v>0</v>
      </c>
      <c r="K36" s="35"/>
      <c r="L36" s="10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06" t="s">
        <v>48</v>
      </c>
      <c r="F37" s="118">
        <f>ROUND((SUM(BI81:BI134)),2)</f>
        <v>0</v>
      </c>
      <c r="G37" s="35"/>
      <c r="H37" s="35"/>
      <c r="I37" s="119">
        <v>0</v>
      </c>
      <c r="J37" s="118">
        <f>0</f>
        <v>0</v>
      </c>
      <c r="K37" s="35"/>
      <c r="L37" s="10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10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0"/>
      <c r="D39" s="121" t="s">
        <v>49</v>
      </c>
      <c r="E39" s="122"/>
      <c r="F39" s="122"/>
      <c r="G39" s="123" t="s">
        <v>50</v>
      </c>
      <c r="H39" s="124" t="s">
        <v>51</v>
      </c>
      <c r="I39" s="122"/>
      <c r="J39" s="125">
        <f>SUM(J30:J37)</f>
        <v>0</v>
      </c>
      <c r="K39" s="126"/>
      <c r="L39" s="10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27"/>
      <c r="C40" s="128"/>
      <c r="D40" s="128"/>
      <c r="E40" s="128"/>
      <c r="F40" s="128"/>
      <c r="G40" s="128"/>
      <c r="H40" s="128"/>
      <c r="I40" s="128"/>
      <c r="J40" s="128"/>
      <c r="K40" s="128"/>
      <c r="L40" s="10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29"/>
      <c r="C44" s="130"/>
      <c r="D44" s="130"/>
      <c r="E44" s="130"/>
      <c r="F44" s="130"/>
      <c r="G44" s="130"/>
      <c r="H44" s="130"/>
      <c r="I44" s="130"/>
      <c r="J44" s="130"/>
      <c r="K44" s="130"/>
      <c r="L44" s="107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4" t="s">
        <v>113</v>
      </c>
      <c r="D45" s="37"/>
      <c r="E45" s="37"/>
      <c r="F45" s="37"/>
      <c r="G45" s="37"/>
      <c r="H45" s="37"/>
      <c r="I45" s="37"/>
      <c r="J45" s="37"/>
      <c r="K45" s="37"/>
      <c r="L45" s="107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10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30" t="s">
        <v>16</v>
      </c>
      <c r="D47" s="37"/>
      <c r="E47" s="37"/>
      <c r="F47" s="37"/>
      <c r="G47" s="37"/>
      <c r="H47" s="37"/>
      <c r="I47" s="37"/>
      <c r="J47" s="37"/>
      <c r="K47" s="37"/>
      <c r="L47" s="10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375" t="str">
        <f>E7</f>
        <v>PPO Píšťany-sklad MPPZ (aktualizace)</v>
      </c>
      <c r="F48" s="376"/>
      <c r="G48" s="376"/>
      <c r="H48" s="376"/>
      <c r="I48" s="37"/>
      <c r="J48" s="37"/>
      <c r="K48" s="37"/>
      <c r="L48" s="10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30" t="s">
        <v>111</v>
      </c>
      <c r="D49" s="37"/>
      <c r="E49" s="37"/>
      <c r="F49" s="37"/>
      <c r="G49" s="37"/>
      <c r="H49" s="37"/>
      <c r="I49" s="37"/>
      <c r="J49" s="37"/>
      <c r="K49" s="37"/>
      <c r="L49" s="10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328" t="str">
        <f>E9</f>
        <v>SO 01 EI a - Elektroinstalace světelná a silnoproudá</v>
      </c>
      <c r="F50" s="377"/>
      <c r="G50" s="377"/>
      <c r="H50" s="377"/>
      <c r="I50" s="37"/>
      <c r="J50" s="37"/>
      <c r="K50" s="37"/>
      <c r="L50" s="10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107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30" t="s">
        <v>21</v>
      </c>
      <c r="D52" s="37"/>
      <c r="E52" s="37"/>
      <c r="F52" s="28" t="str">
        <f>F12</f>
        <v>Píšťany</v>
      </c>
      <c r="G52" s="37"/>
      <c r="H52" s="37"/>
      <c r="I52" s="30" t="s">
        <v>23</v>
      </c>
      <c r="J52" s="60" t="str">
        <f>IF(J12="","",J12)</f>
        <v>31. 10. 2022</v>
      </c>
      <c r="K52" s="37"/>
      <c r="L52" s="10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10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25.7" customHeight="1">
      <c r="A54" s="35"/>
      <c r="B54" s="36"/>
      <c r="C54" s="30" t="s">
        <v>25</v>
      </c>
      <c r="D54" s="37"/>
      <c r="E54" s="37"/>
      <c r="F54" s="28" t="str">
        <f>E15</f>
        <v>Povodí LABE - státní podnik</v>
      </c>
      <c r="G54" s="37"/>
      <c r="H54" s="37"/>
      <c r="I54" s="30" t="s">
        <v>32</v>
      </c>
      <c r="J54" s="33" t="str">
        <f>E21</f>
        <v>Agroprojekt Jihlava spol, s.r.o.</v>
      </c>
      <c r="K54" s="37"/>
      <c r="L54" s="10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25.7" customHeight="1">
      <c r="A55" s="35"/>
      <c r="B55" s="36"/>
      <c r="C55" s="30" t="s">
        <v>30</v>
      </c>
      <c r="D55" s="37"/>
      <c r="E55" s="37"/>
      <c r="F55" s="28" t="str">
        <f>IF(E18="","",E18)</f>
        <v>Vyplň údaj</v>
      </c>
      <c r="G55" s="37"/>
      <c r="H55" s="37"/>
      <c r="I55" s="30" t="s">
        <v>36</v>
      </c>
      <c r="J55" s="33" t="str">
        <f>E24</f>
        <v>Agroprojekt Jihlava spol, s.r.o.</v>
      </c>
      <c r="K55" s="37"/>
      <c r="L55" s="10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10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31" t="s">
        <v>114</v>
      </c>
      <c r="D57" s="132"/>
      <c r="E57" s="132"/>
      <c r="F57" s="132"/>
      <c r="G57" s="132"/>
      <c r="H57" s="132"/>
      <c r="I57" s="132"/>
      <c r="J57" s="133" t="s">
        <v>115</v>
      </c>
      <c r="K57" s="132"/>
      <c r="L57" s="10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10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34" t="s">
        <v>71</v>
      </c>
      <c r="D59" s="37"/>
      <c r="E59" s="37"/>
      <c r="F59" s="37"/>
      <c r="G59" s="37"/>
      <c r="H59" s="37"/>
      <c r="I59" s="37"/>
      <c r="J59" s="78">
        <f>J81</f>
        <v>0</v>
      </c>
      <c r="K59" s="37"/>
      <c r="L59" s="10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8" t="s">
        <v>116</v>
      </c>
    </row>
    <row r="60" spans="2:12" s="9" customFormat="1" ht="24.95" customHeight="1">
      <c r="B60" s="135"/>
      <c r="C60" s="136"/>
      <c r="D60" s="137" t="s">
        <v>503</v>
      </c>
      <c r="E60" s="138"/>
      <c r="F60" s="138"/>
      <c r="G60" s="138"/>
      <c r="H60" s="138"/>
      <c r="I60" s="138"/>
      <c r="J60" s="139">
        <f>J82</f>
        <v>0</v>
      </c>
      <c r="K60" s="136"/>
      <c r="L60" s="140"/>
    </row>
    <row r="61" spans="2:12" s="10" customFormat="1" ht="19.9" customHeight="1">
      <c r="B61" s="141"/>
      <c r="C61" s="142"/>
      <c r="D61" s="143" t="s">
        <v>504</v>
      </c>
      <c r="E61" s="144"/>
      <c r="F61" s="144"/>
      <c r="G61" s="144"/>
      <c r="H61" s="144"/>
      <c r="I61" s="144"/>
      <c r="J61" s="145">
        <f>J83</f>
        <v>0</v>
      </c>
      <c r="K61" s="142"/>
      <c r="L61" s="146"/>
    </row>
    <row r="62" spans="1:31" s="2" customFormat="1" ht="21.75" customHeight="1">
      <c r="A62" s="35"/>
      <c r="B62" s="36"/>
      <c r="C62" s="37"/>
      <c r="D62" s="37"/>
      <c r="E62" s="37"/>
      <c r="F62" s="37"/>
      <c r="G62" s="37"/>
      <c r="H62" s="37"/>
      <c r="I62" s="37"/>
      <c r="J62" s="37"/>
      <c r="K62" s="37"/>
      <c r="L62" s="107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</row>
    <row r="63" spans="1:31" s="2" customFormat="1" ht="6.95" customHeight="1">
      <c r="A63" s="35"/>
      <c r="B63" s="48"/>
      <c r="C63" s="49"/>
      <c r="D63" s="49"/>
      <c r="E63" s="49"/>
      <c r="F63" s="49"/>
      <c r="G63" s="49"/>
      <c r="H63" s="49"/>
      <c r="I63" s="49"/>
      <c r="J63" s="49"/>
      <c r="K63" s="49"/>
      <c r="L63" s="107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</row>
    <row r="67" spans="1:31" s="2" customFormat="1" ht="6.95" customHeight="1">
      <c r="A67" s="35"/>
      <c r="B67" s="50"/>
      <c r="C67" s="51"/>
      <c r="D67" s="51"/>
      <c r="E67" s="51"/>
      <c r="F67" s="51"/>
      <c r="G67" s="51"/>
      <c r="H67" s="51"/>
      <c r="I67" s="51"/>
      <c r="J67" s="51"/>
      <c r="K67" s="51"/>
      <c r="L67" s="107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</row>
    <row r="68" spans="1:31" s="2" customFormat="1" ht="24.95" customHeight="1">
      <c r="A68" s="35"/>
      <c r="B68" s="36"/>
      <c r="C68" s="24" t="s">
        <v>124</v>
      </c>
      <c r="D68" s="37"/>
      <c r="E68" s="37"/>
      <c r="F68" s="37"/>
      <c r="G68" s="37"/>
      <c r="H68" s="37"/>
      <c r="I68" s="37"/>
      <c r="J68" s="37"/>
      <c r="K68" s="37"/>
      <c r="L68" s="107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</row>
    <row r="69" spans="1:31" s="2" customFormat="1" ht="6.95" customHeight="1">
      <c r="A69" s="35"/>
      <c r="B69" s="36"/>
      <c r="C69" s="37"/>
      <c r="D69" s="37"/>
      <c r="E69" s="37"/>
      <c r="F69" s="37"/>
      <c r="G69" s="37"/>
      <c r="H69" s="37"/>
      <c r="I69" s="37"/>
      <c r="J69" s="37"/>
      <c r="K69" s="37"/>
      <c r="L69" s="107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</row>
    <row r="70" spans="1:31" s="2" customFormat="1" ht="12" customHeight="1">
      <c r="A70" s="35"/>
      <c r="B70" s="36"/>
      <c r="C70" s="30" t="s">
        <v>16</v>
      </c>
      <c r="D70" s="37"/>
      <c r="E70" s="37"/>
      <c r="F70" s="37"/>
      <c r="G70" s="37"/>
      <c r="H70" s="37"/>
      <c r="I70" s="37"/>
      <c r="J70" s="37"/>
      <c r="K70" s="37"/>
      <c r="L70" s="107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1" spans="1:31" s="2" customFormat="1" ht="16.5" customHeight="1">
      <c r="A71" s="35"/>
      <c r="B71" s="36"/>
      <c r="C71" s="37"/>
      <c r="D71" s="37"/>
      <c r="E71" s="375" t="str">
        <f>E7</f>
        <v>PPO Píšťany-sklad MPPZ (aktualizace)</v>
      </c>
      <c r="F71" s="376"/>
      <c r="G71" s="376"/>
      <c r="H71" s="376"/>
      <c r="I71" s="37"/>
      <c r="J71" s="37"/>
      <c r="K71" s="37"/>
      <c r="L71" s="107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2" spans="1:31" s="2" customFormat="1" ht="12" customHeight="1">
      <c r="A72" s="35"/>
      <c r="B72" s="36"/>
      <c r="C72" s="30" t="s">
        <v>111</v>
      </c>
      <c r="D72" s="37"/>
      <c r="E72" s="37"/>
      <c r="F72" s="37"/>
      <c r="G72" s="37"/>
      <c r="H72" s="37"/>
      <c r="I72" s="37"/>
      <c r="J72" s="37"/>
      <c r="K72" s="37"/>
      <c r="L72" s="107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2" customFormat="1" ht="16.5" customHeight="1">
      <c r="A73" s="35"/>
      <c r="B73" s="36"/>
      <c r="C73" s="37"/>
      <c r="D73" s="37"/>
      <c r="E73" s="328" t="str">
        <f>E9</f>
        <v>SO 01 EI a - Elektroinstalace světelná a silnoproudá</v>
      </c>
      <c r="F73" s="377"/>
      <c r="G73" s="377"/>
      <c r="H73" s="377"/>
      <c r="I73" s="37"/>
      <c r="J73" s="37"/>
      <c r="K73" s="37"/>
      <c r="L73" s="107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6.95" customHeight="1">
      <c r="A74" s="35"/>
      <c r="B74" s="36"/>
      <c r="C74" s="37"/>
      <c r="D74" s="37"/>
      <c r="E74" s="37"/>
      <c r="F74" s="37"/>
      <c r="G74" s="37"/>
      <c r="H74" s="37"/>
      <c r="I74" s="37"/>
      <c r="J74" s="37"/>
      <c r="K74" s="37"/>
      <c r="L74" s="107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12" customHeight="1">
      <c r="A75" s="35"/>
      <c r="B75" s="36"/>
      <c r="C75" s="30" t="s">
        <v>21</v>
      </c>
      <c r="D75" s="37"/>
      <c r="E75" s="37"/>
      <c r="F75" s="28" t="str">
        <f>F12</f>
        <v>Píšťany</v>
      </c>
      <c r="G75" s="37"/>
      <c r="H75" s="37"/>
      <c r="I75" s="30" t="s">
        <v>23</v>
      </c>
      <c r="J75" s="60" t="str">
        <f>IF(J12="","",J12)</f>
        <v>31. 10. 2022</v>
      </c>
      <c r="K75" s="37"/>
      <c r="L75" s="107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6.95" customHeight="1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107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25.7" customHeight="1">
      <c r="A77" s="35"/>
      <c r="B77" s="36"/>
      <c r="C77" s="30" t="s">
        <v>25</v>
      </c>
      <c r="D77" s="37"/>
      <c r="E77" s="37"/>
      <c r="F77" s="28" t="str">
        <f>E15</f>
        <v>Povodí LABE - státní podnik</v>
      </c>
      <c r="G77" s="37"/>
      <c r="H77" s="37"/>
      <c r="I77" s="30" t="s">
        <v>32</v>
      </c>
      <c r="J77" s="33" t="str">
        <f>E21</f>
        <v>Agroprojekt Jihlava spol, s.r.o.</v>
      </c>
      <c r="K77" s="37"/>
      <c r="L77" s="107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25.7" customHeight="1">
      <c r="A78" s="35"/>
      <c r="B78" s="36"/>
      <c r="C78" s="30" t="s">
        <v>30</v>
      </c>
      <c r="D78" s="37"/>
      <c r="E78" s="37"/>
      <c r="F78" s="28" t="str">
        <f>IF(E18="","",E18)</f>
        <v>Vyplň údaj</v>
      </c>
      <c r="G78" s="37"/>
      <c r="H78" s="37"/>
      <c r="I78" s="30" t="s">
        <v>36</v>
      </c>
      <c r="J78" s="33" t="str">
        <f>E24</f>
        <v>Agroprojekt Jihlava spol, s.r.o.</v>
      </c>
      <c r="K78" s="37"/>
      <c r="L78" s="107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10.35" customHeight="1">
      <c r="A79" s="35"/>
      <c r="B79" s="36"/>
      <c r="C79" s="37"/>
      <c r="D79" s="37"/>
      <c r="E79" s="37"/>
      <c r="F79" s="37"/>
      <c r="G79" s="37"/>
      <c r="H79" s="37"/>
      <c r="I79" s="37"/>
      <c r="J79" s="37"/>
      <c r="K79" s="37"/>
      <c r="L79" s="107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11" customFormat="1" ht="29.25" customHeight="1">
      <c r="A80" s="147"/>
      <c r="B80" s="148"/>
      <c r="C80" s="149" t="s">
        <v>125</v>
      </c>
      <c r="D80" s="150" t="s">
        <v>58</v>
      </c>
      <c r="E80" s="150" t="s">
        <v>54</v>
      </c>
      <c r="F80" s="150" t="s">
        <v>55</v>
      </c>
      <c r="G80" s="150" t="s">
        <v>126</v>
      </c>
      <c r="H80" s="150" t="s">
        <v>127</v>
      </c>
      <c r="I80" s="150" t="s">
        <v>128</v>
      </c>
      <c r="J80" s="151" t="s">
        <v>115</v>
      </c>
      <c r="K80" s="152" t="s">
        <v>129</v>
      </c>
      <c r="L80" s="153"/>
      <c r="M80" s="69" t="s">
        <v>19</v>
      </c>
      <c r="N80" s="70" t="s">
        <v>43</v>
      </c>
      <c r="O80" s="70" t="s">
        <v>130</v>
      </c>
      <c r="P80" s="70" t="s">
        <v>131</v>
      </c>
      <c r="Q80" s="70" t="s">
        <v>132</v>
      </c>
      <c r="R80" s="70" t="s">
        <v>133</v>
      </c>
      <c r="S80" s="70" t="s">
        <v>134</v>
      </c>
      <c r="T80" s="71" t="s">
        <v>135</v>
      </c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</row>
    <row r="81" spans="1:63" s="2" customFormat="1" ht="22.9" customHeight="1">
      <c r="A81" s="35"/>
      <c r="B81" s="36"/>
      <c r="C81" s="76" t="s">
        <v>136</v>
      </c>
      <c r="D81" s="37"/>
      <c r="E81" s="37"/>
      <c r="F81" s="37"/>
      <c r="G81" s="37"/>
      <c r="H81" s="37"/>
      <c r="I81" s="37"/>
      <c r="J81" s="154">
        <f>BK81</f>
        <v>0</v>
      </c>
      <c r="K81" s="37"/>
      <c r="L81" s="40"/>
      <c r="M81" s="72"/>
      <c r="N81" s="155"/>
      <c r="O81" s="73"/>
      <c r="P81" s="156">
        <f>P82</f>
        <v>0</v>
      </c>
      <c r="Q81" s="73"/>
      <c r="R81" s="156">
        <f>R82</f>
        <v>1.7754385</v>
      </c>
      <c r="S81" s="73"/>
      <c r="T81" s="157">
        <f>T82</f>
        <v>0</v>
      </c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T81" s="18" t="s">
        <v>72</v>
      </c>
      <c r="AU81" s="18" t="s">
        <v>116</v>
      </c>
      <c r="BK81" s="158">
        <f>BK82</f>
        <v>0</v>
      </c>
    </row>
    <row r="82" spans="2:63" s="12" customFormat="1" ht="25.9" customHeight="1">
      <c r="B82" s="159"/>
      <c r="C82" s="160"/>
      <c r="D82" s="161" t="s">
        <v>72</v>
      </c>
      <c r="E82" s="162" t="s">
        <v>183</v>
      </c>
      <c r="F82" s="162" t="s">
        <v>183</v>
      </c>
      <c r="G82" s="160"/>
      <c r="H82" s="160"/>
      <c r="I82" s="163"/>
      <c r="J82" s="164">
        <f>BK82</f>
        <v>0</v>
      </c>
      <c r="K82" s="160"/>
      <c r="L82" s="165"/>
      <c r="M82" s="166"/>
      <c r="N82" s="167"/>
      <c r="O82" s="167"/>
      <c r="P82" s="168">
        <f>P83</f>
        <v>0</v>
      </c>
      <c r="Q82" s="167"/>
      <c r="R82" s="168">
        <f>R83</f>
        <v>1.7754385</v>
      </c>
      <c r="S82" s="167"/>
      <c r="T82" s="169">
        <f>T83</f>
        <v>0</v>
      </c>
      <c r="AR82" s="170" t="s">
        <v>153</v>
      </c>
      <c r="AT82" s="171" t="s">
        <v>72</v>
      </c>
      <c r="AU82" s="171" t="s">
        <v>73</v>
      </c>
      <c r="AY82" s="170" t="s">
        <v>139</v>
      </c>
      <c r="BK82" s="172">
        <f>BK83</f>
        <v>0</v>
      </c>
    </row>
    <row r="83" spans="2:63" s="12" customFormat="1" ht="22.9" customHeight="1">
      <c r="B83" s="159"/>
      <c r="C83" s="160"/>
      <c r="D83" s="161" t="s">
        <v>72</v>
      </c>
      <c r="E83" s="173" t="s">
        <v>506</v>
      </c>
      <c r="F83" s="173" t="s">
        <v>507</v>
      </c>
      <c r="G83" s="160"/>
      <c r="H83" s="160"/>
      <c r="I83" s="163"/>
      <c r="J83" s="174">
        <f>BK83</f>
        <v>0</v>
      </c>
      <c r="K83" s="160"/>
      <c r="L83" s="165"/>
      <c r="M83" s="166"/>
      <c r="N83" s="167"/>
      <c r="O83" s="167"/>
      <c r="P83" s="168">
        <f>SUM(P84:P134)</f>
        <v>0</v>
      </c>
      <c r="Q83" s="167"/>
      <c r="R83" s="168">
        <f>SUM(R84:R134)</f>
        <v>1.7754385</v>
      </c>
      <c r="S83" s="167"/>
      <c r="T83" s="169">
        <f>SUM(T84:T134)</f>
        <v>0</v>
      </c>
      <c r="AR83" s="170" t="s">
        <v>153</v>
      </c>
      <c r="AT83" s="171" t="s">
        <v>72</v>
      </c>
      <c r="AU83" s="171" t="s">
        <v>81</v>
      </c>
      <c r="AY83" s="170" t="s">
        <v>139</v>
      </c>
      <c r="BK83" s="172">
        <f>SUM(BK84:BK134)</f>
        <v>0</v>
      </c>
    </row>
    <row r="84" spans="1:65" s="2" customFormat="1" ht="24.2" customHeight="1">
      <c r="A84" s="35"/>
      <c r="B84" s="36"/>
      <c r="C84" s="175" t="s">
        <v>81</v>
      </c>
      <c r="D84" s="175" t="s">
        <v>141</v>
      </c>
      <c r="E84" s="176" t="s">
        <v>1230</v>
      </c>
      <c r="F84" s="177" t="s">
        <v>1231</v>
      </c>
      <c r="G84" s="178" t="s">
        <v>213</v>
      </c>
      <c r="H84" s="179">
        <v>12</v>
      </c>
      <c r="I84" s="180"/>
      <c r="J84" s="181">
        <f aca="true" t="shared" si="0" ref="J84:J115">ROUND(I84*H84,2)</f>
        <v>0</v>
      </c>
      <c r="K84" s="182"/>
      <c r="L84" s="40"/>
      <c r="M84" s="183" t="s">
        <v>19</v>
      </c>
      <c r="N84" s="184" t="s">
        <v>44</v>
      </c>
      <c r="O84" s="65"/>
      <c r="P84" s="185">
        <f aca="true" t="shared" si="1" ref="P84:P115">O84*H84</f>
        <v>0</v>
      </c>
      <c r="Q84" s="185">
        <v>0</v>
      </c>
      <c r="R84" s="185">
        <f aca="true" t="shared" si="2" ref="R84:R115">Q84*H84</f>
        <v>0</v>
      </c>
      <c r="S84" s="185">
        <v>0</v>
      </c>
      <c r="T84" s="186">
        <f aca="true" t="shared" si="3" ref="T84:T115">S84*H84</f>
        <v>0</v>
      </c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R84" s="187" t="s">
        <v>145</v>
      </c>
      <c r="AT84" s="187" t="s">
        <v>141</v>
      </c>
      <c r="AU84" s="187" t="s">
        <v>83</v>
      </c>
      <c r="AY84" s="18" t="s">
        <v>139</v>
      </c>
      <c r="BE84" s="188">
        <f aca="true" t="shared" si="4" ref="BE84:BE115">IF(N84="základní",J84,0)</f>
        <v>0</v>
      </c>
      <c r="BF84" s="188">
        <f aca="true" t="shared" si="5" ref="BF84:BF115">IF(N84="snížená",J84,0)</f>
        <v>0</v>
      </c>
      <c r="BG84" s="188">
        <f aca="true" t="shared" si="6" ref="BG84:BG115">IF(N84="zákl. přenesená",J84,0)</f>
        <v>0</v>
      </c>
      <c r="BH84" s="188">
        <f aca="true" t="shared" si="7" ref="BH84:BH115">IF(N84="sníž. přenesená",J84,0)</f>
        <v>0</v>
      </c>
      <c r="BI84" s="188">
        <f aca="true" t="shared" si="8" ref="BI84:BI115">IF(N84="nulová",J84,0)</f>
        <v>0</v>
      </c>
      <c r="BJ84" s="18" t="s">
        <v>81</v>
      </c>
      <c r="BK84" s="188">
        <f aca="true" t="shared" si="9" ref="BK84:BK115">ROUND(I84*H84,2)</f>
        <v>0</v>
      </c>
      <c r="BL84" s="18" t="s">
        <v>145</v>
      </c>
      <c r="BM84" s="187" t="s">
        <v>81</v>
      </c>
    </row>
    <row r="85" spans="1:65" s="2" customFormat="1" ht="24.2" customHeight="1">
      <c r="A85" s="35"/>
      <c r="B85" s="36"/>
      <c r="C85" s="206" t="s">
        <v>83</v>
      </c>
      <c r="D85" s="206" t="s">
        <v>183</v>
      </c>
      <c r="E85" s="207" t="s">
        <v>1232</v>
      </c>
      <c r="F85" s="208" t="s">
        <v>1233</v>
      </c>
      <c r="G85" s="209" t="s">
        <v>213</v>
      </c>
      <c r="H85" s="210">
        <v>12.6</v>
      </c>
      <c r="I85" s="211"/>
      <c r="J85" s="212">
        <f t="shared" si="0"/>
        <v>0</v>
      </c>
      <c r="K85" s="213"/>
      <c r="L85" s="214"/>
      <c r="M85" s="215" t="s">
        <v>19</v>
      </c>
      <c r="N85" s="216" t="s">
        <v>44</v>
      </c>
      <c r="O85" s="65"/>
      <c r="P85" s="185">
        <f t="shared" si="1"/>
        <v>0</v>
      </c>
      <c r="Q85" s="185">
        <v>0.00014</v>
      </c>
      <c r="R85" s="185">
        <f t="shared" si="2"/>
        <v>0.0017639999999999997</v>
      </c>
      <c r="S85" s="185">
        <v>0</v>
      </c>
      <c r="T85" s="186">
        <f t="shared" si="3"/>
        <v>0</v>
      </c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R85" s="187" t="s">
        <v>175</v>
      </c>
      <c r="AT85" s="187" t="s">
        <v>183</v>
      </c>
      <c r="AU85" s="187" t="s">
        <v>83</v>
      </c>
      <c r="AY85" s="18" t="s">
        <v>139</v>
      </c>
      <c r="BE85" s="188">
        <f t="shared" si="4"/>
        <v>0</v>
      </c>
      <c r="BF85" s="188">
        <f t="shared" si="5"/>
        <v>0</v>
      </c>
      <c r="BG85" s="188">
        <f t="shared" si="6"/>
        <v>0</v>
      </c>
      <c r="BH85" s="188">
        <f t="shared" si="7"/>
        <v>0</v>
      </c>
      <c r="BI85" s="188">
        <f t="shared" si="8"/>
        <v>0</v>
      </c>
      <c r="BJ85" s="18" t="s">
        <v>81</v>
      </c>
      <c r="BK85" s="188">
        <f t="shared" si="9"/>
        <v>0</v>
      </c>
      <c r="BL85" s="18" t="s">
        <v>145</v>
      </c>
      <c r="BM85" s="187" t="s">
        <v>83</v>
      </c>
    </row>
    <row r="86" spans="1:65" s="2" customFormat="1" ht="24.2" customHeight="1">
      <c r="A86" s="35"/>
      <c r="B86" s="36"/>
      <c r="C86" s="175" t="s">
        <v>153</v>
      </c>
      <c r="D86" s="175" t="s">
        <v>141</v>
      </c>
      <c r="E86" s="176" t="s">
        <v>1234</v>
      </c>
      <c r="F86" s="177" t="s">
        <v>1235</v>
      </c>
      <c r="G86" s="178" t="s">
        <v>213</v>
      </c>
      <c r="H86" s="179">
        <v>4</v>
      </c>
      <c r="I86" s="180"/>
      <c r="J86" s="181">
        <f t="shared" si="0"/>
        <v>0</v>
      </c>
      <c r="K86" s="182"/>
      <c r="L86" s="40"/>
      <c r="M86" s="183" t="s">
        <v>19</v>
      </c>
      <c r="N86" s="184" t="s">
        <v>44</v>
      </c>
      <c r="O86" s="65"/>
      <c r="P86" s="185">
        <f t="shared" si="1"/>
        <v>0</v>
      </c>
      <c r="Q86" s="185">
        <v>0</v>
      </c>
      <c r="R86" s="185">
        <f t="shared" si="2"/>
        <v>0</v>
      </c>
      <c r="S86" s="185">
        <v>0</v>
      </c>
      <c r="T86" s="186">
        <f t="shared" si="3"/>
        <v>0</v>
      </c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R86" s="187" t="s">
        <v>145</v>
      </c>
      <c r="AT86" s="187" t="s">
        <v>141</v>
      </c>
      <c r="AU86" s="187" t="s">
        <v>83</v>
      </c>
      <c r="AY86" s="18" t="s">
        <v>139</v>
      </c>
      <c r="BE86" s="188">
        <f t="shared" si="4"/>
        <v>0</v>
      </c>
      <c r="BF86" s="188">
        <f t="shared" si="5"/>
        <v>0</v>
      </c>
      <c r="BG86" s="188">
        <f t="shared" si="6"/>
        <v>0</v>
      </c>
      <c r="BH86" s="188">
        <f t="shared" si="7"/>
        <v>0</v>
      </c>
      <c r="BI86" s="188">
        <f t="shared" si="8"/>
        <v>0</v>
      </c>
      <c r="BJ86" s="18" t="s">
        <v>81</v>
      </c>
      <c r="BK86" s="188">
        <f t="shared" si="9"/>
        <v>0</v>
      </c>
      <c r="BL86" s="18" t="s">
        <v>145</v>
      </c>
      <c r="BM86" s="187" t="s">
        <v>153</v>
      </c>
    </row>
    <row r="87" spans="1:65" s="2" customFormat="1" ht="21.75" customHeight="1">
      <c r="A87" s="35"/>
      <c r="B87" s="36"/>
      <c r="C87" s="206" t="s">
        <v>145</v>
      </c>
      <c r="D87" s="206" t="s">
        <v>183</v>
      </c>
      <c r="E87" s="207" t="s">
        <v>1236</v>
      </c>
      <c r="F87" s="208" t="s">
        <v>1237</v>
      </c>
      <c r="G87" s="209" t="s">
        <v>213</v>
      </c>
      <c r="H87" s="210">
        <v>4.2</v>
      </c>
      <c r="I87" s="211"/>
      <c r="J87" s="212">
        <f t="shared" si="0"/>
        <v>0</v>
      </c>
      <c r="K87" s="213"/>
      <c r="L87" s="214"/>
      <c r="M87" s="215" t="s">
        <v>19</v>
      </c>
      <c r="N87" s="216" t="s">
        <v>44</v>
      </c>
      <c r="O87" s="65"/>
      <c r="P87" s="185">
        <f t="shared" si="1"/>
        <v>0</v>
      </c>
      <c r="Q87" s="185">
        <v>0.00016</v>
      </c>
      <c r="R87" s="185">
        <f t="shared" si="2"/>
        <v>0.0006720000000000001</v>
      </c>
      <c r="S87" s="185">
        <v>0</v>
      </c>
      <c r="T87" s="186">
        <f t="shared" si="3"/>
        <v>0</v>
      </c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R87" s="187" t="s">
        <v>175</v>
      </c>
      <c r="AT87" s="187" t="s">
        <v>183</v>
      </c>
      <c r="AU87" s="187" t="s">
        <v>83</v>
      </c>
      <c r="AY87" s="18" t="s">
        <v>139</v>
      </c>
      <c r="BE87" s="188">
        <f t="shared" si="4"/>
        <v>0</v>
      </c>
      <c r="BF87" s="188">
        <f t="shared" si="5"/>
        <v>0</v>
      </c>
      <c r="BG87" s="188">
        <f t="shared" si="6"/>
        <v>0</v>
      </c>
      <c r="BH87" s="188">
        <f t="shared" si="7"/>
        <v>0</v>
      </c>
      <c r="BI87" s="188">
        <f t="shared" si="8"/>
        <v>0</v>
      </c>
      <c r="BJ87" s="18" t="s">
        <v>81</v>
      </c>
      <c r="BK87" s="188">
        <f t="shared" si="9"/>
        <v>0</v>
      </c>
      <c r="BL87" s="18" t="s">
        <v>145</v>
      </c>
      <c r="BM87" s="187" t="s">
        <v>145</v>
      </c>
    </row>
    <row r="88" spans="1:65" s="2" customFormat="1" ht="24.2" customHeight="1">
      <c r="A88" s="35"/>
      <c r="B88" s="36"/>
      <c r="C88" s="175" t="s">
        <v>161</v>
      </c>
      <c r="D88" s="175" t="s">
        <v>141</v>
      </c>
      <c r="E88" s="176" t="s">
        <v>1238</v>
      </c>
      <c r="F88" s="177" t="s">
        <v>1239</v>
      </c>
      <c r="G88" s="178" t="s">
        <v>144</v>
      </c>
      <c r="H88" s="179">
        <v>3</v>
      </c>
      <c r="I88" s="180"/>
      <c r="J88" s="181">
        <f t="shared" si="0"/>
        <v>0</v>
      </c>
      <c r="K88" s="182"/>
      <c r="L88" s="40"/>
      <c r="M88" s="183" t="s">
        <v>19</v>
      </c>
      <c r="N88" s="184" t="s">
        <v>44</v>
      </c>
      <c r="O88" s="65"/>
      <c r="P88" s="185">
        <f t="shared" si="1"/>
        <v>0</v>
      </c>
      <c r="Q88" s="185">
        <v>0</v>
      </c>
      <c r="R88" s="185">
        <f t="shared" si="2"/>
        <v>0</v>
      </c>
      <c r="S88" s="185">
        <v>0</v>
      </c>
      <c r="T88" s="186">
        <f t="shared" si="3"/>
        <v>0</v>
      </c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R88" s="187" t="s">
        <v>145</v>
      </c>
      <c r="AT88" s="187" t="s">
        <v>141</v>
      </c>
      <c r="AU88" s="187" t="s">
        <v>83</v>
      </c>
      <c r="AY88" s="18" t="s">
        <v>139</v>
      </c>
      <c r="BE88" s="188">
        <f t="shared" si="4"/>
        <v>0</v>
      </c>
      <c r="BF88" s="188">
        <f t="shared" si="5"/>
        <v>0</v>
      </c>
      <c r="BG88" s="188">
        <f t="shared" si="6"/>
        <v>0</v>
      </c>
      <c r="BH88" s="188">
        <f t="shared" si="7"/>
        <v>0</v>
      </c>
      <c r="BI88" s="188">
        <f t="shared" si="8"/>
        <v>0</v>
      </c>
      <c r="BJ88" s="18" t="s">
        <v>81</v>
      </c>
      <c r="BK88" s="188">
        <f t="shared" si="9"/>
        <v>0</v>
      </c>
      <c r="BL88" s="18" t="s">
        <v>145</v>
      </c>
      <c r="BM88" s="187" t="s">
        <v>161</v>
      </c>
    </row>
    <row r="89" spans="1:65" s="2" customFormat="1" ht="33" customHeight="1">
      <c r="A89" s="35"/>
      <c r="B89" s="36"/>
      <c r="C89" s="206" t="s">
        <v>165</v>
      </c>
      <c r="D89" s="206" t="s">
        <v>183</v>
      </c>
      <c r="E89" s="207" t="s">
        <v>1240</v>
      </c>
      <c r="F89" s="208" t="s">
        <v>1241</v>
      </c>
      <c r="G89" s="209" t="s">
        <v>144</v>
      </c>
      <c r="H89" s="210">
        <v>3</v>
      </c>
      <c r="I89" s="211"/>
      <c r="J89" s="212">
        <f t="shared" si="0"/>
        <v>0</v>
      </c>
      <c r="K89" s="213"/>
      <c r="L89" s="214"/>
      <c r="M89" s="215" t="s">
        <v>19</v>
      </c>
      <c r="N89" s="216" t="s">
        <v>44</v>
      </c>
      <c r="O89" s="65"/>
      <c r="P89" s="185">
        <f t="shared" si="1"/>
        <v>0</v>
      </c>
      <c r="Q89" s="185">
        <v>0.00013</v>
      </c>
      <c r="R89" s="185">
        <f t="shared" si="2"/>
        <v>0.00038999999999999994</v>
      </c>
      <c r="S89" s="185">
        <v>0</v>
      </c>
      <c r="T89" s="186">
        <f t="shared" si="3"/>
        <v>0</v>
      </c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R89" s="187" t="s">
        <v>175</v>
      </c>
      <c r="AT89" s="187" t="s">
        <v>183</v>
      </c>
      <c r="AU89" s="187" t="s">
        <v>83</v>
      </c>
      <c r="AY89" s="18" t="s">
        <v>139</v>
      </c>
      <c r="BE89" s="188">
        <f t="shared" si="4"/>
        <v>0</v>
      </c>
      <c r="BF89" s="188">
        <f t="shared" si="5"/>
        <v>0</v>
      </c>
      <c r="BG89" s="188">
        <f t="shared" si="6"/>
        <v>0</v>
      </c>
      <c r="BH89" s="188">
        <f t="shared" si="7"/>
        <v>0</v>
      </c>
      <c r="BI89" s="188">
        <f t="shared" si="8"/>
        <v>0</v>
      </c>
      <c r="BJ89" s="18" t="s">
        <v>81</v>
      </c>
      <c r="BK89" s="188">
        <f t="shared" si="9"/>
        <v>0</v>
      </c>
      <c r="BL89" s="18" t="s">
        <v>145</v>
      </c>
      <c r="BM89" s="187" t="s">
        <v>165</v>
      </c>
    </row>
    <row r="90" spans="1:65" s="2" customFormat="1" ht="21.75" customHeight="1">
      <c r="A90" s="35"/>
      <c r="B90" s="36"/>
      <c r="C90" s="175" t="s">
        <v>170</v>
      </c>
      <c r="D90" s="175" t="s">
        <v>141</v>
      </c>
      <c r="E90" s="176" t="s">
        <v>1242</v>
      </c>
      <c r="F90" s="177" t="s">
        <v>1243</v>
      </c>
      <c r="G90" s="178" t="s">
        <v>213</v>
      </c>
      <c r="H90" s="179">
        <v>60</v>
      </c>
      <c r="I90" s="180"/>
      <c r="J90" s="181">
        <f t="shared" si="0"/>
        <v>0</v>
      </c>
      <c r="K90" s="182"/>
      <c r="L90" s="40"/>
      <c r="M90" s="183" t="s">
        <v>19</v>
      </c>
      <c r="N90" s="184" t="s">
        <v>44</v>
      </c>
      <c r="O90" s="65"/>
      <c r="P90" s="185">
        <f t="shared" si="1"/>
        <v>0</v>
      </c>
      <c r="Q90" s="185">
        <v>0</v>
      </c>
      <c r="R90" s="185">
        <f t="shared" si="2"/>
        <v>0</v>
      </c>
      <c r="S90" s="185">
        <v>0</v>
      </c>
      <c r="T90" s="186">
        <f t="shared" si="3"/>
        <v>0</v>
      </c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R90" s="187" t="s">
        <v>145</v>
      </c>
      <c r="AT90" s="187" t="s">
        <v>141</v>
      </c>
      <c r="AU90" s="187" t="s">
        <v>83</v>
      </c>
      <c r="AY90" s="18" t="s">
        <v>139</v>
      </c>
      <c r="BE90" s="188">
        <f t="shared" si="4"/>
        <v>0</v>
      </c>
      <c r="BF90" s="188">
        <f t="shared" si="5"/>
        <v>0</v>
      </c>
      <c r="BG90" s="188">
        <f t="shared" si="6"/>
        <v>0</v>
      </c>
      <c r="BH90" s="188">
        <f t="shared" si="7"/>
        <v>0</v>
      </c>
      <c r="BI90" s="188">
        <f t="shared" si="8"/>
        <v>0</v>
      </c>
      <c r="BJ90" s="18" t="s">
        <v>81</v>
      </c>
      <c r="BK90" s="188">
        <f t="shared" si="9"/>
        <v>0</v>
      </c>
      <c r="BL90" s="18" t="s">
        <v>145</v>
      </c>
      <c r="BM90" s="187" t="s">
        <v>170</v>
      </c>
    </row>
    <row r="91" spans="1:65" s="2" customFormat="1" ht="24.2" customHeight="1">
      <c r="A91" s="35"/>
      <c r="B91" s="36"/>
      <c r="C91" s="206" t="s">
        <v>175</v>
      </c>
      <c r="D91" s="206" t="s">
        <v>183</v>
      </c>
      <c r="E91" s="207" t="s">
        <v>1244</v>
      </c>
      <c r="F91" s="208" t="s">
        <v>1245</v>
      </c>
      <c r="G91" s="209" t="s">
        <v>213</v>
      </c>
      <c r="H91" s="210">
        <v>63</v>
      </c>
      <c r="I91" s="211"/>
      <c r="J91" s="212">
        <f t="shared" si="0"/>
        <v>0</v>
      </c>
      <c r="K91" s="213"/>
      <c r="L91" s="214"/>
      <c r="M91" s="215" t="s">
        <v>19</v>
      </c>
      <c r="N91" s="216" t="s">
        <v>44</v>
      </c>
      <c r="O91" s="65"/>
      <c r="P91" s="185">
        <f t="shared" si="1"/>
        <v>0</v>
      </c>
      <c r="Q91" s="185">
        <v>0.0149</v>
      </c>
      <c r="R91" s="185">
        <f t="shared" si="2"/>
        <v>0.9387</v>
      </c>
      <c r="S91" s="185">
        <v>0</v>
      </c>
      <c r="T91" s="186">
        <f t="shared" si="3"/>
        <v>0</v>
      </c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R91" s="187" t="s">
        <v>175</v>
      </c>
      <c r="AT91" s="187" t="s">
        <v>183</v>
      </c>
      <c r="AU91" s="187" t="s">
        <v>83</v>
      </c>
      <c r="AY91" s="18" t="s">
        <v>139</v>
      </c>
      <c r="BE91" s="188">
        <f t="shared" si="4"/>
        <v>0</v>
      </c>
      <c r="BF91" s="188">
        <f t="shared" si="5"/>
        <v>0</v>
      </c>
      <c r="BG91" s="188">
        <f t="shared" si="6"/>
        <v>0</v>
      </c>
      <c r="BH91" s="188">
        <f t="shared" si="7"/>
        <v>0</v>
      </c>
      <c r="BI91" s="188">
        <f t="shared" si="8"/>
        <v>0</v>
      </c>
      <c r="BJ91" s="18" t="s">
        <v>81</v>
      </c>
      <c r="BK91" s="188">
        <f t="shared" si="9"/>
        <v>0</v>
      </c>
      <c r="BL91" s="18" t="s">
        <v>145</v>
      </c>
      <c r="BM91" s="187" t="s">
        <v>175</v>
      </c>
    </row>
    <row r="92" spans="1:65" s="2" customFormat="1" ht="21.75" customHeight="1">
      <c r="A92" s="35"/>
      <c r="B92" s="36"/>
      <c r="C92" s="175" t="s">
        <v>182</v>
      </c>
      <c r="D92" s="175" t="s">
        <v>141</v>
      </c>
      <c r="E92" s="176" t="s">
        <v>1246</v>
      </c>
      <c r="F92" s="177" t="s">
        <v>1247</v>
      </c>
      <c r="G92" s="178" t="s">
        <v>213</v>
      </c>
      <c r="H92" s="179">
        <v>36</v>
      </c>
      <c r="I92" s="180"/>
      <c r="J92" s="181">
        <f t="shared" si="0"/>
        <v>0</v>
      </c>
      <c r="K92" s="182"/>
      <c r="L92" s="40"/>
      <c r="M92" s="183" t="s">
        <v>19</v>
      </c>
      <c r="N92" s="184" t="s">
        <v>44</v>
      </c>
      <c r="O92" s="65"/>
      <c r="P92" s="185">
        <f t="shared" si="1"/>
        <v>0</v>
      </c>
      <c r="Q92" s="185">
        <v>0</v>
      </c>
      <c r="R92" s="185">
        <f t="shared" si="2"/>
        <v>0</v>
      </c>
      <c r="S92" s="185">
        <v>0</v>
      </c>
      <c r="T92" s="186">
        <f t="shared" si="3"/>
        <v>0</v>
      </c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R92" s="187" t="s">
        <v>145</v>
      </c>
      <c r="AT92" s="187" t="s">
        <v>141</v>
      </c>
      <c r="AU92" s="187" t="s">
        <v>83</v>
      </c>
      <c r="AY92" s="18" t="s">
        <v>139</v>
      </c>
      <c r="BE92" s="188">
        <f t="shared" si="4"/>
        <v>0</v>
      </c>
      <c r="BF92" s="188">
        <f t="shared" si="5"/>
        <v>0</v>
      </c>
      <c r="BG92" s="188">
        <f t="shared" si="6"/>
        <v>0</v>
      </c>
      <c r="BH92" s="188">
        <f t="shared" si="7"/>
        <v>0</v>
      </c>
      <c r="BI92" s="188">
        <f t="shared" si="8"/>
        <v>0</v>
      </c>
      <c r="BJ92" s="18" t="s">
        <v>81</v>
      </c>
      <c r="BK92" s="188">
        <f t="shared" si="9"/>
        <v>0</v>
      </c>
      <c r="BL92" s="18" t="s">
        <v>145</v>
      </c>
      <c r="BM92" s="187" t="s">
        <v>182</v>
      </c>
    </row>
    <row r="93" spans="1:65" s="2" customFormat="1" ht="24.2" customHeight="1">
      <c r="A93" s="35"/>
      <c r="B93" s="36"/>
      <c r="C93" s="206" t="s">
        <v>192</v>
      </c>
      <c r="D93" s="206" t="s">
        <v>183</v>
      </c>
      <c r="E93" s="207" t="s">
        <v>1248</v>
      </c>
      <c r="F93" s="208" t="s">
        <v>1249</v>
      </c>
      <c r="G93" s="209" t="s">
        <v>213</v>
      </c>
      <c r="H93" s="210">
        <v>37.8</v>
      </c>
      <c r="I93" s="211"/>
      <c r="J93" s="212">
        <f t="shared" si="0"/>
        <v>0</v>
      </c>
      <c r="K93" s="213"/>
      <c r="L93" s="214"/>
      <c r="M93" s="215" t="s">
        <v>19</v>
      </c>
      <c r="N93" s="216" t="s">
        <v>44</v>
      </c>
      <c r="O93" s="65"/>
      <c r="P93" s="185">
        <f t="shared" si="1"/>
        <v>0</v>
      </c>
      <c r="Q93" s="185">
        <v>0.0149</v>
      </c>
      <c r="R93" s="185">
        <f t="shared" si="2"/>
        <v>0.5632199999999999</v>
      </c>
      <c r="S93" s="185">
        <v>0</v>
      </c>
      <c r="T93" s="186">
        <f t="shared" si="3"/>
        <v>0</v>
      </c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R93" s="187" t="s">
        <v>175</v>
      </c>
      <c r="AT93" s="187" t="s">
        <v>183</v>
      </c>
      <c r="AU93" s="187" t="s">
        <v>83</v>
      </c>
      <c r="AY93" s="18" t="s">
        <v>139</v>
      </c>
      <c r="BE93" s="188">
        <f t="shared" si="4"/>
        <v>0</v>
      </c>
      <c r="BF93" s="188">
        <f t="shared" si="5"/>
        <v>0</v>
      </c>
      <c r="BG93" s="188">
        <f t="shared" si="6"/>
        <v>0</v>
      </c>
      <c r="BH93" s="188">
        <f t="shared" si="7"/>
        <v>0</v>
      </c>
      <c r="BI93" s="188">
        <f t="shared" si="8"/>
        <v>0</v>
      </c>
      <c r="BJ93" s="18" t="s">
        <v>81</v>
      </c>
      <c r="BK93" s="188">
        <f t="shared" si="9"/>
        <v>0</v>
      </c>
      <c r="BL93" s="18" t="s">
        <v>145</v>
      </c>
      <c r="BM93" s="187" t="s">
        <v>192</v>
      </c>
    </row>
    <row r="94" spans="1:65" s="2" customFormat="1" ht="24.2" customHeight="1">
      <c r="A94" s="35"/>
      <c r="B94" s="36"/>
      <c r="C94" s="175" t="s">
        <v>199</v>
      </c>
      <c r="D94" s="175" t="s">
        <v>141</v>
      </c>
      <c r="E94" s="176" t="s">
        <v>1250</v>
      </c>
      <c r="F94" s="177" t="s">
        <v>1251</v>
      </c>
      <c r="G94" s="178" t="s">
        <v>144</v>
      </c>
      <c r="H94" s="179">
        <v>6</v>
      </c>
      <c r="I94" s="180"/>
      <c r="J94" s="181">
        <f t="shared" si="0"/>
        <v>0</v>
      </c>
      <c r="K94" s="182"/>
      <c r="L94" s="40"/>
      <c r="M94" s="183" t="s">
        <v>19</v>
      </c>
      <c r="N94" s="184" t="s">
        <v>44</v>
      </c>
      <c r="O94" s="65"/>
      <c r="P94" s="185">
        <f t="shared" si="1"/>
        <v>0</v>
      </c>
      <c r="Q94" s="185">
        <v>0</v>
      </c>
      <c r="R94" s="185">
        <f t="shared" si="2"/>
        <v>0</v>
      </c>
      <c r="S94" s="185">
        <v>0</v>
      </c>
      <c r="T94" s="186">
        <f t="shared" si="3"/>
        <v>0</v>
      </c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R94" s="187" t="s">
        <v>145</v>
      </c>
      <c r="AT94" s="187" t="s">
        <v>141</v>
      </c>
      <c r="AU94" s="187" t="s">
        <v>83</v>
      </c>
      <c r="AY94" s="18" t="s">
        <v>139</v>
      </c>
      <c r="BE94" s="188">
        <f t="shared" si="4"/>
        <v>0</v>
      </c>
      <c r="BF94" s="188">
        <f t="shared" si="5"/>
        <v>0</v>
      </c>
      <c r="BG94" s="188">
        <f t="shared" si="6"/>
        <v>0</v>
      </c>
      <c r="BH94" s="188">
        <f t="shared" si="7"/>
        <v>0</v>
      </c>
      <c r="BI94" s="188">
        <f t="shared" si="8"/>
        <v>0</v>
      </c>
      <c r="BJ94" s="18" t="s">
        <v>81</v>
      </c>
      <c r="BK94" s="188">
        <f t="shared" si="9"/>
        <v>0</v>
      </c>
      <c r="BL94" s="18" t="s">
        <v>145</v>
      </c>
      <c r="BM94" s="187" t="s">
        <v>199</v>
      </c>
    </row>
    <row r="95" spans="1:65" s="2" customFormat="1" ht="24.2" customHeight="1">
      <c r="A95" s="35"/>
      <c r="B95" s="36"/>
      <c r="C95" s="175" t="s">
        <v>205</v>
      </c>
      <c r="D95" s="175" t="s">
        <v>141</v>
      </c>
      <c r="E95" s="176" t="s">
        <v>1252</v>
      </c>
      <c r="F95" s="177" t="s">
        <v>1253</v>
      </c>
      <c r="G95" s="178" t="s">
        <v>144</v>
      </c>
      <c r="H95" s="179">
        <v>50</v>
      </c>
      <c r="I95" s="180"/>
      <c r="J95" s="181">
        <f t="shared" si="0"/>
        <v>0</v>
      </c>
      <c r="K95" s="182"/>
      <c r="L95" s="40"/>
      <c r="M95" s="183" t="s">
        <v>19</v>
      </c>
      <c r="N95" s="184" t="s">
        <v>44</v>
      </c>
      <c r="O95" s="65"/>
      <c r="P95" s="185">
        <f t="shared" si="1"/>
        <v>0</v>
      </c>
      <c r="Q95" s="185">
        <v>0</v>
      </c>
      <c r="R95" s="185">
        <f t="shared" si="2"/>
        <v>0</v>
      </c>
      <c r="S95" s="185">
        <v>0</v>
      </c>
      <c r="T95" s="186">
        <f t="shared" si="3"/>
        <v>0</v>
      </c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R95" s="187" t="s">
        <v>145</v>
      </c>
      <c r="AT95" s="187" t="s">
        <v>141</v>
      </c>
      <c r="AU95" s="187" t="s">
        <v>83</v>
      </c>
      <c r="AY95" s="18" t="s">
        <v>139</v>
      </c>
      <c r="BE95" s="188">
        <f t="shared" si="4"/>
        <v>0</v>
      </c>
      <c r="BF95" s="188">
        <f t="shared" si="5"/>
        <v>0</v>
      </c>
      <c r="BG95" s="188">
        <f t="shared" si="6"/>
        <v>0</v>
      </c>
      <c r="BH95" s="188">
        <f t="shared" si="7"/>
        <v>0</v>
      </c>
      <c r="BI95" s="188">
        <f t="shared" si="8"/>
        <v>0</v>
      </c>
      <c r="BJ95" s="18" t="s">
        <v>81</v>
      </c>
      <c r="BK95" s="188">
        <f t="shared" si="9"/>
        <v>0</v>
      </c>
      <c r="BL95" s="18" t="s">
        <v>145</v>
      </c>
      <c r="BM95" s="187" t="s">
        <v>205</v>
      </c>
    </row>
    <row r="96" spans="1:65" s="2" customFormat="1" ht="16.5" customHeight="1">
      <c r="A96" s="35"/>
      <c r="B96" s="36"/>
      <c r="C96" s="206" t="s">
        <v>210</v>
      </c>
      <c r="D96" s="206" t="s">
        <v>183</v>
      </c>
      <c r="E96" s="207" t="s">
        <v>1254</v>
      </c>
      <c r="F96" s="208" t="s">
        <v>1255</v>
      </c>
      <c r="G96" s="209" t="s">
        <v>144</v>
      </c>
      <c r="H96" s="210">
        <v>40</v>
      </c>
      <c r="I96" s="211"/>
      <c r="J96" s="212">
        <f t="shared" si="0"/>
        <v>0</v>
      </c>
      <c r="K96" s="213"/>
      <c r="L96" s="214"/>
      <c r="M96" s="215" t="s">
        <v>19</v>
      </c>
      <c r="N96" s="216" t="s">
        <v>44</v>
      </c>
      <c r="O96" s="65"/>
      <c r="P96" s="185">
        <f t="shared" si="1"/>
        <v>0</v>
      </c>
      <c r="Q96" s="185">
        <v>0.00029</v>
      </c>
      <c r="R96" s="185">
        <f t="shared" si="2"/>
        <v>0.0116</v>
      </c>
      <c r="S96" s="185">
        <v>0</v>
      </c>
      <c r="T96" s="186">
        <f t="shared" si="3"/>
        <v>0</v>
      </c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R96" s="187" t="s">
        <v>175</v>
      </c>
      <c r="AT96" s="187" t="s">
        <v>183</v>
      </c>
      <c r="AU96" s="187" t="s">
        <v>83</v>
      </c>
      <c r="AY96" s="18" t="s">
        <v>139</v>
      </c>
      <c r="BE96" s="188">
        <f t="shared" si="4"/>
        <v>0</v>
      </c>
      <c r="BF96" s="188">
        <f t="shared" si="5"/>
        <v>0</v>
      </c>
      <c r="BG96" s="188">
        <f t="shared" si="6"/>
        <v>0</v>
      </c>
      <c r="BH96" s="188">
        <f t="shared" si="7"/>
        <v>0</v>
      </c>
      <c r="BI96" s="188">
        <f t="shared" si="8"/>
        <v>0</v>
      </c>
      <c r="BJ96" s="18" t="s">
        <v>81</v>
      </c>
      <c r="BK96" s="188">
        <f t="shared" si="9"/>
        <v>0</v>
      </c>
      <c r="BL96" s="18" t="s">
        <v>145</v>
      </c>
      <c r="BM96" s="187" t="s">
        <v>210</v>
      </c>
    </row>
    <row r="97" spans="1:65" s="2" customFormat="1" ht="24.2" customHeight="1">
      <c r="A97" s="35"/>
      <c r="B97" s="36"/>
      <c r="C97" s="175" t="s">
        <v>216</v>
      </c>
      <c r="D97" s="175" t="s">
        <v>141</v>
      </c>
      <c r="E97" s="176" t="s">
        <v>1256</v>
      </c>
      <c r="F97" s="177" t="s">
        <v>1257</v>
      </c>
      <c r="G97" s="178" t="s">
        <v>144</v>
      </c>
      <c r="H97" s="179">
        <v>2</v>
      </c>
      <c r="I97" s="180"/>
      <c r="J97" s="181">
        <f t="shared" si="0"/>
        <v>0</v>
      </c>
      <c r="K97" s="182"/>
      <c r="L97" s="40"/>
      <c r="M97" s="183" t="s">
        <v>19</v>
      </c>
      <c r="N97" s="184" t="s">
        <v>44</v>
      </c>
      <c r="O97" s="65"/>
      <c r="P97" s="185">
        <f t="shared" si="1"/>
        <v>0</v>
      </c>
      <c r="Q97" s="185">
        <v>0</v>
      </c>
      <c r="R97" s="185">
        <f t="shared" si="2"/>
        <v>0</v>
      </c>
      <c r="S97" s="185">
        <v>0</v>
      </c>
      <c r="T97" s="186">
        <f t="shared" si="3"/>
        <v>0</v>
      </c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R97" s="187" t="s">
        <v>145</v>
      </c>
      <c r="AT97" s="187" t="s">
        <v>141</v>
      </c>
      <c r="AU97" s="187" t="s">
        <v>83</v>
      </c>
      <c r="AY97" s="18" t="s">
        <v>139</v>
      </c>
      <c r="BE97" s="188">
        <f t="shared" si="4"/>
        <v>0</v>
      </c>
      <c r="BF97" s="188">
        <f t="shared" si="5"/>
        <v>0</v>
      </c>
      <c r="BG97" s="188">
        <f t="shared" si="6"/>
        <v>0</v>
      </c>
      <c r="BH97" s="188">
        <f t="shared" si="7"/>
        <v>0</v>
      </c>
      <c r="BI97" s="188">
        <f t="shared" si="8"/>
        <v>0</v>
      </c>
      <c r="BJ97" s="18" t="s">
        <v>81</v>
      </c>
      <c r="BK97" s="188">
        <f t="shared" si="9"/>
        <v>0</v>
      </c>
      <c r="BL97" s="18" t="s">
        <v>145</v>
      </c>
      <c r="BM97" s="187" t="s">
        <v>216</v>
      </c>
    </row>
    <row r="98" spans="1:65" s="2" customFormat="1" ht="21.75" customHeight="1">
      <c r="A98" s="35"/>
      <c r="B98" s="36"/>
      <c r="C98" s="175" t="s">
        <v>8</v>
      </c>
      <c r="D98" s="175" t="s">
        <v>141</v>
      </c>
      <c r="E98" s="176" t="s">
        <v>1258</v>
      </c>
      <c r="F98" s="177" t="s">
        <v>1259</v>
      </c>
      <c r="G98" s="178" t="s">
        <v>144</v>
      </c>
      <c r="H98" s="179">
        <v>3</v>
      </c>
      <c r="I98" s="180"/>
      <c r="J98" s="181">
        <f t="shared" si="0"/>
        <v>0</v>
      </c>
      <c r="K98" s="182"/>
      <c r="L98" s="40"/>
      <c r="M98" s="183" t="s">
        <v>19</v>
      </c>
      <c r="N98" s="184" t="s">
        <v>44</v>
      </c>
      <c r="O98" s="65"/>
      <c r="P98" s="185">
        <f t="shared" si="1"/>
        <v>0</v>
      </c>
      <c r="Q98" s="185">
        <v>0</v>
      </c>
      <c r="R98" s="185">
        <f t="shared" si="2"/>
        <v>0</v>
      </c>
      <c r="S98" s="185">
        <v>0</v>
      </c>
      <c r="T98" s="186">
        <f t="shared" si="3"/>
        <v>0</v>
      </c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R98" s="187" t="s">
        <v>145</v>
      </c>
      <c r="AT98" s="187" t="s">
        <v>141</v>
      </c>
      <c r="AU98" s="187" t="s">
        <v>83</v>
      </c>
      <c r="AY98" s="18" t="s">
        <v>139</v>
      </c>
      <c r="BE98" s="188">
        <f t="shared" si="4"/>
        <v>0</v>
      </c>
      <c r="BF98" s="188">
        <f t="shared" si="5"/>
        <v>0</v>
      </c>
      <c r="BG98" s="188">
        <f t="shared" si="6"/>
        <v>0</v>
      </c>
      <c r="BH98" s="188">
        <f t="shared" si="7"/>
        <v>0</v>
      </c>
      <c r="BI98" s="188">
        <f t="shared" si="8"/>
        <v>0</v>
      </c>
      <c r="BJ98" s="18" t="s">
        <v>81</v>
      </c>
      <c r="BK98" s="188">
        <f t="shared" si="9"/>
        <v>0</v>
      </c>
      <c r="BL98" s="18" t="s">
        <v>145</v>
      </c>
      <c r="BM98" s="187" t="s">
        <v>8</v>
      </c>
    </row>
    <row r="99" spans="1:65" s="2" customFormat="1" ht="21.75" customHeight="1">
      <c r="A99" s="35"/>
      <c r="B99" s="36"/>
      <c r="C99" s="206" t="s">
        <v>224</v>
      </c>
      <c r="D99" s="206" t="s">
        <v>183</v>
      </c>
      <c r="E99" s="207" t="s">
        <v>1260</v>
      </c>
      <c r="F99" s="208" t="s">
        <v>1261</v>
      </c>
      <c r="G99" s="209" t="s">
        <v>144</v>
      </c>
      <c r="H99" s="210">
        <v>3</v>
      </c>
      <c r="I99" s="211"/>
      <c r="J99" s="212">
        <f t="shared" si="0"/>
        <v>0</v>
      </c>
      <c r="K99" s="213"/>
      <c r="L99" s="214"/>
      <c r="M99" s="215" t="s">
        <v>19</v>
      </c>
      <c r="N99" s="216" t="s">
        <v>44</v>
      </c>
      <c r="O99" s="65"/>
      <c r="P99" s="185">
        <f t="shared" si="1"/>
        <v>0</v>
      </c>
      <c r="Q99" s="185">
        <v>0</v>
      </c>
      <c r="R99" s="185">
        <f t="shared" si="2"/>
        <v>0</v>
      </c>
      <c r="S99" s="185">
        <v>0</v>
      </c>
      <c r="T99" s="186">
        <f t="shared" si="3"/>
        <v>0</v>
      </c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R99" s="187" t="s">
        <v>175</v>
      </c>
      <c r="AT99" s="187" t="s">
        <v>183</v>
      </c>
      <c r="AU99" s="187" t="s">
        <v>83</v>
      </c>
      <c r="AY99" s="18" t="s">
        <v>139</v>
      </c>
      <c r="BE99" s="188">
        <f t="shared" si="4"/>
        <v>0</v>
      </c>
      <c r="BF99" s="188">
        <f t="shared" si="5"/>
        <v>0</v>
      </c>
      <c r="BG99" s="188">
        <f t="shared" si="6"/>
        <v>0</v>
      </c>
      <c r="BH99" s="188">
        <f t="shared" si="7"/>
        <v>0</v>
      </c>
      <c r="BI99" s="188">
        <f t="shared" si="8"/>
        <v>0</v>
      </c>
      <c r="BJ99" s="18" t="s">
        <v>81</v>
      </c>
      <c r="BK99" s="188">
        <f t="shared" si="9"/>
        <v>0</v>
      </c>
      <c r="BL99" s="18" t="s">
        <v>145</v>
      </c>
      <c r="BM99" s="187" t="s">
        <v>224</v>
      </c>
    </row>
    <row r="100" spans="1:65" s="2" customFormat="1" ht="24.2" customHeight="1">
      <c r="A100" s="35"/>
      <c r="B100" s="36"/>
      <c r="C100" s="175" t="s">
        <v>233</v>
      </c>
      <c r="D100" s="175" t="s">
        <v>141</v>
      </c>
      <c r="E100" s="176" t="s">
        <v>1262</v>
      </c>
      <c r="F100" s="177" t="s">
        <v>1263</v>
      </c>
      <c r="G100" s="178" t="s">
        <v>144</v>
      </c>
      <c r="H100" s="179">
        <v>9</v>
      </c>
      <c r="I100" s="180"/>
      <c r="J100" s="181">
        <f t="shared" si="0"/>
        <v>0</v>
      </c>
      <c r="K100" s="182"/>
      <c r="L100" s="40"/>
      <c r="M100" s="183" t="s">
        <v>19</v>
      </c>
      <c r="N100" s="184" t="s">
        <v>44</v>
      </c>
      <c r="O100" s="65"/>
      <c r="P100" s="185">
        <f t="shared" si="1"/>
        <v>0</v>
      </c>
      <c r="Q100" s="185">
        <v>0</v>
      </c>
      <c r="R100" s="185">
        <f t="shared" si="2"/>
        <v>0</v>
      </c>
      <c r="S100" s="185">
        <v>0</v>
      </c>
      <c r="T100" s="186">
        <f t="shared" si="3"/>
        <v>0</v>
      </c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R100" s="187" t="s">
        <v>145</v>
      </c>
      <c r="AT100" s="187" t="s">
        <v>141</v>
      </c>
      <c r="AU100" s="187" t="s">
        <v>83</v>
      </c>
      <c r="AY100" s="18" t="s">
        <v>139</v>
      </c>
      <c r="BE100" s="188">
        <f t="shared" si="4"/>
        <v>0</v>
      </c>
      <c r="BF100" s="188">
        <f t="shared" si="5"/>
        <v>0</v>
      </c>
      <c r="BG100" s="188">
        <f t="shared" si="6"/>
        <v>0</v>
      </c>
      <c r="BH100" s="188">
        <f t="shared" si="7"/>
        <v>0</v>
      </c>
      <c r="BI100" s="188">
        <f t="shared" si="8"/>
        <v>0</v>
      </c>
      <c r="BJ100" s="18" t="s">
        <v>81</v>
      </c>
      <c r="BK100" s="188">
        <f t="shared" si="9"/>
        <v>0</v>
      </c>
      <c r="BL100" s="18" t="s">
        <v>145</v>
      </c>
      <c r="BM100" s="187" t="s">
        <v>233</v>
      </c>
    </row>
    <row r="101" spans="1:65" s="2" customFormat="1" ht="33" customHeight="1">
      <c r="A101" s="35"/>
      <c r="B101" s="36"/>
      <c r="C101" s="175" t="s">
        <v>237</v>
      </c>
      <c r="D101" s="175" t="s">
        <v>141</v>
      </c>
      <c r="E101" s="176" t="s">
        <v>1264</v>
      </c>
      <c r="F101" s="177" t="s">
        <v>1265</v>
      </c>
      <c r="G101" s="178" t="s">
        <v>144</v>
      </c>
      <c r="H101" s="179">
        <v>4</v>
      </c>
      <c r="I101" s="180"/>
      <c r="J101" s="181">
        <f t="shared" si="0"/>
        <v>0</v>
      </c>
      <c r="K101" s="182"/>
      <c r="L101" s="40"/>
      <c r="M101" s="183" t="s">
        <v>19</v>
      </c>
      <c r="N101" s="184" t="s">
        <v>44</v>
      </c>
      <c r="O101" s="65"/>
      <c r="P101" s="185">
        <f t="shared" si="1"/>
        <v>0</v>
      </c>
      <c r="Q101" s="185">
        <v>0</v>
      </c>
      <c r="R101" s="185">
        <f t="shared" si="2"/>
        <v>0</v>
      </c>
      <c r="S101" s="185">
        <v>0</v>
      </c>
      <c r="T101" s="186">
        <f t="shared" si="3"/>
        <v>0</v>
      </c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R101" s="187" t="s">
        <v>145</v>
      </c>
      <c r="AT101" s="187" t="s">
        <v>141</v>
      </c>
      <c r="AU101" s="187" t="s">
        <v>83</v>
      </c>
      <c r="AY101" s="18" t="s">
        <v>139</v>
      </c>
      <c r="BE101" s="188">
        <f t="shared" si="4"/>
        <v>0</v>
      </c>
      <c r="BF101" s="188">
        <f t="shared" si="5"/>
        <v>0</v>
      </c>
      <c r="BG101" s="188">
        <f t="shared" si="6"/>
        <v>0</v>
      </c>
      <c r="BH101" s="188">
        <f t="shared" si="7"/>
        <v>0</v>
      </c>
      <c r="BI101" s="188">
        <f t="shared" si="8"/>
        <v>0</v>
      </c>
      <c r="BJ101" s="18" t="s">
        <v>81</v>
      </c>
      <c r="BK101" s="188">
        <f t="shared" si="9"/>
        <v>0</v>
      </c>
      <c r="BL101" s="18" t="s">
        <v>145</v>
      </c>
      <c r="BM101" s="187" t="s">
        <v>237</v>
      </c>
    </row>
    <row r="102" spans="1:65" s="2" customFormat="1" ht="33" customHeight="1">
      <c r="A102" s="35"/>
      <c r="B102" s="36"/>
      <c r="C102" s="175" t="s">
        <v>241</v>
      </c>
      <c r="D102" s="175" t="s">
        <v>141</v>
      </c>
      <c r="E102" s="176" t="s">
        <v>1266</v>
      </c>
      <c r="F102" s="177" t="s">
        <v>1267</v>
      </c>
      <c r="G102" s="178" t="s">
        <v>144</v>
      </c>
      <c r="H102" s="179">
        <v>2</v>
      </c>
      <c r="I102" s="180"/>
      <c r="J102" s="181">
        <f t="shared" si="0"/>
        <v>0</v>
      </c>
      <c r="K102" s="182"/>
      <c r="L102" s="40"/>
      <c r="M102" s="183" t="s">
        <v>19</v>
      </c>
      <c r="N102" s="184" t="s">
        <v>44</v>
      </c>
      <c r="O102" s="65"/>
      <c r="P102" s="185">
        <f t="shared" si="1"/>
        <v>0</v>
      </c>
      <c r="Q102" s="185">
        <v>0</v>
      </c>
      <c r="R102" s="185">
        <f t="shared" si="2"/>
        <v>0</v>
      </c>
      <c r="S102" s="185">
        <v>0</v>
      </c>
      <c r="T102" s="186">
        <f t="shared" si="3"/>
        <v>0</v>
      </c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R102" s="187" t="s">
        <v>145</v>
      </c>
      <c r="AT102" s="187" t="s">
        <v>141</v>
      </c>
      <c r="AU102" s="187" t="s">
        <v>83</v>
      </c>
      <c r="AY102" s="18" t="s">
        <v>139</v>
      </c>
      <c r="BE102" s="188">
        <f t="shared" si="4"/>
        <v>0</v>
      </c>
      <c r="BF102" s="188">
        <f t="shared" si="5"/>
        <v>0</v>
      </c>
      <c r="BG102" s="188">
        <f t="shared" si="6"/>
        <v>0</v>
      </c>
      <c r="BH102" s="188">
        <f t="shared" si="7"/>
        <v>0</v>
      </c>
      <c r="BI102" s="188">
        <f t="shared" si="8"/>
        <v>0</v>
      </c>
      <c r="BJ102" s="18" t="s">
        <v>81</v>
      </c>
      <c r="BK102" s="188">
        <f t="shared" si="9"/>
        <v>0</v>
      </c>
      <c r="BL102" s="18" t="s">
        <v>145</v>
      </c>
      <c r="BM102" s="187" t="s">
        <v>241</v>
      </c>
    </row>
    <row r="103" spans="1:65" s="2" customFormat="1" ht="24.2" customHeight="1">
      <c r="A103" s="35"/>
      <c r="B103" s="36"/>
      <c r="C103" s="175" t="s">
        <v>246</v>
      </c>
      <c r="D103" s="175" t="s">
        <v>141</v>
      </c>
      <c r="E103" s="176" t="s">
        <v>1268</v>
      </c>
      <c r="F103" s="177" t="s">
        <v>1269</v>
      </c>
      <c r="G103" s="178" t="s">
        <v>144</v>
      </c>
      <c r="H103" s="179">
        <v>2</v>
      </c>
      <c r="I103" s="180"/>
      <c r="J103" s="181">
        <f t="shared" si="0"/>
        <v>0</v>
      </c>
      <c r="K103" s="182"/>
      <c r="L103" s="40"/>
      <c r="M103" s="183" t="s">
        <v>19</v>
      </c>
      <c r="N103" s="184" t="s">
        <v>44</v>
      </c>
      <c r="O103" s="65"/>
      <c r="P103" s="185">
        <f t="shared" si="1"/>
        <v>0</v>
      </c>
      <c r="Q103" s="185">
        <v>0</v>
      </c>
      <c r="R103" s="185">
        <f t="shared" si="2"/>
        <v>0</v>
      </c>
      <c r="S103" s="185">
        <v>0</v>
      </c>
      <c r="T103" s="186">
        <f t="shared" si="3"/>
        <v>0</v>
      </c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R103" s="187" t="s">
        <v>145</v>
      </c>
      <c r="AT103" s="187" t="s">
        <v>141</v>
      </c>
      <c r="AU103" s="187" t="s">
        <v>83</v>
      </c>
      <c r="AY103" s="18" t="s">
        <v>139</v>
      </c>
      <c r="BE103" s="188">
        <f t="shared" si="4"/>
        <v>0</v>
      </c>
      <c r="BF103" s="188">
        <f t="shared" si="5"/>
        <v>0</v>
      </c>
      <c r="BG103" s="188">
        <f t="shared" si="6"/>
        <v>0</v>
      </c>
      <c r="BH103" s="188">
        <f t="shared" si="7"/>
        <v>0</v>
      </c>
      <c r="BI103" s="188">
        <f t="shared" si="8"/>
        <v>0</v>
      </c>
      <c r="BJ103" s="18" t="s">
        <v>81</v>
      </c>
      <c r="BK103" s="188">
        <f t="shared" si="9"/>
        <v>0</v>
      </c>
      <c r="BL103" s="18" t="s">
        <v>145</v>
      </c>
      <c r="BM103" s="187" t="s">
        <v>246</v>
      </c>
    </row>
    <row r="104" spans="1:65" s="2" customFormat="1" ht="16.5" customHeight="1">
      <c r="A104" s="35"/>
      <c r="B104" s="36"/>
      <c r="C104" s="206" t="s">
        <v>7</v>
      </c>
      <c r="D104" s="206" t="s">
        <v>183</v>
      </c>
      <c r="E104" s="207" t="s">
        <v>1270</v>
      </c>
      <c r="F104" s="208" t="s">
        <v>1271</v>
      </c>
      <c r="G104" s="209" t="s">
        <v>144</v>
      </c>
      <c r="H104" s="210">
        <v>2</v>
      </c>
      <c r="I104" s="211"/>
      <c r="J104" s="212">
        <f t="shared" si="0"/>
        <v>0</v>
      </c>
      <c r="K104" s="213"/>
      <c r="L104" s="214"/>
      <c r="M104" s="215" t="s">
        <v>19</v>
      </c>
      <c r="N104" s="216" t="s">
        <v>44</v>
      </c>
      <c r="O104" s="65"/>
      <c r="P104" s="185">
        <f t="shared" si="1"/>
        <v>0</v>
      </c>
      <c r="Q104" s="185">
        <v>5E-05</v>
      </c>
      <c r="R104" s="185">
        <f t="shared" si="2"/>
        <v>0.0001</v>
      </c>
      <c r="S104" s="185">
        <v>0</v>
      </c>
      <c r="T104" s="186">
        <f t="shared" si="3"/>
        <v>0</v>
      </c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R104" s="187" t="s">
        <v>175</v>
      </c>
      <c r="AT104" s="187" t="s">
        <v>183</v>
      </c>
      <c r="AU104" s="187" t="s">
        <v>83</v>
      </c>
      <c r="AY104" s="18" t="s">
        <v>139</v>
      </c>
      <c r="BE104" s="188">
        <f t="shared" si="4"/>
        <v>0</v>
      </c>
      <c r="BF104" s="188">
        <f t="shared" si="5"/>
        <v>0</v>
      </c>
      <c r="BG104" s="188">
        <f t="shared" si="6"/>
        <v>0</v>
      </c>
      <c r="BH104" s="188">
        <f t="shared" si="7"/>
        <v>0</v>
      </c>
      <c r="BI104" s="188">
        <f t="shared" si="8"/>
        <v>0</v>
      </c>
      <c r="BJ104" s="18" t="s">
        <v>81</v>
      </c>
      <c r="BK104" s="188">
        <f t="shared" si="9"/>
        <v>0</v>
      </c>
      <c r="BL104" s="18" t="s">
        <v>145</v>
      </c>
      <c r="BM104" s="187" t="s">
        <v>7</v>
      </c>
    </row>
    <row r="105" spans="1:65" s="2" customFormat="1" ht="24.2" customHeight="1">
      <c r="A105" s="35"/>
      <c r="B105" s="36"/>
      <c r="C105" s="175" t="s">
        <v>255</v>
      </c>
      <c r="D105" s="175" t="s">
        <v>141</v>
      </c>
      <c r="E105" s="176" t="s">
        <v>1272</v>
      </c>
      <c r="F105" s="177" t="s">
        <v>1273</v>
      </c>
      <c r="G105" s="178" t="s">
        <v>144</v>
      </c>
      <c r="H105" s="179">
        <v>8</v>
      </c>
      <c r="I105" s="180"/>
      <c r="J105" s="181">
        <f t="shared" si="0"/>
        <v>0</v>
      </c>
      <c r="K105" s="182"/>
      <c r="L105" s="40"/>
      <c r="M105" s="183" t="s">
        <v>19</v>
      </c>
      <c r="N105" s="184" t="s">
        <v>44</v>
      </c>
      <c r="O105" s="65"/>
      <c r="P105" s="185">
        <f t="shared" si="1"/>
        <v>0</v>
      </c>
      <c r="Q105" s="185">
        <v>0</v>
      </c>
      <c r="R105" s="185">
        <f t="shared" si="2"/>
        <v>0</v>
      </c>
      <c r="S105" s="185">
        <v>0</v>
      </c>
      <c r="T105" s="186">
        <f t="shared" si="3"/>
        <v>0</v>
      </c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R105" s="187" t="s">
        <v>145</v>
      </c>
      <c r="AT105" s="187" t="s">
        <v>141</v>
      </c>
      <c r="AU105" s="187" t="s">
        <v>83</v>
      </c>
      <c r="AY105" s="18" t="s">
        <v>139</v>
      </c>
      <c r="BE105" s="188">
        <f t="shared" si="4"/>
        <v>0</v>
      </c>
      <c r="BF105" s="188">
        <f t="shared" si="5"/>
        <v>0</v>
      </c>
      <c r="BG105" s="188">
        <f t="shared" si="6"/>
        <v>0</v>
      </c>
      <c r="BH105" s="188">
        <f t="shared" si="7"/>
        <v>0</v>
      </c>
      <c r="BI105" s="188">
        <f t="shared" si="8"/>
        <v>0</v>
      </c>
      <c r="BJ105" s="18" t="s">
        <v>81</v>
      </c>
      <c r="BK105" s="188">
        <f t="shared" si="9"/>
        <v>0</v>
      </c>
      <c r="BL105" s="18" t="s">
        <v>145</v>
      </c>
      <c r="BM105" s="187" t="s">
        <v>255</v>
      </c>
    </row>
    <row r="106" spans="1:65" s="2" customFormat="1" ht="24.2" customHeight="1">
      <c r="A106" s="35"/>
      <c r="B106" s="36"/>
      <c r="C106" s="206" t="s">
        <v>260</v>
      </c>
      <c r="D106" s="206" t="s">
        <v>183</v>
      </c>
      <c r="E106" s="207" t="s">
        <v>1274</v>
      </c>
      <c r="F106" s="208" t="s">
        <v>1275</v>
      </c>
      <c r="G106" s="209" t="s">
        <v>144</v>
      </c>
      <c r="H106" s="210">
        <v>8</v>
      </c>
      <c r="I106" s="211"/>
      <c r="J106" s="212">
        <f t="shared" si="0"/>
        <v>0</v>
      </c>
      <c r="K106" s="213"/>
      <c r="L106" s="214"/>
      <c r="M106" s="215" t="s">
        <v>19</v>
      </c>
      <c r="N106" s="216" t="s">
        <v>44</v>
      </c>
      <c r="O106" s="65"/>
      <c r="P106" s="185">
        <f t="shared" si="1"/>
        <v>0</v>
      </c>
      <c r="Q106" s="185">
        <v>0.00029</v>
      </c>
      <c r="R106" s="185">
        <f t="shared" si="2"/>
        <v>0.00232</v>
      </c>
      <c r="S106" s="185">
        <v>0</v>
      </c>
      <c r="T106" s="186">
        <f t="shared" si="3"/>
        <v>0</v>
      </c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R106" s="187" t="s">
        <v>175</v>
      </c>
      <c r="AT106" s="187" t="s">
        <v>183</v>
      </c>
      <c r="AU106" s="187" t="s">
        <v>83</v>
      </c>
      <c r="AY106" s="18" t="s">
        <v>139</v>
      </c>
      <c r="BE106" s="188">
        <f t="shared" si="4"/>
        <v>0</v>
      </c>
      <c r="BF106" s="188">
        <f t="shared" si="5"/>
        <v>0</v>
      </c>
      <c r="BG106" s="188">
        <f t="shared" si="6"/>
        <v>0</v>
      </c>
      <c r="BH106" s="188">
        <f t="shared" si="7"/>
        <v>0</v>
      </c>
      <c r="BI106" s="188">
        <f t="shared" si="8"/>
        <v>0</v>
      </c>
      <c r="BJ106" s="18" t="s">
        <v>81</v>
      </c>
      <c r="BK106" s="188">
        <f t="shared" si="9"/>
        <v>0</v>
      </c>
      <c r="BL106" s="18" t="s">
        <v>145</v>
      </c>
      <c r="BM106" s="187" t="s">
        <v>260</v>
      </c>
    </row>
    <row r="107" spans="1:65" s="2" customFormat="1" ht="24.2" customHeight="1">
      <c r="A107" s="35"/>
      <c r="B107" s="36"/>
      <c r="C107" s="175" t="s">
        <v>264</v>
      </c>
      <c r="D107" s="175" t="s">
        <v>141</v>
      </c>
      <c r="E107" s="176" t="s">
        <v>1276</v>
      </c>
      <c r="F107" s="177" t="s">
        <v>1277</v>
      </c>
      <c r="G107" s="178" t="s">
        <v>144</v>
      </c>
      <c r="H107" s="179">
        <v>1</v>
      </c>
      <c r="I107" s="180"/>
      <c r="J107" s="181">
        <f t="shared" si="0"/>
        <v>0</v>
      </c>
      <c r="K107" s="182"/>
      <c r="L107" s="40"/>
      <c r="M107" s="183" t="s">
        <v>19</v>
      </c>
      <c r="N107" s="184" t="s">
        <v>44</v>
      </c>
      <c r="O107" s="65"/>
      <c r="P107" s="185">
        <f t="shared" si="1"/>
        <v>0</v>
      </c>
      <c r="Q107" s="185">
        <v>0</v>
      </c>
      <c r="R107" s="185">
        <f t="shared" si="2"/>
        <v>0</v>
      </c>
      <c r="S107" s="185">
        <v>0</v>
      </c>
      <c r="T107" s="186">
        <f t="shared" si="3"/>
        <v>0</v>
      </c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R107" s="187" t="s">
        <v>145</v>
      </c>
      <c r="AT107" s="187" t="s">
        <v>141</v>
      </c>
      <c r="AU107" s="187" t="s">
        <v>83</v>
      </c>
      <c r="AY107" s="18" t="s">
        <v>139</v>
      </c>
      <c r="BE107" s="188">
        <f t="shared" si="4"/>
        <v>0</v>
      </c>
      <c r="BF107" s="188">
        <f t="shared" si="5"/>
        <v>0</v>
      </c>
      <c r="BG107" s="188">
        <f t="shared" si="6"/>
        <v>0</v>
      </c>
      <c r="BH107" s="188">
        <f t="shared" si="7"/>
        <v>0</v>
      </c>
      <c r="BI107" s="188">
        <f t="shared" si="8"/>
        <v>0</v>
      </c>
      <c r="BJ107" s="18" t="s">
        <v>81</v>
      </c>
      <c r="BK107" s="188">
        <f t="shared" si="9"/>
        <v>0</v>
      </c>
      <c r="BL107" s="18" t="s">
        <v>145</v>
      </c>
      <c r="BM107" s="187" t="s">
        <v>264</v>
      </c>
    </row>
    <row r="108" spans="1:65" s="2" customFormat="1" ht="16.5" customHeight="1">
      <c r="A108" s="35"/>
      <c r="B108" s="36"/>
      <c r="C108" s="206" t="s">
        <v>272</v>
      </c>
      <c r="D108" s="206" t="s">
        <v>183</v>
      </c>
      <c r="E108" s="207" t="s">
        <v>1278</v>
      </c>
      <c r="F108" s="208" t="s">
        <v>1279</v>
      </c>
      <c r="G108" s="209" t="s">
        <v>144</v>
      </c>
      <c r="H108" s="210">
        <v>1</v>
      </c>
      <c r="I108" s="211"/>
      <c r="J108" s="212">
        <f t="shared" si="0"/>
        <v>0</v>
      </c>
      <c r="K108" s="213"/>
      <c r="L108" s="214"/>
      <c r="M108" s="215" t="s">
        <v>19</v>
      </c>
      <c r="N108" s="216" t="s">
        <v>44</v>
      </c>
      <c r="O108" s="65"/>
      <c r="P108" s="185">
        <f t="shared" si="1"/>
        <v>0</v>
      </c>
      <c r="Q108" s="185">
        <v>0.101</v>
      </c>
      <c r="R108" s="185">
        <f t="shared" si="2"/>
        <v>0.101</v>
      </c>
      <c r="S108" s="185">
        <v>0</v>
      </c>
      <c r="T108" s="186">
        <f t="shared" si="3"/>
        <v>0</v>
      </c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R108" s="187" t="s">
        <v>175</v>
      </c>
      <c r="AT108" s="187" t="s">
        <v>183</v>
      </c>
      <c r="AU108" s="187" t="s">
        <v>83</v>
      </c>
      <c r="AY108" s="18" t="s">
        <v>139</v>
      </c>
      <c r="BE108" s="188">
        <f t="shared" si="4"/>
        <v>0</v>
      </c>
      <c r="BF108" s="188">
        <f t="shared" si="5"/>
        <v>0</v>
      </c>
      <c r="BG108" s="188">
        <f t="shared" si="6"/>
        <v>0</v>
      </c>
      <c r="BH108" s="188">
        <f t="shared" si="7"/>
        <v>0</v>
      </c>
      <c r="BI108" s="188">
        <f t="shared" si="8"/>
        <v>0</v>
      </c>
      <c r="BJ108" s="18" t="s">
        <v>81</v>
      </c>
      <c r="BK108" s="188">
        <f t="shared" si="9"/>
        <v>0</v>
      </c>
      <c r="BL108" s="18" t="s">
        <v>145</v>
      </c>
      <c r="BM108" s="187" t="s">
        <v>272</v>
      </c>
    </row>
    <row r="109" spans="1:65" s="2" customFormat="1" ht="24.2" customHeight="1">
      <c r="A109" s="35"/>
      <c r="B109" s="36"/>
      <c r="C109" s="175" t="s">
        <v>279</v>
      </c>
      <c r="D109" s="175" t="s">
        <v>141</v>
      </c>
      <c r="E109" s="176" t="s">
        <v>1280</v>
      </c>
      <c r="F109" s="177" t="s">
        <v>1281</v>
      </c>
      <c r="G109" s="178" t="s">
        <v>144</v>
      </c>
      <c r="H109" s="179">
        <v>1</v>
      </c>
      <c r="I109" s="180"/>
      <c r="J109" s="181">
        <f t="shared" si="0"/>
        <v>0</v>
      </c>
      <c r="K109" s="182"/>
      <c r="L109" s="40"/>
      <c r="M109" s="183" t="s">
        <v>19</v>
      </c>
      <c r="N109" s="184" t="s">
        <v>44</v>
      </c>
      <c r="O109" s="65"/>
      <c r="P109" s="185">
        <f t="shared" si="1"/>
        <v>0</v>
      </c>
      <c r="Q109" s="185">
        <v>0</v>
      </c>
      <c r="R109" s="185">
        <f t="shared" si="2"/>
        <v>0</v>
      </c>
      <c r="S109" s="185">
        <v>0</v>
      </c>
      <c r="T109" s="186">
        <f t="shared" si="3"/>
        <v>0</v>
      </c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R109" s="187" t="s">
        <v>145</v>
      </c>
      <c r="AT109" s="187" t="s">
        <v>141</v>
      </c>
      <c r="AU109" s="187" t="s">
        <v>83</v>
      </c>
      <c r="AY109" s="18" t="s">
        <v>139</v>
      </c>
      <c r="BE109" s="188">
        <f t="shared" si="4"/>
        <v>0</v>
      </c>
      <c r="BF109" s="188">
        <f t="shared" si="5"/>
        <v>0</v>
      </c>
      <c r="BG109" s="188">
        <f t="shared" si="6"/>
        <v>0</v>
      </c>
      <c r="BH109" s="188">
        <f t="shared" si="7"/>
        <v>0</v>
      </c>
      <c r="BI109" s="188">
        <f t="shared" si="8"/>
        <v>0</v>
      </c>
      <c r="BJ109" s="18" t="s">
        <v>81</v>
      </c>
      <c r="BK109" s="188">
        <f t="shared" si="9"/>
        <v>0</v>
      </c>
      <c r="BL109" s="18" t="s">
        <v>145</v>
      </c>
      <c r="BM109" s="187" t="s">
        <v>279</v>
      </c>
    </row>
    <row r="110" spans="1:65" s="2" customFormat="1" ht="24.2" customHeight="1">
      <c r="A110" s="35"/>
      <c r="B110" s="36"/>
      <c r="C110" s="206" t="s">
        <v>399</v>
      </c>
      <c r="D110" s="206" t="s">
        <v>183</v>
      </c>
      <c r="E110" s="207" t="s">
        <v>1282</v>
      </c>
      <c r="F110" s="208" t="s">
        <v>1283</v>
      </c>
      <c r="G110" s="209" t="s">
        <v>144</v>
      </c>
      <c r="H110" s="210">
        <v>1</v>
      </c>
      <c r="I110" s="211"/>
      <c r="J110" s="212">
        <f t="shared" si="0"/>
        <v>0</v>
      </c>
      <c r="K110" s="213"/>
      <c r="L110" s="214"/>
      <c r="M110" s="215" t="s">
        <v>19</v>
      </c>
      <c r="N110" s="216" t="s">
        <v>44</v>
      </c>
      <c r="O110" s="65"/>
      <c r="P110" s="185">
        <f t="shared" si="1"/>
        <v>0</v>
      </c>
      <c r="Q110" s="185">
        <v>0.101</v>
      </c>
      <c r="R110" s="185">
        <f t="shared" si="2"/>
        <v>0.101</v>
      </c>
      <c r="S110" s="185">
        <v>0</v>
      </c>
      <c r="T110" s="186">
        <f t="shared" si="3"/>
        <v>0</v>
      </c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R110" s="187" t="s">
        <v>175</v>
      </c>
      <c r="AT110" s="187" t="s">
        <v>183</v>
      </c>
      <c r="AU110" s="187" t="s">
        <v>83</v>
      </c>
      <c r="AY110" s="18" t="s">
        <v>139</v>
      </c>
      <c r="BE110" s="188">
        <f t="shared" si="4"/>
        <v>0</v>
      </c>
      <c r="BF110" s="188">
        <f t="shared" si="5"/>
        <v>0</v>
      </c>
      <c r="BG110" s="188">
        <f t="shared" si="6"/>
        <v>0</v>
      </c>
      <c r="BH110" s="188">
        <f t="shared" si="7"/>
        <v>0</v>
      </c>
      <c r="BI110" s="188">
        <f t="shared" si="8"/>
        <v>0</v>
      </c>
      <c r="BJ110" s="18" t="s">
        <v>81</v>
      </c>
      <c r="BK110" s="188">
        <f t="shared" si="9"/>
        <v>0</v>
      </c>
      <c r="BL110" s="18" t="s">
        <v>145</v>
      </c>
      <c r="BM110" s="187" t="s">
        <v>399</v>
      </c>
    </row>
    <row r="111" spans="1:65" s="2" customFormat="1" ht="24.2" customHeight="1">
      <c r="A111" s="35"/>
      <c r="B111" s="36"/>
      <c r="C111" s="175" t="s">
        <v>404</v>
      </c>
      <c r="D111" s="175" t="s">
        <v>141</v>
      </c>
      <c r="E111" s="176" t="s">
        <v>1284</v>
      </c>
      <c r="F111" s="177" t="s">
        <v>1285</v>
      </c>
      <c r="G111" s="178" t="s">
        <v>144</v>
      </c>
      <c r="H111" s="179">
        <v>9</v>
      </c>
      <c r="I111" s="180"/>
      <c r="J111" s="181">
        <f t="shared" si="0"/>
        <v>0</v>
      </c>
      <c r="K111" s="182"/>
      <c r="L111" s="40"/>
      <c r="M111" s="183" t="s">
        <v>19</v>
      </c>
      <c r="N111" s="184" t="s">
        <v>44</v>
      </c>
      <c r="O111" s="65"/>
      <c r="P111" s="185">
        <f t="shared" si="1"/>
        <v>0</v>
      </c>
      <c r="Q111" s="185">
        <v>0</v>
      </c>
      <c r="R111" s="185">
        <f t="shared" si="2"/>
        <v>0</v>
      </c>
      <c r="S111" s="185">
        <v>0</v>
      </c>
      <c r="T111" s="186">
        <f t="shared" si="3"/>
        <v>0</v>
      </c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R111" s="187" t="s">
        <v>145</v>
      </c>
      <c r="AT111" s="187" t="s">
        <v>141</v>
      </c>
      <c r="AU111" s="187" t="s">
        <v>83</v>
      </c>
      <c r="AY111" s="18" t="s">
        <v>139</v>
      </c>
      <c r="BE111" s="188">
        <f t="shared" si="4"/>
        <v>0</v>
      </c>
      <c r="BF111" s="188">
        <f t="shared" si="5"/>
        <v>0</v>
      </c>
      <c r="BG111" s="188">
        <f t="shared" si="6"/>
        <v>0</v>
      </c>
      <c r="BH111" s="188">
        <f t="shared" si="7"/>
        <v>0</v>
      </c>
      <c r="BI111" s="188">
        <f t="shared" si="8"/>
        <v>0</v>
      </c>
      <c r="BJ111" s="18" t="s">
        <v>81</v>
      </c>
      <c r="BK111" s="188">
        <f t="shared" si="9"/>
        <v>0</v>
      </c>
      <c r="BL111" s="18" t="s">
        <v>145</v>
      </c>
      <c r="BM111" s="187" t="s">
        <v>408</v>
      </c>
    </row>
    <row r="112" spans="1:65" s="2" customFormat="1" ht="16.5" customHeight="1">
      <c r="A112" s="35"/>
      <c r="B112" s="36"/>
      <c r="C112" s="206" t="s">
        <v>408</v>
      </c>
      <c r="D112" s="206" t="s">
        <v>183</v>
      </c>
      <c r="E112" s="207" t="s">
        <v>1286</v>
      </c>
      <c r="F112" s="208" t="s">
        <v>1287</v>
      </c>
      <c r="G112" s="209" t="s">
        <v>144</v>
      </c>
      <c r="H112" s="210">
        <v>9</v>
      </c>
      <c r="I112" s="211"/>
      <c r="J112" s="212">
        <f t="shared" si="0"/>
        <v>0</v>
      </c>
      <c r="K112" s="213"/>
      <c r="L112" s="214"/>
      <c r="M112" s="215" t="s">
        <v>19</v>
      </c>
      <c r="N112" s="216" t="s">
        <v>44</v>
      </c>
      <c r="O112" s="65"/>
      <c r="P112" s="185">
        <f t="shared" si="1"/>
        <v>0</v>
      </c>
      <c r="Q112" s="185">
        <v>0.0025</v>
      </c>
      <c r="R112" s="185">
        <f t="shared" si="2"/>
        <v>0.0225</v>
      </c>
      <c r="S112" s="185">
        <v>0</v>
      </c>
      <c r="T112" s="186">
        <f t="shared" si="3"/>
        <v>0</v>
      </c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R112" s="187" t="s">
        <v>175</v>
      </c>
      <c r="AT112" s="187" t="s">
        <v>183</v>
      </c>
      <c r="AU112" s="187" t="s">
        <v>83</v>
      </c>
      <c r="AY112" s="18" t="s">
        <v>139</v>
      </c>
      <c r="BE112" s="188">
        <f t="shared" si="4"/>
        <v>0</v>
      </c>
      <c r="BF112" s="188">
        <f t="shared" si="5"/>
        <v>0</v>
      </c>
      <c r="BG112" s="188">
        <f t="shared" si="6"/>
        <v>0</v>
      </c>
      <c r="BH112" s="188">
        <f t="shared" si="7"/>
        <v>0</v>
      </c>
      <c r="BI112" s="188">
        <f t="shared" si="8"/>
        <v>0</v>
      </c>
      <c r="BJ112" s="18" t="s">
        <v>81</v>
      </c>
      <c r="BK112" s="188">
        <f t="shared" si="9"/>
        <v>0</v>
      </c>
      <c r="BL112" s="18" t="s">
        <v>145</v>
      </c>
      <c r="BM112" s="187" t="s">
        <v>412</v>
      </c>
    </row>
    <row r="113" spans="1:65" s="2" customFormat="1" ht="16.5" customHeight="1">
      <c r="A113" s="35"/>
      <c r="B113" s="36"/>
      <c r="C113" s="175" t="s">
        <v>412</v>
      </c>
      <c r="D113" s="175" t="s">
        <v>141</v>
      </c>
      <c r="E113" s="176" t="s">
        <v>1288</v>
      </c>
      <c r="F113" s="177" t="s">
        <v>1289</v>
      </c>
      <c r="G113" s="178" t="s">
        <v>144</v>
      </c>
      <c r="H113" s="179">
        <v>1</v>
      </c>
      <c r="I113" s="180"/>
      <c r="J113" s="181">
        <f t="shared" si="0"/>
        <v>0</v>
      </c>
      <c r="K113" s="182"/>
      <c r="L113" s="40"/>
      <c r="M113" s="183" t="s">
        <v>19</v>
      </c>
      <c r="N113" s="184" t="s">
        <v>44</v>
      </c>
      <c r="O113" s="65"/>
      <c r="P113" s="185">
        <f t="shared" si="1"/>
        <v>0</v>
      </c>
      <c r="Q113" s="185">
        <v>0</v>
      </c>
      <c r="R113" s="185">
        <f t="shared" si="2"/>
        <v>0</v>
      </c>
      <c r="S113" s="185">
        <v>0</v>
      </c>
      <c r="T113" s="186">
        <f t="shared" si="3"/>
        <v>0</v>
      </c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R113" s="187" t="s">
        <v>145</v>
      </c>
      <c r="AT113" s="187" t="s">
        <v>141</v>
      </c>
      <c r="AU113" s="187" t="s">
        <v>83</v>
      </c>
      <c r="AY113" s="18" t="s">
        <v>139</v>
      </c>
      <c r="BE113" s="188">
        <f t="shared" si="4"/>
        <v>0</v>
      </c>
      <c r="BF113" s="188">
        <f t="shared" si="5"/>
        <v>0</v>
      </c>
      <c r="BG113" s="188">
        <f t="shared" si="6"/>
        <v>0</v>
      </c>
      <c r="BH113" s="188">
        <f t="shared" si="7"/>
        <v>0</v>
      </c>
      <c r="BI113" s="188">
        <f t="shared" si="8"/>
        <v>0</v>
      </c>
      <c r="BJ113" s="18" t="s">
        <v>81</v>
      </c>
      <c r="BK113" s="188">
        <f t="shared" si="9"/>
        <v>0</v>
      </c>
      <c r="BL113" s="18" t="s">
        <v>145</v>
      </c>
      <c r="BM113" s="187" t="s">
        <v>416</v>
      </c>
    </row>
    <row r="114" spans="1:65" s="2" customFormat="1" ht="16.5" customHeight="1">
      <c r="A114" s="35"/>
      <c r="B114" s="36"/>
      <c r="C114" s="206" t="s">
        <v>416</v>
      </c>
      <c r="D114" s="206" t="s">
        <v>183</v>
      </c>
      <c r="E114" s="207" t="s">
        <v>1290</v>
      </c>
      <c r="F114" s="208" t="s">
        <v>1291</v>
      </c>
      <c r="G114" s="209" t="s">
        <v>144</v>
      </c>
      <c r="H114" s="210">
        <v>1</v>
      </c>
      <c r="I114" s="211"/>
      <c r="J114" s="212">
        <f t="shared" si="0"/>
        <v>0</v>
      </c>
      <c r="K114" s="213"/>
      <c r="L114" s="214"/>
      <c r="M114" s="215" t="s">
        <v>19</v>
      </c>
      <c r="N114" s="216" t="s">
        <v>44</v>
      </c>
      <c r="O114" s="65"/>
      <c r="P114" s="185">
        <f t="shared" si="1"/>
        <v>0</v>
      </c>
      <c r="Q114" s="185">
        <v>0.0025</v>
      </c>
      <c r="R114" s="185">
        <f t="shared" si="2"/>
        <v>0.0025</v>
      </c>
      <c r="S114" s="185">
        <v>0</v>
      </c>
      <c r="T114" s="186">
        <f t="shared" si="3"/>
        <v>0</v>
      </c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R114" s="187" t="s">
        <v>175</v>
      </c>
      <c r="AT114" s="187" t="s">
        <v>183</v>
      </c>
      <c r="AU114" s="187" t="s">
        <v>83</v>
      </c>
      <c r="AY114" s="18" t="s">
        <v>139</v>
      </c>
      <c r="BE114" s="188">
        <f t="shared" si="4"/>
        <v>0</v>
      </c>
      <c r="BF114" s="188">
        <f t="shared" si="5"/>
        <v>0</v>
      </c>
      <c r="BG114" s="188">
        <f t="shared" si="6"/>
        <v>0</v>
      </c>
      <c r="BH114" s="188">
        <f t="shared" si="7"/>
        <v>0</v>
      </c>
      <c r="BI114" s="188">
        <f t="shared" si="8"/>
        <v>0</v>
      </c>
      <c r="BJ114" s="18" t="s">
        <v>81</v>
      </c>
      <c r="BK114" s="188">
        <f t="shared" si="9"/>
        <v>0</v>
      </c>
      <c r="BL114" s="18" t="s">
        <v>145</v>
      </c>
      <c r="BM114" s="187" t="s">
        <v>420</v>
      </c>
    </row>
    <row r="115" spans="1:65" s="2" customFormat="1" ht="24.2" customHeight="1">
      <c r="A115" s="35"/>
      <c r="B115" s="36"/>
      <c r="C115" s="175" t="s">
        <v>420</v>
      </c>
      <c r="D115" s="175" t="s">
        <v>141</v>
      </c>
      <c r="E115" s="176" t="s">
        <v>1292</v>
      </c>
      <c r="F115" s="177" t="s">
        <v>1293</v>
      </c>
      <c r="G115" s="178" t="s">
        <v>144</v>
      </c>
      <c r="H115" s="179">
        <v>2</v>
      </c>
      <c r="I115" s="180"/>
      <c r="J115" s="181">
        <f t="shared" si="0"/>
        <v>0</v>
      </c>
      <c r="K115" s="182"/>
      <c r="L115" s="40"/>
      <c r="M115" s="183" t="s">
        <v>19</v>
      </c>
      <c r="N115" s="184" t="s">
        <v>44</v>
      </c>
      <c r="O115" s="65"/>
      <c r="P115" s="185">
        <f t="shared" si="1"/>
        <v>0</v>
      </c>
      <c r="Q115" s="185">
        <v>0</v>
      </c>
      <c r="R115" s="185">
        <f t="shared" si="2"/>
        <v>0</v>
      </c>
      <c r="S115" s="185">
        <v>0</v>
      </c>
      <c r="T115" s="186">
        <f t="shared" si="3"/>
        <v>0</v>
      </c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R115" s="187" t="s">
        <v>145</v>
      </c>
      <c r="AT115" s="187" t="s">
        <v>141</v>
      </c>
      <c r="AU115" s="187" t="s">
        <v>83</v>
      </c>
      <c r="AY115" s="18" t="s">
        <v>139</v>
      </c>
      <c r="BE115" s="188">
        <f t="shared" si="4"/>
        <v>0</v>
      </c>
      <c r="BF115" s="188">
        <f t="shared" si="5"/>
        <v>0</v>
      </c>
      <c r="BG115" s="188">
        <f t="shared" si="6"/>
        <v>0</v>
      </c>
      <c r="BH115" s="188">
        <f t="shared" si="7"/>
        <v>0</v>
      </c>
      <c r="BI115" s="188">
        <f t="shared" si="8"/>
        <v>0</v>
      </c>
      <c r="BJ115" s="18" t="s">
        <v>81</v>
      </c>
      <c r="BK115" s="188">
        <f t="shared" si="9"/>
        <v>0</v>
      </c>
      <c r="BL115" s="18" t="s">
        <v>145</v>
      </c>
      <c r="BM115" s="187" t="s">
        <v>425</v>
      </c>
    </row>
    <row r="116" spans="1:65" s="2" customFormat="1" ht="16.5" customHeight="1">
      <c r="A116" s="35"/>
      <c r="B116" s="36"/>
      <c r="C116" s="206" t="s">
        <v>425</v>
      </c>
      <c r="D116" s="206" t="s">
        <v>183</v>
      </c>
      <c r="E116" s="207" t="s">
        <v>1294</v>
      </c>
      <c r="F116" s="208" t="s">
        <v>1295</v>
      </c>
      <c r="G116" s="209" t="s">
        <v>144</v>
      </c>
      <c r="H116" s="210">
        <v>2</v>
      </c>
      <c r="I116" s="211"/>
      <c r="J116" s="212">
        <f aca="true" t="shared" si="10" ref="J116:J147">ROUND(I116*H116,2)</f>
        <v>0</v>
      </c>
      <c r="K116" s="213"/>
      <c r="L116" s="214"/>
      <c r="M116" s="215" t="s">
        <v>19</v>
      </c>
      <c r="N116" s="216" t="s">
        <v>44</v>
      </c>
      <c r="O116" s="65"/>
      <c r="P116" s="185">
        <f aca="true" t="shared" si="11" ref="P116:P147">O116*H116</f>
        <v>0</v>
      </c>
      <c r="Q116" s="185">
        <v>0.001</v>
      </c>
      <c r="R116" s="185">
        <f aca="true" t="shared" si="12" ref="R116:R147">Q116*H116</f>
        <v>0.002</v>
      </c>
      <c r="S116" s="185">
        <v>0</v>
      </c>
      <c r="T116" s="186">
        <f aca="true" t="shared" si="13" ref="T116:T147">S116*H116</f>
        <v>0</v>
      </c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R116" s="187" t="s">
        <v>175</v>
      </c>
      <c r="AT116" s="187" t="s">
        <v>183</v>
      </c>
      <c r="AU116" s="187" t="s">
        <v>83</v>
      </c>
      <c r="AY116" s="18" t="s">
        <v>139</v>
      </c>
      <c r="BE116" s="188">
        <f aca="true" t="shared" si="14" ref="BE116:BE134">IF(N116="základní",J116,0)</f>
        <v>0</v>
      </c>
      <c r="BF116" s="188">
        <f aca="true" t="shared" si="15" ref="BF116:BF134">IF(N116="snížená",J116,0)</f>
        <v>0</v>
      </c>
      <c r="BG116" s="188">
        <f aca="true" t="shared" si="16" ref="BG116:BG134">IF(N116="zákl. přenesená",J116,0)</f>
        <v>0</v>
      </c>
      <c r="BH116" s="188">
        <f aca="true" t="shared" si="17" ref="BH116:BH134">IF(N116="sníž. přenesená",J116,0)</f>
        <v>0</v>
      </c>
      <c r="BI116" s="188">
        <f aca="true" t="shared" si="18" ref="BI116:BI134">IF(N116="nulová",J116,0)</f>
        <v>0</v>
      </c>
      <c r="BJ116" s="18" t="s">
        <v>81</v>
      </c>
      <c r="BK116" s="188">
        <f aca="true" t="shared" si="19" ref="BK116:BK134">ROUND(I116*H116,2)</f>
        <v>0</v>
      </c>
      <c r="BL116" s="18" t="s">
        <v>145</v>
      </c>
      <c r="BM116" s="187" t="s">
        <v>430</v>
      </c>
    </row>
    <row r="117" spans="1:65" s="2" customFormat="1" ht="16.5" customHeight="1">
      <c r="A117" s="35"/>
      <c r="B117" s="36"/>
      <c r="C117" s="206" t="s">
        <v>430</v>
      </c>
      <c r="D117" s="206" t="s">
        <v>183</v>
      </c>
      <c r="E117" s="207" t="s">
        <v>1296</v>
      </c>
      <c r="F117" s="208" t="s">
        <v>1297</v>
      </c>
      <c r="G117" s="209" t="s">
        <v>144</v>
      </c>
      <c r="H117" s="210">
        <v>2</v>
      </c>
      <c r="I117" s="211"/>
      <c r="J117" s="212">
        <f t="shared" si="10"/>
        <v>0</v>
      </c>
      <c r="K117" s="213"/>
      <c r="L117" s="214"/>
      <c r="M117" s="215" t="s">
        <v>19</v>
      </c>
      <c r="N117" s="216" t="s">
        <v>44</v>
      </c>
      <c r="O117" s="65"/>
      <c r="P117" s="185">
        <f t="shared" si="11"/>
        <v>0</v>
      </c>
      <c r="Q117" s="185">
        <v>0.001</v>
      </c>
      <c r="R117" s="185">
        <f t="shared" si="12"/>
        <v>0.002</v>
      </c>
      <c r="S117" s="185">
        <v>0</v>
      </c>
      <c r="T117" s="186">
        <f t="shared" si="13"/>
        <v>0</v>
      </c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R117" s="187" t="s">
        <v>175</v>
      </c>
      <c r="AT117" s="187" t="s">
        <v>183</v>
      </c>
      <c r="AU117" s="187" t="s">
        <v>83</v>
      </c>
      <c r="AY117" s="18" t="s">
        <v>139</v>
      </c>
      <c r="BE117" s="188">
        <f t="shared" si="14"/>
        <v>0</v>
      </c>
      <c r="BF117" s="188">
        <f t="shared" si="15"/>
        <v>0</v>
      </c>
      <c r="BG117" s="188">
        <f t="shared" si="16"/>
        <v>0</v>
      </c>
      <c r="BH117" s="188">
        <f t="shared" si="17"/>
        <v>0</v>
      </c>
      <c r="BI117" s="188">
        <f t="shared" si="18"/>
        <v>0</v>
      </c>
      <c r="BJ117" s="18" t="s">
        <v>81</v>
      </c>
      <c r="BK117" s="188">
        <f t="shared" si="19"/>
        <v>0</v>
      </c>
      <c r="BL117" s="18" t="s">
        <v>145</v>
      </c>
      <c r="BM117" s="187" t="s">
        <v>434</v>
      </c>
    </row>
    <row r="118" spans="1:65" s="2" customFormat="1" ht="24.2" customHeight="1">
      <c r="A118" s="35"/>
      <c r="B118" s="36"/>
      <c r="C118" s="175" t="s">
        <v>434</v>
      </c>
      <c r="D118" s="175" t="s">
        <v>141</v>
      </c>
      <c r="E118" s="176" t="s">
        <v>1298</v>
      </c>
      <c r="F118" s="177" t="s">
        <v>1299</v>
      </c>
      <c r="G118" s="178" t="s">
        <v>144</v>
      </c>
      <c r="H118" s="179">
        <v>2</v>
      </c>
      <c r="I118" s="180"/>
      <c r="J118" s="181">
        <f t="shared" si="10"/>
        <v>0</v>
      </c>
      <c r="K118" s="182"/>
      <c r="L118" s="40"/>
      <c r="M118" s="183" t="s">
        <v>19</v>
      </c>
      <c r="N118" s="184" t="s">
        <v>44</v>
      </c>
      <c r="O118" s="65"/>
      <c r="P118" s="185">
        <f t="shared" si="11"/>
        <v>0</v>
      </c>
      <c r="Q118" s="185">
        <v>0</v>
      </c>
      <c r="R118" s="185">
        <f t="shared" si="12"/>
        <v>0</v>
      </c>
      <c r="S118" s="185">
        <v>0</v>
      </c>
      <c r="T118" s="186">
        <f t="shared" si="13"/>
        <v>0</v>
      </c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R118" s="187" t="s">
        <v>145</v>
      </c>
      <c r="AT118" s="187" t="s">
        <v>141</v>
      </c>
      <c r="AU118" s="187" t="s">
        <v>83</v>
      </c>
      <c r="AY118" s="18" t="s">
        <v>139</v>
      </c>
      <c r="BE118" s="188">
        <f t="shared" si="14"/>
        <v>0</v>
      </c>
      <c r="BF118" s="188">
        <f t="shared" si="15"/>
        <v>0</v>
      </c>
      <c r="BG118" s="188">
        <f t="shared" si="16"/>
        <v>0</v>
      </c>
      <c r="BH118" s="188">
        <f t="shared" si="17"/>
        <v>0</v>
      </c>
      <c r="BI118" s="188">
        <f t="shared" si="18"/>
        <v>0</v>
      </c>
      <c r="BJ118" s="18" t="s">
        <v>81</v>
      </c>
      <c r="BK118" s="188">
        <f t="shared" si="19"/>
        <v>0</v>
      </c>
      <c r="BL118" s="18" t="s">
        <v>145</v>
      </c>
      <c r="BM118" s="187" t="s">
        <v>438</v>
      </c>
    </row>
    <row r="119" spans="1:65" s="2" customFormat="1" ht="24.2" customHeight="1">
      <c r="A119" s="35"/>
      <c r="B119" s="36"/>
      <c r="C119" s="175" t="s">
        <v>438</v>
      </c>
      <c r="D119" s="175" t="s">
        <v>141</v>
      </c>
      <c r="E119" s="176" t="s">
        <v>1300</v>
      </c>
      <c r="F119" s="177" t="s">
        <v>1301</v>
      </c>
      <c r="G119" s="178" t="s">
        <v>213</v>
      </c>
      <c r="H119" s="179">
        <v>10</v>
      </c>
      <c r="I119" s="180"/>
      <c r="J119" s="181">
        <f t="shared" si="10"/>
        <v>0</v>
      </c>
      <c r="K119" s="182"/>
      <c r="L119" s="40"/>
      <c r="M119" s="183" t="s">
        <v>19</v>
      </c>
      <c r="N119" s="184" t="s">
        <v>44</v>
      </c>
      <c r="O119" s="65"/>
      <c r="P119" s="185">
        <f t="shared" si="11"/>
        <v>0</v>
      </c>
      <c r="Q119" s="185">
        <v>0</v>
      </c>
      <c r="R119" s="185">
        <f t="shared" si="12"/>
        <v>0</v>
      </c>
      <c r="S119" s="185">
        <v>0</v>
      </c>
      <c r="T119" s="186">
        <f t="shared" si="13"/>
        <v>0</v>
      </c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R119" s="187" t="s">
        <v>145</v>
      </c>
      <c r="AT119" s="187" t="s">
        <v>141</v>
      </c>
      <c r="AU119" s="187" t="s">
        <v>83</v>
      </c>
      <c r="AY119" s="18" t="s">
        <v>139</v>
      </c>
      <c r="BE119" s="188">
        <f t="shared" si="14"/>
        <v>0</v>
      </c>
      <c r="BF119" s="188">
        <f t="shared" si="15"/>
        <v>0</v>
      </c>
      <c r="BG119" s="188">
        <f t="shared" si="16"/>
        <v>0</v>
      </c>
      <c r="BH119" s="188">
        <f t="shared" si="17"/>
        <v>0</v>
      </c>
      <c r="BI119" s="188">
        <f t="shared" si="18"/>
        <v>0</v>
      </c>
      <c r="BJ119" s="18" t="s">
        <v>81</v>
      </c>
      <c r="BK119" s="188">
        <f t="shared" si="19"/>
        <v>0</v>
      </c>
      <c r="BL119" s="18" t="s">
        <v>145</v>
      </c>
      <c r="BM119" s="187" t="s">
        <v>444</v>
      </c>
    </row>
    <row r="120" spans="1:65" s="2" customFormat="1" ht="16.5" customHeight="1">
      <c r="A120" s="35"/>
      <c r="B120" s="36"/>
      <c r="C120" s="206" t="s">
        <v>444</v>
      </c>
      <c r="D120" s="206" t="s">
        <v>183</v>
      </c>
      <c r="E120" s="207" t="s">
        <v>1302</v>
      </c>
      <c r="F120" s="208" t="s">
        <v>1303</v>
      </c>
      <c r="G120" s="209" t="s">
        <v>213</v>
      </c>
      <c r="H120" s="210">
        <v>10.5</v>
      </c>
      <c r="I120" s="211"/>
      <c r="J120" s="212">
        <f t="shared" si="10"/>
        <v>0</v>
      </c>
      <c r="K120" s="213"/>
      <c r="L120" s="214"/>
      <c r="M120" s="215" t="s">
        <v>19</v>
      </c>
      <c r="N120" s="216" t="s">
        <v>44</v>
      </c>
      <c r="O120" s="65"/>
      <c r="P120" s="185">
        <f t="shared" si="11"/>
        <v>0</v>
      </c>
      <c r="Q120" s="185">
        <v>7E-05</v>
      </c>
      <c r="R120" s="185">
        <f t="shared" si="12"/>
        <v>0.000735</v>
      </c>
      <c r="S120" s="185">
        <v>0</v>
      </c>
      <c r="T120" s="186">
        <f t="shared" si="13"/>
        <v>0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R120" s="187" t="s">
        <v>175</v>
      </c>
      <c r="AT120" s="187" t="s">
        <v>183</v>
      </c>
      <c r="AU120" s="187" t="s">
        <v>83</v>
      </c>
      <c r="AY120" s="18" t="s">
        <v>139</v>
      </c>
      <c r="BE120" s="188">
        <f t="shared" si="14"/>
        <v>0</v>
      </c>
      <c r="BF120" s="188">
        <f t="shared" si="15"/>
        <v>0</v>
      </c>
      <c r="BG120" s="188">
        <f t="shared" si="16"/>
        <v>0</v>
      </c>
      <c r="BH120" s="188">
        <f t="shared" si="17"/>
        <v>0</v>
      </c>
      <c r="BI120" s="188">
        <f t="shared" si="18"/>
        <v>0</v>
      </c>
      <c r="BJ120" s="18" t="s">
        <v>81</v>
      </c>
      <c r="BK120" s="188">
        <f t="shared" si="19"/>
        <v>0</v>
      </c>
      <c r="BL120" s="18" t="s">
        <v>145</v>
      </c>
      <c r="BM120" s="187" t="s">
        <v>448</v>
      </c>
    </row>
    <row r="121" spans="1:65" s="2" customFormat="1" ht="33" customHeight="1">
      <c r="A121" s="35"/>
      <c r="B121" s="36"/>
      <c r="C121" s="175" t="s">
        <v>448</v>
      </c>
      <c r="D121" s="175" t="s">
        <v>141</v>
      </c>
      <c r="E121" s="176" t="s">
        <v>1304</v>
      </c>
      <c r="F121" s="177" t="s">
        <v>1305</v>
      </c>
      <c r="G121" s="178" t="s">
        <v>213</v>
      </c>
      <c r="H121" s="179">
        <v>8</v>
      </c>
      <c r="I121" s="180"/>
      <c r="J121" s="181">
        <f t="shared" si="10"/>
        <v>0</v>
      </c>
      <c r="K121" s="182"/>
      <c r="L121" s="40"/>
      <c r="M121" s="183" t="s">
        <v>19</v>
      </c>
      <c r="N121" s="184" t="s">
        <v>44</v>
      </c>
      <c r="O121" s="65"/>
      <c r="P121" s="185">
        <f t="shared" si="11"/>
        <v>0</v>
      </c>
      <c r="Q121" s="185">
        <v>0</v>
      </c>
      <c r="R121" s="185">
        <f t="shared" si="12"/>
        <v>0</v>
      </c>
      <c r="S121" s="185">
        <v>0</v>
      </c>
      <c r="T121" s="186">
        <f t="shared" si="13"/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187" t="s">
        <v>145</v>
      </c>
      <c r="AT121" s="187" t="s">
        <v>141</v>
      </c>
      <c r="AU121" s="187" t="s">
        <v>83</v>
      </c>
      <c r="AY121" s="18" t="s">
        <v>139</v>
      </c>
      <c r="BE121" s="188">
        <f t="shared" si="14"/>
        <v>0</v>
      </c>
      <c r="BF121" s="188">
        <f t="shared" si="15"/>
        <v>0</v>
      </c>
      <c r="BG121" s="188">
        <f t="shared" si="16"/>
        <v>0</v>
      </c>
      <c r="BH121" s="188">
        <f t="shared" si="17"/>
        <v>0</v>
      </c>
      <c r="BI121" s="188">
        <f t="shared" si="18"/>
        <v>0</v>
      </c>
      <c r="BJ121" s="18" t="s">
        <v>81</v>
      </c>
      <c r="BK121" s="188">
        <f t="shared" si="19"/>
        <v>0</v>
      </c>
      <c r="BL121" s="18" t="s">
        <v>145</v>
      </c>
      <c r="BM121" s="187" t="s">
        <v>452</v>
      </c>
    </row>
    <row r="122" spans="1:65" s="2" customFormat="1" ht="16.5" customHeight="1">
      <c r="A122" s="35"/>
      <c r="B122" s="36"/>
      <c r="C122" s="206" t="s">
        <v>452</v>
      </c>
      <c r="D122" s="206" t="s">
        <v>183</v>
      </c>
      <c r="E122" s="207" t="s">
        <v>1306</v>
      </c>
      <c r="F122" s="208" t="s">
        <v>1307</v>
      </c>
      <c r="G122" s="209" t="s">
        <v>213</v>
      </c>
      <c r="H122" s="210">
        <v>8.4</v>
      </c>
      <c r="I122" s="211"/>
      <c r="J122" s="212">
        <f t="shared" si="10"/>
        <v>0</v>
      </c>
      <c r="K122" s="213"/>
      <c r="L122" s="214"/>
      <c r="M122" s="215" t="s">
        <v>19</v>
      </c>
      <c r="N122" s="216" t="s">
        <v>44</v>
      </c>
      <c r="O122" s="65"/>
      <c r="P122" s="185">
        <f t="shared" si="11"/>
        <v>0</v>
      </c>
      <c r="Q122" s="185">
        <v>0.0001</v>
      </c>
      <c r="R122" s="185">
        <f t="shared" si="12"/>
        <v>0.00084</v>
      </c>
      <c r="S122" s="185">
        <v>0</v>
      </c>
      <c r="T122" s="186">
        <f t="shared" si="13"/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187" t="s">
        <v>175</v>
      </c>
      <c r="AT122" s="187" t="s">
        <v>183</v>
      </c>
      <c r="AU122" s="187" t="s">
        <v>83</v>
      </c>
      <c r="AY122" s="18" t="s">
        <v>139</v>
      </c>
      <c r="BE122" s="188">
        <f t="shared" si="14"/>
        <v>0</v>
      </c>
      <c r="BF122" s="188">
        <f t="shared" si="15"/>
        <v>0</v>
      </c>
      <c r="BG122" s="188">
        <f t="shared" si="16"/>
        <v>0</v>
      </c>
      <c r="BH122" s="188">
        <f t="shared" si="17"/>
        <v>0</v>
      </c>
      <c r="BI122" s="188">
        <f t="shared" si="18"/>
        <v>0</v>
      </c>
      <c r="BJ122" s="18" t="s">
        <v>81</v>
      </c>
      <c r="BK122" s="188">
        <f t="shared" si="19"/>
        <v>0</v>
      </c>
      <c r="BL122" s="18" t="s">
        <v>145</v>
      </c>
      <c r="BM122" s="187" t="s">
        <v>456</v>
      </c>
    </row>
    <row r="123" spans="1:65" s="2" customFormat="1" ht="33" customHeight="1">
      <c r="A123" s="35"/>
      <c r="B123" s="36"/>
      <c r="C123" s="175" t="s">
        <v>456</v>
      </c>
      <c r="D123" s="175" t="s">
        <v>141</v>
      </c>
      <c r="E123" s="176" t="s">
        <v>1308</v>
      </c>
      <c r="F123" s="177" t="s">
        <v>1309</v>
      </c>
      <c r="G123" s="178" t="s">
        <v>213</v>
      </c>
      <c r="H123" s="179">
        <v>98</v>
      </c>
      <c r="I123" s="180"/>
      <c r="J123" s="181">
        <f t="shared" si="10"/>
        <v>0</v>
      </c>
      <c r="K123" s="182"/>
      <c r="L123" s="40"/>
      <c r="M123" s="183" t="s">
        <v>19</v>
      </c>
      <c r="N123" s="184" t="s">
        <v>44</v>
      </c>
      <c r="O123" s="65"/>
      <c r="P123" s="185">
        <f t="shared" si="11"/>
        <v>0</v>
      </c>
      <c r="Q123" s="185">
        <v>0</v>
      </c>
      <c r="R123" s="185">
        <f t="shared" si="12"/>
        <v>0</v>
      </c>
      <c r="S123" s="185">
        <v>0</v>
      </c>
      <c r="T123" s="186">
        <f t="shared" si="13"/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187" t="s">
        <v>145</v>
      </c>
      <c r="AT123" s="187" t="s">
        <v>141</v>
      </c>
      <c r="AU123" s="187" t="s">
        <v>83</v>
      </c>
      <c r="AY123" s="18" t="s">
        <v>139</v>
      </c>
      <c r="BE123" s="188">
        <f t="shared" si="14"/>
        <v>0</v>
      </c>
      <c r="BF123" s="188">
        <f t="shared" si="15"/>
        <v>0</v>
      </c>
      <c r="BG123" s="188">
        <f t="shared" si="16"/>
        <v>0</v>
      </c>
      <c r="BH123" s="188">
        <f t="shared" si="17"/>
        <v>0</v>
      </c>
      <c r="BI123" s="188">
        <f t="shared" si="18"/>
        <v>0</v>
      </c>
      <c r="BJ123" s="18" t="s">
        <v>81</v>
      </c>
      <c r="BK123" s="188">
        <f t="shared" si="19"/>
        <v>0</v>
      </c>
      <c r="BL123" s="18" t="s">
        <v>145</v>
      </c>
      <c r="BM123" s="187" t="s">
        <v>460</v>
      </c>
    </row>
    <row r="124" spans="1:65" s="2" customFormat="1" ht="16.5" customHeight="1">
      <c r="A124" s="35"/>
      <c r="B124" s="36"/>
      <c r="C124" s="206" t="s">
        <v>460</v>
      </c>
      <c r="D124" s="206" t="s">
        <v>183</v>
      </c>
      <c r="E124" s="207" t="s">
        <v>1310</v>
      </c>
      <c r="F124" s="208" t="s">
        <v>1311</v>
      </c>
      <c r="G124" s="209" t="s">
        <v>213</v>
      </c>
      <c r="H124" s="210">
        <v>102.9</v>
      </c>
      <c r="I124" s="211"/>
      <c r="J124" s="212">
        <f t="shared" si="10"/>
        <v>0</v>
      </c>
      <c r="K124" s="213"/>
      <c r="L124" s="214"/>
      <c r="M124" s="215" t="s">
        <v>19</v>
      </c>
      <c r="N124" s="216" t="s">
        <v>44</v>
      </c>
      <c r="O124" s="65"/>
      <c r="P124" s="185">
        <f t="shared" si="11"/>
        <v>0</v>
      </c>
      <c r="Q124" s="185">
        <v>0.00012</v>
      </c>
      <c r="R124" s="185">
        <f t="shared" si="12"/>
        <v>0.012348000000000001</v>
      </c>
      <c r="S124" s="185">
        <v>0</v>
      </c>
      <c r="T124" s="186">
        <f t="shared" si="13"/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187" t="s">
        <v>175</v>
      </c>
      <c r="AT124" s="187" t="s">
        <v>183</v>
      </c>
      <c r="AU124" s="187" t="s">
        <v>83</v>
      </c>
      <c r="AY124" s="18" t="s">
        <v>139</v>
      </c>
      <c r="BE124" s="188">
        <f t="shared" si="14"/>
        <v>0</v>
      </c>
      <c r="BF124" s="188">
        <f t="shared" si="15"/>
        <v>0</v>
      </c>
      <c r="BG124" s="188">
        <f t="shared" si="16"/>
        <v>0</v>
      </c>
      <c r="BH124" s="188">
        <f t="shared" si="17"/>
        <v>0</v>
      </c>
      <c r="BI124" s="188">
        <f t="shared" si="18"/>
        <v>0</v>
      </c>
      <c r="BJ124" s="18" t="s">
        <v>81</v>
      </c>
      <c r="BK124" s="188">
        <f t="shared" si="19"/>
        <v>0</v>
      </c>
      <c r="BL124" s="18" t="s">
        <v>145</v>
      </c>
      <c r="BM124" s="187" t="s">
        <v>464</v>
      </c>
    </row>
    <row r="125" spans="1:65" s="2" customFormat="1" ht="33" customHeight="1">
      <c r="A125" s="35"/>
      <c r="B125" s="36"/>
      <c r="C125" s="175" t="s">
        <v>464</v>
      </c>
      <c r="D125" s="175" t="s">
        <v>141</v>
      </c>
      <c r="E125" s="176" t="s">
        <v>1312</v>
      </c>
      <c r="F125" s="177" t="s">
        <v>1313</v>
      </c>
      <c r="G125" s="178" t="s">
        <v>213</v>
      </c>
      <c r="H125" s="179">
        <v>3</v>
      </c>
      <c r="I125" s="180"/>
      <c r="J125" s="181">
        <f t="shared" si="10"/>
        <v>0</v>
      </c>
      <c r="K125" s="182"/>
      <c r="L125" s="40"/>
      <c r="M125" s="183" t="s">
        <v>19</v>
      </c>
      <c r="N125" s="184" t="s">
        <v>44</v>
      </c>
      <c r="O125" s="65"/>
      <c r="P125" s="185">
        <f t="shared" si="11"/>
        <v>0</v>
      </c>
      <c r="Q125" s="185">
        <v>0</v>
      </c>
      <c r="R125" s="185">
        <f t="shared" si="12"/>
        <v>0</v>
      </c>
      <c r="S125" s="185">
        <v>0</v>
      </c>
      <c r="T125" s="186">
        <f t="shared" si="13"/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187" t="s">
        <v>145</v>
      </c>
      <c r="AT125" s="187" t="s">
        <v>141</v>
      </c>
      <c r="AU125" s="187" t="s">
        <v>83</v>
      </c>
      <c r="AY125" s="18" t="s">
        <v>139</v>
      </c>
      <c r="BE125" s="188">
        <f t="shared" si="14"/>
        <v>0</v>
      </c>
      <c r="BF125" s="188">
        <f t="shared" si="15"/>
        <v>0</v>
      </c>
      <c r="BG125" s="188">
        <f t="shared" si="16"/>
        <v>0</v>
      </c>
      <c r="BH125" s="188">
        <f t="shared" si="17"/>
        <v>0</v>
      </c>
      <c r="BI125" s="188">
        <f t="shared" si="18"/>
        <v>0</v>
      </c>
      <c r="BJ125" s="18" t="s">
        <v>81</v>
      </c>
      <c r="BK125" s="188">
        <f t="shared" si="19"/>
        <v>0</v>
      </c>
      <c r="BL125" s="18" t="s">
        <v>145</v>
      </c>
      <c r="BM125" s="187" t="s">
        <v>468</v>
      </c>
    </row>
    <row r="126" spans="1:65" s="2" customFormat="1" ht="16.5" customHeight="1">
      <c r="A126" s="35"/>
      <c r="B126" s="36"/>
      <c r="C126" s="206" t="s">
        <v>468</v>
      </c>
      <c r="D126" s="206" t="s">
        <v>183</v>
      </c>
      <c r="E126" s="207" t="s">
        <v>1314</v>
      </c>
      <c r="F126" s="208" t="s">
        <v>1315</v>
      </c>
      <c r="G126" s="209" t="s">
        <v>213</v>
      </c>
      <c r="H126" s="210">
        <v>3.15</v>
      </c>
      <c r="I126" s="211"/>
      <c r="J126" s="212">
        <f t="shared" si="10"/>
        <v>0</v>
      </c>
      <c r="K126" s="213"/>
      <c r="L126" s="214"/>
      <c r="M126" s="215" t="s">
        <v>19</v>
      </c>
      <c r="N126" s="216" t="s">
        <v>44</v>
      </c>
      <c r="O126" s="65"/>
      <c r="P126" s="185">
        <f t="shared" si="11"/>
        <v>0</v>
      </c>
      <c r="Q126" s="185">
        <v>0.00053</v>
      </c>
      <c r="R126" s="185">
        <f t="shared" si="12"/>
        <v>0.0016695</v>
      </c>
      <c r="S126" s="185">
        <v>0</v>
      </c>
      <c r="T126" s="186">
        <f t="shared" si="13"/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187" t="s">
        <v>175</v>
      </c>
      <c r="AT126" s="187" t="s">
        <v>183</v>
      </c>
      <c r="AU126" s="187" t="s">
        <v>83</v>
      </c>
      <c r="AY126" s="18" t="s">
        <v>139</v>
      </c>
      <c r="BE126" s="188">
        <f t="shared" si="14"/>
        <v>0</v>
      </c>
      <c r="BF126" s="188">
        <f t="shared" si="15"/>
        <v>0</v>
      </c>
      <c r="BG126" s="188">
        <f t="shared" si="16"/>
        <v>0</v>
      </c>
      <c r="BH126" s="188">
        <f t="shared" si="17"/>
        <v>0</v>
      </c>
      <c r="BI126" s="188">
        <f t="shared" si="18"/>
        <v>0</v>
      </c>
      <c r="BJ126" s="18" t="s">
        <v>81</v>
      </c>
      <c r="BK126" s="188">
        <f t="shared" si="19"/>
        <v>0</v>
      </c>
      <c r="BL126" s="18" t="s">
        <v>145</v>
      </c>
      <c r="BM126" s="187" t="s">
        <v>472</v>
      </c>
    </row>
    <row r="127" spans="1:65" s="2" customFormat="1" ht="33" customHeight="1">
      <c r="A127" s="35"/>
      <c r="B127" s="36"/>
      <c r="C127" s="175" t="s">
        <v>472</v>
      </c>
      <c r="D127" s="175" t="s">
        <v>141</v>
      </c>
      <c r="E127" s="176" t="s">
        <v>1316</v>
      </c>
      <c r="F127" s="177" t="s">
        <v>1317</v>
      </c>
      <c r="G127" s="178" t="s">
        <v>213</v>
      </c>
      <c r="H127" s="179">
        <v>16</v>
      </c>
      <c r="I127" s="180"/>
      <c r="J127" s="181">
        <f t="shared" si="10"/>
        <v>0</v>
      </c>
      <c r="K127" s="182"/>
      <c r="L127" s="40"/>
      <c r="M127" s="183" t="s">
        <v>19</v>
      </c>
      <c r="N127" s="184" t="s">
        <v>44</v>
      </c>
      <c r="O127" s="65"/>
      <c r="P127" s="185">
        <f t="shared" si="11"/>
        <v>0</v>
      </c>
      <c r="Q127" s="185">
        <v>0</v>
      </c>
      <c r="R127" s="185">
        <f t="shared" si="12"/>
        <v>0</v>
      </c>
      <c r="S127" s="185">
        <v>0</v>
      </c>
      <c r="T127" s="186">
        <f t="shared" si="13"/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187" t="s">
        <v>145</v>
      </c>
      <c r="AT127" s="187" t="s">
        <v>141</v>
      </c>
      <c r="AU127" s="187" t="s">
        <v>83</v>
      </c>
      <c r="AY127" s="18" t="s">
        <v>139</v>
      </c>
      <c r="BE127" s="188">
        <f t="shared" si="14"/>
        <v>0</v>
      </c>
      <c r="BF127" s="188">
        <f t="shared" si="15"/>
        <v>0</v>
      </c>
      <c r="BG127" s="188">
        <f t="shared" si="16"/>
        <v>0</v>
      </c>
      <c r="BH127" s="188">
        <f t="shared" si="17"/>
        <v>0</v>
      </c>
      <c r="BI127" s="188">
        <f t="shared" si="18"/>
        <v>0</v>
      </c>
      <c r="BJ127" s="18" t="s">
        <v>81</v>
      </c>
      <c r="BK127" s="188">
        <f t="shared" si="19"/>
        <v>0</v>
      </c>
      <c r="BL127" s="18" t="s">
        <v>145</v>
      </c>
      <c r="BM127" s="187" t="s">
        <v>477</v>
      </c>
    </row>
    <row r="128" spans="1:65" s="2" customFormat="1" ht="16.5" customHeight="1">
      <c r="A128" s="35"/>
      <c r="B128" s="36"/>
      <c r="C128" s="206" t="s">
        <v>477</v>
      </c>
      <c r="D128" s="206" t="s">
        <v>183</v>
      </c>
      <c r="E128" s="207" t="s">
        <v>1318</v>
      </c>
      <c r="F128" s="208" t="s">
        <v>1319</v>
      </c>
      <c r="G128" s="209" t="s">
        <v>213</v>
      </c>
      <c r="H128" s="210">
        <v>16.8</v>
      </c>
      <c r="I128" s="211"/>
      <c r="J128" s="212">
        <f t="shared" si="10"/>
        <v>0</v>
      </c>
      <c r="K128" s="213"/>
      <c r="L128" s="214"/>
      <c r="M128" s="215" t="s">
        <v>19</v>
      </c>
      <c r="N128" s="216" t="s">
        <v>44</v>
      </c>
      <c r="O128" s="65"/>
      <c r="P128" s="185">
        <f t="shared" si="11"/>
        <v>0</v>
      </c>
      <c r="Q128" s="185">
        <v>0.00025</v>
      </c>
      <c r="R128" s="185">
        <f t="shared" si="12"/>
        <v>0.004200000000000001</v>
      </c>
      <c r="S128" s="185">
        <v>0</v>
      </c>
      <c r="T128" s="186">
        <f t="shared" si="13"/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187" t="s">
        <v>175</v>
      </c>
      <c r="AT128" s="187" t="s">
        <v>183</v>
      </c>
      <c r="AU128" s="187" t="s">
        <v>83</v>
      </c>
      <c r="AY128" s="18" t="s">
        <v>139</v>
      </c>
      <c r="BE128" s="188">
        <f t="shared" si="14"/>
        <v>0</v>
      </c>
      <c r="BF128" s="188">
        <f t="shared" si="15"/>
        <v>0</v>
      </c>
      <c r="BG128" s="188">
        <f t="shared" si="16"/>
        <v>0</v>
      </c>
      <c r="BH128" s="188">
        <f t="shared" si="17"/>
        <v>0</v>
      </c>
      <c r="BI128" s="188">
        <f t="shared" si="18"/>
        <v>0</v>
      </c>
      <c r="BJ128" s="18" t="s">
        <v>81</v>
      </c>
      <c r="BK128" s="188">
        <f t="shared" si="19"/>
        <v>0</v>
      </c>
      <c r="BL128" s="18" t="s">
        <v>145</v>
      </c>
      <c r="BM128" s="187" t="s">
        <v>481</v>
      </c>
    </row>
    <row r="129" spans="1:65" s="2" customFormat="1" ht="33" customHeight="1">
      <c r="A129" s="35"/>
      <c r="B129" s="36"/>
      <c r="C129" s="175" t="s">
        <v>481</v>
      </c>
      <c r="D129" s="175" t="s">
        <v>141</v>
      </c>
      <c r="E129" s="176" t="s">
        <v>1320</v>
      </c>
      <c r="F129" s="177" t="s">
        <v>1321</v>
      </c>
      <c r="G129" s="178" t="s">
        <v>213</v>
      </c>
      <c r="H129" s="179">
        <v>16</v>
      </c>
      <c r="I129" s="180"/>
      <c r="J129" s="181">
        <f t="shared" si="10"/>
        <v>0</v>
      </c>
      <c r="K129" s="182"/>
      <c r="L129" s="40"/>
      <c r="M129" s="183" t="s">
        <v>19</v>
      </c>
      <c r="N129" s="184" t="s">
        <v>44</v>
      </c>
      <c r="O129" s="65"/>
      <c r="P129" s="185">
        <f t="shared" si="11"/>
        <v>0</v>
      </c>
      <c r="Q129" s="185">
        <v>0</v>
      </c>
      <c r="R129" s="185">
        <f t="shared" si="12"/>
        <v>0</v>
      </c>
      <c r="S129" s="185">
        <v>0</v>
      </c>
      <c r="T129" s="186">
        <f t="shared" si="13"/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187" t="s">
        <v>145</v>
      </c>
      <c r="AT129" s="187" t="s">
        <v>141</v>
      </c>
      <c r="AU129" s="187" t="s">
        <v>83</v>
      </c>
      <c r="AY129" s="18" t="s">
        <v>139</v>
      </c>
      <c r="BE129" s="188">
        <f t="shared" si="14"/>
        <v>0</v>
      </c>
      <c r="BF129" s="188">
        <f t="shared" si="15"/>
        <v>0</v>
      </c>
      <c r="BG129" s="188">
        <f t="shared" si="16"/>
        <v>0</v>
      </c>
      <c r="BH129" s="188">
        <f t="shared" si="17"/>
        <v>0</v>
      </c>
      <c r="BI129" s="188">
        <f t="shared" si="18"/>
        <v>0</v>
      </c>
      <c r="BJ129" s="18" t="s">
        <v>81</v>
      </c>
      <c r="BK129" s="188">
        <f t="shared" si="19"/>
        <v>0</v>
      </c>
      <c r="BL129" s="18" t="s">
        <v>145</v>
      </c>
      <c r="BM129" s="187" t="s">
        <v>486</v>
      </c>
    </row>
    <row r="130" spans="1:65" s="2" customFormat="1" ht="16.5" customHeight="1">
      <c r="A130" s="35"/>
      <c r="B130" s="36"/>
      <c r="C130" s="206" t="s">
        <v>486</v>
      </c>
      <c r="D130" s="206" t="s">
        <v>183</v>
      </c>
      <c r="E130" s="207" t="s">
        <v>1322</v>
      </c>
      <c r="F130" s="208" t="s">
        <v>1323</v>
      </c>
      <c r="G130" s="209" t="s">
        <v>213</v>
      </c>
      <c r="H130" s="210">
        <v>16.8</v>
      </c>
      <c r="I130" s="211"/>
      <c r="J130" s="212">
        <f t="shared" si="10"/>
        <v>0</v>
      </c>
      <c r="K130" s="213"/>
      <c r="L130" s="214"/>
      <c r="M130" s="215" t="s">
        <v>19</v>
      </c>
      <c r="N130" s="216" t="s">
        <v>44</v>
      </c>
      <c r="O130" s="65"/>
      <c r="P130" s="185">
        <f t="shared" si="11"/>
        <v>0</v>
      </c>
      <c r="Q130" s="185">
        <v>0.00035</v>
      </c>
      <c r="R130" s="185">
        <f t="shared" si="12"/>
        <v>0.00588</v>
      </c>
      <c r="S130" s="185">
        <v>0</v>
      </c>
      <c r="T130" s="186">
        <f t="shared" si="13"/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187" t="s">
        <v>175</v>
      </c>
      <c r="AT130" s="187" t="s">
        <v>183</v>
      </c>
      <c r="AU130" s="187" t="s">
        <v>83</v>
      </c>
      <c r="AY130" s="18" t="s">
        <v>139</v>
      </c>
      <c r="BE130" s="188">
        <f t="shared" si="14"/>
        <v>0</v>
      </c>
      <c r="BF130" s="188">
        <f t="shared" si="15"/>
        <v>0</v>
      </c>
      <c r="BG130" s="188">
        <f t="shared" si="16"/>
        <v>0</v>
      </c>
      <c r="BH130" s="188">
        <f t="shared" si="17"/>
        <v>0</v>
      </c>
      <c r="BI130" s="188">
        <f t="shared" si="18"/>
        <v>0</v>
      </c>
      <c r="BJ130" s="18" t="s">
        <v>81</v>
      </c>
      <c r="BK130" s="188">
        <f t="shared" si="19"/>
        <v>0</v>
      </c>
      <c r="BL130" s="18" t="s">
        <v>145</v>
      </c>
      <c r="BM130" s="187" t="s">
        <v>494</v>
      </c>
    </row>
    <row r="131" spans="1:65" s="2" customFormat="1" ht="33" customHeight="1">
      <c r="A131" s="35"/>
      <c r="B131" s="36"/>
      <c r="C131" s="175" t="s">
        <v>494</v>
      </c>
      <c r="D131" s="175" t="s">
        <v>141</v>
      </c>
      <c r="E131" s="176" t="s">
        <v>1324</v>
      </c>
      <c r="F131" s="177" t="s">
        <v>1325</v>
      </c>
      <c r="G131" s="178" t="s">
        <v>144</v>
      </c>
      <c r="H131" s="179">
        <v>1</v>
      </c>
      <c r="I131" s="180"/>
      <c r="J131" s="181">
        <f t="shared" si="10"/>
        <v>0</v>
      </c>
      <c r="K131" s="182"/>
      <c r="L131" s="40"/>
      <c r="M131" s="183" t="s">
        <v>19</v>
      </c>
      <c r="N131" s="184" t="s">
        <v>44</v>
      </c>
      <c r="O131" s="65"/>
      <c r="P131" s="185">
        <f t="shared" si="11"/>
        <v>0</v>
      </c>
      <c r="Q131" s="185">
        <v>0</v>
      </c>
      <c r="R131" s="185">
        <f t="shared" si="12"/>
        <v>0</v>
      </c>
      <c r="S131" s="185">
        <v>0</v>
      </c>
      <c r="T131" s="186">
        <f t="shared" si="13"/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187" t="s">
        <v>145</v>
      </c>
      <c r="AT131" s="187" t="s">
        <v>141</v>
      </c>
      <c r="AU131" s="187" t="s">
        <v>83</v>
      </c>
      <c r="AY131" s="18" t="s">
        <v>139</v>
      </c>
      <c r="BE131" s="188">
        <f t="shared" si="14"/>
        <v>0</v>
      </c>
      <c r="BF131" s="188">
        <f t="shared" si="15"/>
        <v>0</v>
      </c>
      <c r="BG131" s="188">
        <f t="shared" si="16"/>
        <v>0</v>
      </c>
      <c r="BH131" s="188">
        <f t="shared" si="17"/>
        <v>0</v>
      </c>
      <c r="BI131" s="188">
        <f t="shared" si="18"/>
        <v>0</v>
      </c>
      <c r="BJ131" s="18" t="s">
        <v>81</v>
      </c>
      <c r="BK131" s="188">
        <f t="shared" si="19"/>
        <v>0</v>
      </c>
      <c r="BL131" s="18" t="s">
        <v>145</v>
      </c>
      <c r="BM131" s="187" t="s">
        <v>498</v>
      </c>
    </row>
    <row r="132" spans="1:65" s="2" customFormat="1" ht="16.5" customHeight="1">
      <c r="A132" s="35"/>
      <c r="B132" s="36"/>
      <c r="C132" s="175" t="s">
        <v>498</v>
      </c>
      <c r="D132" s="175" t="s">
        <v>141</v>
      </c>
      <c r="E132" s="176" t="s">
        <v>544</v>
      </c>
      <c r="F132" s="177" t="s">
        <v>545</v>
      </c>
      <c r="G132" s="178" t="s">
        <v>546</v>
      </c>
      <c r="H132" s="179">
        <v>1</v>
      </c>
      <c r="I132" s="180"/>
      <c r="J132" s="181">
        <f t="shared" si="10"/>
        <v>0</v>
      </c>
      <c r="K132" s="182"/>
      <c r="L132" s="40"/>
      <c r="M132" s="183" t="s">
        <v>19</v>
      </c>
      <c r="N132" s="184" t="s">
        <v>44</v>
      </c>
      <c r="O132" s="65"/>
      <c r="P132" s="185">
        <f t="shared" si="11"/>
        <v>0</v>
      </c>
      <c r="Q132" s="185">
        <v>0</v>
      </c>
      <c r="R132" s="185">
        <f t="shared" si="12"/>
        <v>0</v>
      </c>
      <c r="S132" s="185">
        <v>0</v>
      </c>
      <c r="T132" s="186">
        <f t="shared" si="13"/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187" t="s">
        <v>145</v>
      </c>
      <c r="AT132" s="187" t="s">
        <v>141</v>
      </c>
      <c r="AU132" s="187" t="s">
        <v>83</v>
      </c>
      <c r="AY132" s="18" t="s">
        <v>139</v>
      </c>
      <c r="BE132" s="188">
        <f t="shared" si="14"/>
        <v>0</v>
      </c>
      <c r="BF132" s="188">
        <f t="shared" si="15"/>
        <v>0</v>
      </c>
      <c r="BG132" s="188">
        <f t="shared" si="16"/>
        <v>0</v>
      </c>
      <c r="BH132" s="188">
        <f t="shared" si="17"/>
        <v>0</v>
      </c>
      <c r="BI132" s="188">
        <f t="shared" si="18"/>
        <v>0</v>
      </c>
      <c r="BJ132" s="18" t="s">
        <v>81</v>
      </c>
      <c r="BK132" s="188">
        <f t="shared" si="19"/>
        <v>0</v>
      </c>
      <c r="BL132" s="18" t="s">
        <v>145</v>
      </c>
      <c r="BM132" s="187" t="s">
        <v>788</v>
      </c>
    </row>
    <row r="133" spans="1:65" s="2" customFormat="1" ht="16.5" customHeight="1">
      <c r="A133" s="35"/>
      <c r="B133" s="36"/>
      <c r="C133" s="175" t="s">
        <v>788</v>
      </c>
      <c r="D133" s="175" t="s">
        <v>141</v>
      </c>
      <c r="E133" s="176" t="s">
        <v>547</v>
      </c>
      <c r="F133" s="177" t="s">
        <v>548</v>
      </c>
      <c r="G133" s="178" t="s">
        <v>546</v>
      </c>
      <c r="H133" s="179">
        <v>1</v>
      </c>
      <c r="I133" s="180"/>
      <c r="J133" s="181">
        <f t="shared" si="10"/>
        <v>0</v>
      </c>
      <c r="K133" s="182"/>
      <c r="L133" s="40"/>
      <c r="M133" s="183" t="s">
        <v>19</v>
      </c>
      <c r="N133" s="184" t="s">
        <v>44</v>
      </c>
      <c r="O133" s="65"/>
      <c r="P133" s="185">
        <f t="shared" si="11"/>
        <v>0</v>
      </c>
      <c r="Q133" s="185">
        <v>0</v>
      </c>
      <c r="R133" s="185">
        <f t="shared" si="12"/>
        <v>0</v>
      </c>
      <c r="S133" s="185">
        <v>0</v>
      </c>
      <c r="T133" s="186">
        <f t="shared" si="13"/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187" t="s">
        <v>145</v>
      </c>
      <c r="AT133" s="187" t="s">
        <v>141</v>
      </c>
      <c r="AU133" s="187" t="s">
        <v>83</v>
      </c>
      <c r="AY133" s="18" t="s">
        <v>139</v>
      </c>
      <c r="BE133" s="188">
        <f t="shared" si="14"/>
        <v>0</v>
      </c>
      <c r="BF133" s="188">
        <f t="shared" si="15"/>
        <v>0</v>
      </c>
      <c r="BG133" s="188">
        <f t="shared" si="16"/>
        <v>0</v>
      </c>
      <c r="BH133" s="188">
        <f t="shared" si="17"/>
        <v>0</v>
      </c>
      <c r="BI133" s="188">
        <f t="shared" si="18"/>
        <v>0</v>
      </c>
      <c r="BJ133" s="18" t="s">
        <v>81</v>
      </c>
      <c r="BK133" s="188">
        <f t="shared" si="19"/>
        <v>0</v>
      </c>
      <c r="BL133" s="18" t="s">
        <v>145</v>
      </c>
      <c r="BM133" s="187" t="s">
        <v>793</v>
      </c>
    </row>
    <row r="134" spans="1:65" s="2" customFormat="1" ht="16.5" customHeight="1">
      <c r="A134" s="35"/>
      <c r="B134" s="36"/>
      <c r="C134" s="175" t="s">
        <v>793</v>
      </c>
      <c r="D134" s="175" t="s">
        <v>141</v>
      </c>
      <c r="E134" s="176" t="s">
        <v>549</v>
      </c>
      <c r="F134" s="177" t="s">
        <v>550</v>
      </c>
      <c r="G134" s="178" t="s">
        <v>546</v>
      </c>
      <c r="H134" s="179">
        <v>1</v>
      </c>
      <c r="I134" s="180"/>
      <c r="J134" s="181">
        <f t="shared" si="10"/>
        <v>0</v>
      </c>
      <c r="K134" s="182"/>
      <c r="L134" s="40"/>
      <c r="M134" s="243" t="s">
        <v>19</v>
      </c>
      <c r="N134" s="244" t="s">
        <v>44</v>
      </c>
      <c r="O134" s="230"/>
      <c r="P134" s="245">
        <f t="shared" si="11"/>
        <v>0</v>
      </c>
      <c r="Q134" s="245">
        <v>0</v>
      </c>
      <c r="R134" s="245">
        <f t="shared" si="12"/>
        <v>0</v>
      </c>
      <c r="S134" s="245">
        <v>0</v>
      </c>
      <c r="T134" s="246">
        <f t="shared" si="13"/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187" t="s">
        <v>145</v>
      </c>
      <c r="AT134" s="187" t="s">
        <v>141</v>
      </c>
      <c r="AU134" s="187" t="s">
        <v>83</v>
      </c>
      <c r="AY134" s="18" t="s">
        <v>139</v>
      </c>
      <c r="BE134" s="188">
        <f t="shared" si="14"/>
        <v>0</v>
      </c>
      <c r="BF134" s="188">
        <f t="shared" si="15"/>
        <v>0</v>
      </c>
      <c r="BG134" s="188">
        <f t="shared" si="16"/>
        <v>0</v>
      </c>
      <c r="BH134" s="188">
        <f t="shared" si="17"/>
        <v>0</v>
      </c>
      <c r="BI134" s="188">
        <f t="shared" si="18"/>
        <v>0</v>
      </c>
      <c r="BJ134" s="18" t="s">
        <v>81</v>
      </c>
      <c r="BK134" s="188">
        <f t="shared" si="19"/>
        <v>0</v>
      </c>
      <c r="BL134" s="18" t="s">
        <v>145</v>
      </c>
      <c r="BM134" s="187" t="s">
        <v>797</v>
      </c>
    </row>
    <row r="135" spans="1:31" s="2" customFormat="1" ht="6.95" customHeight="1">
      <c r="A135" s="35"/>
      <c r="B135" s="48"/>
      <c r="C135" s="49"/>
      <c r="D135" s="49"/>
      <c r="E135" s="49"/>
      <c r="F135" s="49"/>
      <c r="G135" s="49"/>
      <c r="H135" s="49"/>
      <c r="I135" s="49"/>
      <c r="J135" s="49"/>
      <c r="K135" s="49"/>
      <c r="L135" s="40"/>
      <c r="M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</row>
  </sheetData>
  <sheetProtection algorithmName="SHA-512" hashValue="Zi2qYek9VcB7spLd6pwV0JxkeJwY6Vz398rK1KGg8fi4lYinSAQUjekuXROkdJiQix2FhML1W6y6onNnJvXdWQ==" saltValue="tbx5TiQYoqWYewON2ccccwF0keCGOtb6Wt2hB8Zmfath9lB/PbNqipkZYERrRV4je+Kkb2RKFvEsvXArmDiXeQ==" spinCount="100000" sheet="1" objects="1" scenarios="1" formatColumns="0" formatRows="0" autoFilter="0"/>
  <autoFilter ref="C80:K134"/>
  <mergeCells count="9">
    <mergeCell ref="E50:H50"/>
    <mergeCell ref="E71:H71"/>
    <mergeCell ref="E73:H73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0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67"/>
      <c r="M2" s="367"/>
      <c r="N2" s="367"/>
      <c r="O2" s="367"/>
      <c r="P2" s="367"/>
      <c r="Q2" s="367"/>
      <c r="R2" s="367"/>
      <c r="S2" s="367"/>
      <c r="T2" s="367"/>
      <c r="U2" s="367"/>
      <c r="V2" s="367"/>
      <c r="AT2" s="18" t="s">
        <v>103</v>
      </c>
    </row>
    <row r="3" spans="2:46" s="1" customFormat="1" ht="6.95" customHeight="1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21"/>
      <c r="AT3" s="18" t="s">
        <v>83</v>
      </c>
    </row>
    <row r="4" spans="2:46" s="1" customFormat="1" ht="24.95" customHeight="1">
      <c r="B4" s="21"/>
      <c r="D4" s="104" t="s">
        <v>110</v>
      </c>
      <c r="L4" s="21"/>
      <c r="M4" s="105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06" t="s">
        <v>16</v>
      </c>
      <c r="L6" s="21"/>
    </row>
    <row r="7" spans="2:12" s="1" customFormat="1" ht="16.5" customHeight="1">
      <c r="B7" s="21"/>
      <c r="E7" s="368" t="str">
        <f>'Rekapitulace stavby'!K6</f>
        <v>PPO Píšťany-sklad MPPZ (aktualizace)</v>
      </c>
      <c r="F7" s="369"/>
      <c r="G7" s="369"/>
      <c r="H7" s="369"/>
      <c r="L7" s="21"/>
    </row>
    <row r="8" spans="1:31" s="2" customFormat="1" ht="12" customHeight="1">
      <c r="A8" s="35"/>
      <c r="B8" s="40"/>
      <c r="C8" s="35"/>
      <c r="D8" s="106" t="s">
        <v>111</v>
      </c>
      <c r="E8" s="35"/>
      <c r="F8" s="35"/>
      <c r="G8" s="35"/>
      <c r="H8" s="35"/>
      <c r="I8" s="35"/>
      <c r="J8" s="35"/>
      <c r="K8" s="35"/>
      <c r="L8" s="107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70" t="s">
        <v>1326</v>
      </c>
      <c r="F9" s="371"/>
      <c r="G9" s="371"/>
      <c r="H9" s="371"/>
      <c r="I9" s="35"/>
      <c r="J9" s="35"/>
      <c r="K9" s="35"/>
      <c r="L9" s="10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10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06" t="s">
        <v>18</v>
      </c>
      <c r="E11" s="35"/>
      <c r="F11" s="108" t="s">
        <v>19</v>
      </c>
      <c r="G11" s="35"/>
      <c r="H11" s="35"/>
      <c r="I11" s="106" t="s">
        <v>20</v>
      </c>
      <c r="J11" s="108" t="s">
        <v>19</v>
      </c>
      <c r="K11" s="35"/>
      <c r="L11" s="10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06" t="s">
        <v>21</v>
      </c>
      <c r="E12" s="35"/>
      <c r="F12" s="108" t="s">
        <v>22</v>
      </c>
      <c r="G12" s="35"/>
      <c r="H12" s="35"/>
      <c r="I12" s="106" t="s">
        <v>23</v>
      </c>
      <c r="J12" s="109" t="str">
        <f>'Rekapitulace stavby'!AN8</f>
        <v>31. 10. 2022</v>
      </c>
      <c r="K12" s="35"/>
      <c r="L12" s="10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10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06" t="s">
        <v>25</v>
      </c>
      <c r="E14" s="35"/>
      <c r="F14" s="35"/>
      <c r="G14" s="35"/>
      <c r="H14" s="35"/>
      <c r="I14" s="106" t="s">
        <v>26</v>
      </c>
      <c r="J14" s="108" t="str">
        <f>IF('Rekapitulace stavby'!AN10="","",'Rekapitulace stavby'!AN10)</f>
        <v>70890005</v>
      </c>
      <c r="K14" s="35"/>
      <c r="L14" s="10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08" t="str">
        <f>IF('Rekapitulace stavby'!E11="","",'Rekapitulace stavby'!E11)</f>
        <v>Povodí LABE - státní podnik</v>
      </c>
      <c r="F15" s="35"/>
      <c r="G15" s="35"/>
      <c r="H15" s="35"/>
      <c r="I15" s="106" t="s">
        <v>29</v>
      </c>
      <c r="J15" s="108" t="str">
        <f>IF('Rekapitulace stavby'!AN11="","",'Rekapitulace stavby'!AN11)</f>
        <v/>
      </c>
      <c r="K15" s="35"/>
      <c r="L15" s="10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10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06" t="s">
        <v>30</v>
      </c>
      <c r="E17" s="35"/>
      <c r="F17" s="35"/>
      <c r="G17" s="35"/>
      <c r="H17" s="35"/>
      <c r="I17" s="106" t="s">
        <v>26</v>
      </c>
      <c r="J17" s="31" t="str">
        <f>'Rekapitulace stavby'!AN13</f>
        <v>Vyplň údaj</v>
      </c>
      <c r="K17" s="35"/>
      <c r="L17" s="10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72" t="str">
        <f>'Rekapitulace stavby'!E14</f>
        <v>Vyplň údaj</v>
      </c>
      <c r="F18" s="373"/>
      <c r="G18" s="373"/>
      <c r="H18" s="373"/>
      <c r="I18" s="106" t="s">
        <v>29</v>
      </c>
      <c r="J18" s="31" t="str">
        <f>'Rekapitulace stavby'!AN14</f>
        <v>Vyplň údaj</v>
      </c>
      <c r="K18" s="35"/>
      <c r="L18" s="10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10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06" t="s">
        <v>32</v>
      </c>
      <c r="E20" s="35"/>
      <c r="F20" s="35"/>
      <c r="G20" s="35"/>
      <c r="H20" s="35"/>
      <c r="I20" s="106" t="s">
        <v>26</v>
      </c>
      <c r="J20" s="108" t="s">
        <v>33</v>
      </c>
      <c r="K20" s="35"/>
      <c r="L20" s="10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8" t="s">
        <v>34</v>
      </c>
      <c r="F21" s="35"/>
      <c r="G21" s="35"/>
      <c r="H21" s="35"/>
      <c r="I21" s="106" t="s">
        <v>29</v>
      </c>
      <c r="J21" s="108" t="s">
        <v>19</v>
      </c>
      <c r="K21" s="35"/>
      <c r="L21" s="10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10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06" t="s">
        <v>36</v>
      </c>
      <c r="E23" s="35"/>
      <c r="F23" s="35"/>
      <c r="G23" s="35"/>
      <c r="H23" s="35"/>
      <c r="I23" s="106" t="s">
        <v>26</v>
      </c>
      <c r="J23" s="108" t="str">
        <f>IF('Rekapitulace stavby'!AN19="","",'Rekapitulace stavby'!AN19)</f>
        <v>49974424</v>
      </c>
      <c r="K23" s="35"/>
      <c r="L23" s="10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8" t="str">
        <f>IF('Rekapitulace stavby'!E20="","",'Rekapitulace stavby'!E20)</f>
        <v>Agroprojekt Jihlava spol, s.r.o.</v>
      </c>
      <c r="F24" s="35"/>
      <c r="G24" s="35"/>
      <c r="H24" s="35"/>
      <c r="I24" s="106" t="s">
        <v>29</v>
      </c>
      <c r="J24" s="108" t="str">
        <f>IF('Rekapitulace stavby'!AN20="","",'Rekapitulace stavby'!AN20)</f>
        <v/>
      </c>
      <c r="K24" s="35"/>
      <c r="L24" s="10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10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06" t="s">
        <v>37</v>
      </c>
      <c r="E26" s="35"/>
      <c r="F26" s="35"/>
      <c r="G26" s="35"/>
      <c r="H26" s="35"/>
      <c r="I26" s="35"/>
      <c r="J26" s="35"/>
      <c r="K26" s="35"/>
      <c r="L26" s="10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0"/>
      <c r="B27" s="111"/>
      <c r="C27" s="110"/>
      <c r="D27" s="110"/>
      <c r="E27" s="374" t="s">
        <v>19</v>
      </c>
      <c r="F27" s="374"/>
      <c r="G27" s="374"/>
      <c r="H27" s="374"/>
      <c r="I27" s="110"/>
      <c r="J27" s="110"/>
      <c r="K27" s="110"/>
      <c r="L27" s="112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10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3"/>
      <c r="E29" s="113"/>
      <c r="F29" s="113"/>
      <c r="G29" s="113"/>
      <c r="H29" s="113"/>
      <c r="I29" s="113"/>
      <c r="J29" s="113"/>
      <c r="K29" s="113"/>
      <c r="L29" s="107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14" t="s">
        <v>39</v>
      </c>
      <c r="E30" s="35"/>
      <c r="F30" s="35"/>
      <c r="G30" s="35"/>
      <c r="H30" s="35"/>
      <c r="I30" s="35"/>
      <c r="J30" s="115">
        <f>ROUND(J82,2)</f>
        <v>0</v>
      </c>
      <c r="K30" s="35"/>
      <c r="L30" s="10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3"/>
      <c r="E31" s="113"/>
      <c r="F31" s="113"/>
      <c r="G31" s="113"/>
      <c r="H31" s="113"/>
      <c r="I31" s="113"/>
      <c r="J31" s="113"/>
      <c r="K31" s="113"/>
      <c r="L31" s="10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16" t="s">
        <v>41</v>
      </c>
      <c r="G32" s="35"/>
      <c r="H32" s="35"/>
      <c r="I32" s="116" t="s">
        <v>40</v>
      </c>
      <c r="J32" s="116" t="s">
        <v>42</v>
      </c>
      <c r="K32" s="35"/>
      <c r="L32" s="10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17" t="s">
        <v>43</v>
      </c>
      <c r="E33" s="106" t="s">
        <v>44</v>
      </c>
      <c r="F33" s="118">
        <f>ROUND((SUM(BE82:BE106)),2)</f>
        <v>0</v>
      </c>
      <c r="G33" s="35"/>
      <c r="H33" s="35"/>
      <c r="I33" s="119">
        <v>0.21</v>
      </c>
      <c r="J33" s="118">
        <f>ROUND(((SUM(BE82:BE106))*I33),2)</f>
        <v>0</v>
      </c>
      <c r="K33" s="35"/>
      <c r="L33" s="10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06" t="s">
        <v>45</v>
      </c>
      <c r="F34" s="118">
        <f>ROUND((SUM(BF82:BF106)),2)</f>
        <v>0</v>
      </c>
      <c r="G34" s="35"/>
      <c r="H34" s="35"/>
      <c r="I34" s="119">
        <v>0.15</v>
      </c>
      <c r="J34" s="118">
        <f>ROUND(((SUM(BF82:BF106))*I34),2)</f>
        <v>0</v>
      </c>
      <c r="K34" s="35"/>
      <c r="L34" s="10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06" t="s">
        <v>46</v>
      </c>
      <c r="F35" s="118">
        <f>ROUND((SUM(BG82:BG106)),2)</f>
        <v>0</v>
      </c>
      <c r="G35" s="35"/>
      <c r="H35" s="35"/>
      <c r="I35" s="119">
        <v>0.21</v>
      </c>
      <c r="J35" s="118">
        <f>0</f>
        <v>0</v>
      </c>
      <c r="K35" s="35"/>
      <c r="L35" s="10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06" t="s">
        <v>47</v>
      </c>
      <c r="F36" s="118">
        <f>ROUND((SUM(BH82:BH106)),2)</f>
        <v>0</v>
      </c>
      <c r="G36" s="35"/>
      <c r="H36" s="35"/>
      <c r="I36" s="119">
        <v>0.15</v>
      </c>
      <c r="J36" s="118">
        <f>0</f>
        <v>0</v>
      </c>
      <c r="K36" s="35"/>
      <c r="L36" s="10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06" t="s">
        <v>48</v>
      </c>
      <c r="F37" s="118">
        <f>ROUND((SUM(BI82:BI106)),2)</f>
        <v>0</v>
      </c>
      <c r="G37" s="35"/>
      <c r="H37" s="35"/>
      <c r="I37" s="119">
        <v>0</v>
      </c>
      <c r="J37" s="118">
        <f>0</f>
        <v>0</v>
      </c>
      <c r="K37" s="35"/>
      <c r="L37" s="10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10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0"/>
      <c r="D39" s="121" t="s">
        <v>49</v>
      </c>
      <c r="E39" s="122"/>
      <c r="F39" s="122"/>
      <c r="G39" s="123" t="s">
        <v>50</v>
      </c>
      <c r="H39" s="124" t="s">
        <v>51</v>
      </c>
      <c r="I39" s="122"/>
      <c r="J39" s="125">
        <f>SUM(J30:J37)</f>
        <v>0</v>
      </c>
      <c r="K39" s="126"/>
      <c r="L39" s="10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27"/>
      <c r="C40" s="128"/>
      <c r="D40" s="128"/>
      <c r="E40" s="128"/>
      <c r="F40" s="128"/>
      <c r="G40" s="128"/>
      <c r="H40" s="128"/>
      <c r="I40" s="128"/>
      <c r="J40" s="128"/>
      <c r="K40" s="128"/>
      <c r="L40" s="10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29"/>
      <c r="C44" s="130"/>
      <c r="D44" s="130"/>
      <c r="E44" s="130"/>
      <c r="F44" s="130"/>
      <c r="G44" s="130"/>
      <c r="H44" s="130"/>
      <c r="I44" s="130"/>
      <c r="J44" s="130"/>
      <c r="K44" s="130"/>
      <c r="L44" s="107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4" t="s">
        <v>113</v>
      </c>
      <c r="D45" s="37"/>
      <c r="E45" s="37"/>
      <c r="F45" s="37"/>
      <c r="G45" s="37"/>
      <c r="H45" s="37"/>
      <c r="I45" s="37"/>
      <c r="J45" s="37"/>
      <c r="K45" s="37"/>
      <c r="L45" s="107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10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30" t="s">
        <v>16</v>
      </c>
      <c r="D47" s="37"/>
      <c r="E47" s="37"/>
      <c r="F47" s="37"/>
      <c r="G47" s="37"/>
      <c r="H47" s="37"/>
      <c r="I47" s="37"/>
      <c r="J47" s="37"/>
      <c r="K47" s="37"/>
      <c r="L47" s="10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375" t="str">
        <f>E7</f>
        <v>PPO Píšťany-sklad MPPZ (aktualizace)</v>
      </c>
      <c r="F48" s="376"/>
      <c r="G48" s="376"/>
      <c r="H48" s="376"/>
      <c r="I48" s="37"/>
      <c r="J48" s="37"/>
      <c r="K48" s="37"/>
      <c r="L48" s="10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30" t="s">
        <v>111</v>
      </c>
      <c r="D49" s="37"/>
      <c r="E49" s="37"/>
      <c r="F49" s="37"/>
      <c r="G49" s="37"/>
      <c r="H49" s="37"/>
      <c r="I49" s="37"/>
      <c r="J49" s="37"/>
      <c r="K49" s="37"/>
      <c r="L49" s="10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328" t="str">
        <f>E9</f>
        <v>SO 01 EI b - Ochrana před bleskem</v>
      </c>
      <c r="F50" s="377"/>
      <c r="G50" s="377"/>
      <c r="H50" s="377"/>
      <c r="I50" s="37"/>
      <c r="J50" s="37"/>
      <c r="K50" s="37"/>
      <c r="L50" s="10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107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30" t="s">
        <v>21</v>
      </c>
      <c r="D52" s="37"/>
      <c r="E52" s="37"/>
      <c r="F52" s="28" t="str">
        <f>F12</f>
        <v>Píšťany</v>
      </c>
      <c r="G52" s="37"/>
      <c r="H52" s="37"/>
      <c r="I52" s="30" t="s">
        <v>23</v>
      </c>
      <c r="J52" s="60" t="str">
        <f>IF(J12="","",J12)</f>
        <v>31. 10. 2022</v>
      </c>
      <c r="K52" s="37"/>
      <c r="L52" s="10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10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25.7" customHeight="1">
      <c r="A54" s="35"/>
      <c r="B54" s="36"/>
      <c r="C54" s="30" t="s">
        <v>25</v>
      </c>
      <c r="D54" s="37"/>
      <c r="E54" s="37"/>
      <c r="F54" s="28" t="str">
        <f>E15</f>
        <v>Povodí LABE - státní podnik</v>
      </c>
      <c r="G54" s="37"/>
      <c r="H54" s="37"/>
      <c r="I54" s="30" t="s">
        <v>32</v>
      </c>
      <c r="J54" s="33" t="str">
        <f>E21</f>
        <v>Agroprojekt Jihlava spol, s.r.o.</v>
      </c>
      <c r="K54" s="37"/>
      <c r="L54" s="10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25.7" customHeight="1">
      <c r="A55" s="35"/>
      <c r="B55" s="36"/>
      <c r="C55" s="30" t="s">
        <v>30</v>
      </c>
      <c r="D55" s="37"/>
      <c r="E55" s="37"/>
      <c r="F55" s="28" t="str">
        <f>IF(E18="","",E18)</f>
        <v>Vyplň údaj</v>
      </c>
      <c r="G55" s="37"/>
      <c r="H55" s="37"/>
      <c r="I55" s="30" t="s">
        <v>36</v>
      </c>
      <c r="J55" s="33" t="str">
        <f>E24</f>
        <v>Agroprojekt Jihlava spol, s.r.o.</v>
      </c>
      <c r="K55" s="37"/>
      <c r="L55" s="10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10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31" t="s">
        <v>114</v>
      </c>
      <c r="D57" s="132"/>
      <c r="E57" s="132"/>
      <c r="F57" s="132"/>
      <c r="G57" s="132"/>
      <c r="H57" s="132"/>
      <c r="I57" s="132"/>
      <c r="J57" s="133" t="s">
        <v>115</v>
      </c>
      <c r="K57" s="132"/>
      <c r="L57" s="10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10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34" t="s">
        <v>71</v>
      </c>
      <c r="D59" s="37"/>
      <c r="E59" s="37"/>
      <c r="F59" s="37"/>
      <c r="G59" s="37"/>
      <c r="H59" s="37"/>
      <c r="I59" s="37"/>
      <c r="J59" s="78">
        <f>J82</f>
        <v>0</v>
      </c>
      <c r="K59" s="37"/>
      <c r="L59" s="10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8" t="s">
        <v>116</v>
      </c>
    </row>
    <row r="60" spans="2:12" s="9" customFormat="1" ht="24.95" customHeight="1">
      <c r="B60" s="135"/>
      <c r="C60" s="136"/>
      <c r="D60" s="137" t="s">
        <v>503</v>
      </c>
      <c r="E60" s="138"/>
      <c r="F60" s="138"/>
      <c r="G60" s="138"/>
      <c r="H60" s="138"/>
      <c r="I60" s="138"/>
      <c r="J60" s="139">
        <f>J83</f>
        <v>0</v>
      </c>
      <c r="K60" s="136"/>
      <c r="L60" s="140"/>
    </row>
    <row r="61" spans="2:12" s="10" customFormat="1" ht="19.9" customHeight="1">
      <c r="B61" s="141"/>
      <c r="C61" s="142"/>
      <c r="D61" s="143" t="s">
        <v>504</v>
      </c>
      <c r="E61" s="144"/>
      <c r="F61" s="144"/>
      <c r="G61" s="144"/>
      <c r="H61" s="144"/>
      <c r="I61" s="144"/>
      <c r="J61" s="145">
        <f>J84</f>
        <v>0</v>
      </c>
      <c r="K61" s="142"/>
      <c r="L61" s="146"/>
    </row>
    <row r="62" spans="2:12" s="10" customFormat="1" ht="19.9" customHeight="1">
      <c r="B62" s="141"/>
      <c r="C62" s="142"/>
      <c r="D62" s="143" t="s">
        <v>505</v>
      </c>
      <c r="E62" s="144"/>
      <c r="F62" s="144"/>
      <c r="G62" s="144"/>
      <c r="H62" s="144"/>
      <c r="I62" s="144"/>
      <c r="J62" s="145">
        <f>J104</f>
        <v>0</v>
      </c>
      <c r="K62" s="142"/>
      <c r="L62" s="146"/>
    </row>
    <row r="63" spans="1:31" s="2" customFormat="1" ht="21.75" customHeight="1">
      <c r="A63" s="35"/>
      <c r="B63" s="36"/>
      <c r="C63" s="37"/>
      <c r="D63" s="37"/>
      <c r="E63" s="37"/>
      <c r="F63" s="37"/>
      <c r="G63" s="37"/>
      <c r="H63" s="37"/>
      <c r="I63" s="37"/>
      <c r="J63" s="37"/>
      <c r="K63" s="37"/>
      <c r="L63" s="107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</row>
    <row r="64" spans="1:31" s="2" customFormat="1" ht="6.95" customHeight="1">
      <c r="A64" s="35"/>
      <c r="B64" s="48"/>
      <c r="C64" s="49"/>
      <c r="D64" s="49"/>
      <c r="E64" s="49"/>
      <c r="F64" s="49"/>
      <c r="G64" s="49"/>
      <c r="H64" s="49"/>
      <c r="I64" s="49"/>
      <c r="J64" s="49"/>
      <c r="K64" s="49"/>
      <c r="L64" s="107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</row>
    <row r="68" spans="1:31" s="2" customFormat="1" ht="6.95" customHeight="1">
      <c r="A68" s="35"/>
      <c r="B68" s="50"/>
      <c r="C68" s="51"/>
      <c r="D68" s="51"/>
      <c r="E68" s="51"/>
      <c r="F68" s="51"/>
      <c r="G68" s="51"/>
      <c r="H68" s="51"/>
      <c r="I68" s="51"/>
      <c r="J68" s="51"/>
      <c r="K68" s="51"/>
      <c r="L68" s="107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</row>
    <row r="69" spans="1:31" s="2" customFormat="1" ht="24.95" customHeight="1">
      <c r="A69" s="35"/>
      <c r="B69" s="36"/>
      <c r="C69" s="24" t="s">
        <v>124</v>
      </c>
      <c r="D69" s="37"/>
      <c r="E69" s="37"/>
      <c r="F69" s="37"/>
      <c r="G69" s="37"/>
      <c r="H69" s="37"/>
      <c r="I69" s="37"/>
      <c r="J69" s="37"/>
      <c r="K69" s="37"/>
      <c r="L69" s="107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</row>
    <row r="70" spans="1:31" s="2" customFormat="1" ht="6.95" customHeight="1">
      <c r="A70" s="35"/>
      <c r="B70" s="36"/>
      <c r="C70" s="37"/>
      <c r="D70" s="37"/>
      <c r="E70" s="37"/>
      <c r="F70" s="37"/>
      <c r="G70" s="37"/>
      <c r="H70" s="37"/>
      <c r="I70" s="37"/>
      <c r="J70" s="37"/>
      <c r="K70" s="37"/>
      <c r="L70" s="107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1" spans="1:31" s="2" customFormat="1" ht="12" customHeight="1">
      <c r="A71" s="35"/>
      <c r="B71" s="36"/>
      <c r="C71" s="30" t="s">
        <v>16</v>
      </c>
      <c r="D71" s="37"/>
      <c r="E71" s="37"/>
      <c r="F71" s="37"/>
      <c r="G71" s="37"/>
      <c r="H71" s="37"/>
      <c r="I71" s="37"/>
      <c r="J71" s="37"/>
      <c r="K71" s="37"/>
      <c r="L71" s="107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2" spans="1:31" s="2" customFormat="1" ht="16.5" customHeight="1">
      <c r="A72" s="35"/>
      <c r="B72" s="36"/>
      <c r="C72" s="37"/>
      <c r="D72" s="37"/>
      <c r="E72" s="375" t="str">
        <f>E7</f>
        <v>PPO Píšťany-sklad MPPZ (aktualizace)</v>
      </c>
      <c r="F72" s="376"/>
      <c r="G72" s="376"/>
      <c r="H72" s="376"/>
      <c r="I72" s="37"/>
      <c r="J72" s="37"/>
      <c r="K72" s="37"/>
      <c r="L72" s="107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2" customFormat="1" ht="12" customHeight="1">
      <c r="A73" s="35"/>
      <c r="B73" s="36"/>
      <c r="C73" s="30" t="s">
        <v>111</v>
      </c>
      <c r="D73" s="37"/>
      <c r="E73" s="37"/>
      <c r="F73" s="37"/>
      <c r="G73" s="37"/>
      <c r="H73" s="37"/>
      <c r="I73" s="37"/>
      <c r="J73" s="37"/>
      <c r="K73" s="37"/>
      <c r="L73" s="107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16.5" customHeight="1">
      <c r="A74" s="35"/>
      <c r="B74" s="36"/>
      <c r="C74" s="37"/>
      <c r="D74" s="37"/>
      <c r="E74" s="328" t="str">
        <f>E9</f>
        <v>SO 01 EI b - Ochrana před bleskem</v>
      </c>
      <c r="F74" s="377"/>
      <c r="G74" s="377"/>
      <c r="H74" s="377"/>
      <c r="I74" s="37"/>
      <c r="J74" s="37"/>
      <c r="K74" s="37"/>
      <c r="L74" s="107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6.95" customHeight="1">
      <c r="A75" s="35"/>
      <c r="B75" s="36"/>
      <c r="C75" s="37"/>
      <c r="D75" s="37"/>
      <c r="E75" s="37"/>
      <c r="F75" s="37"/>
      <c r="G75" s="37"/>
      <c r="H75" s="37"/>
      <c r="I75" s="37"/>
      <c r="J75" s="37"/>
      <c r="K75" s="37"/>
      <c r="L75" s="107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12" customHeight="1">
      <c r="A76" s="35"/>
      <c r="B76" s="36"/>
      <c r="C76" s="30" t="s">
        <v>21</v>
      </c>
      <c r="D76" s="37"/>
      <c r="E76" s="37"/>
      <c r="F76" s="28" t="str">
        <f>F12</f>
        <v>Píšťany</v>
      </c>
      <c r="G76" s="37"/>
      <c r="H76" s="37"/>
      <c r="I76" s="30" t="s">
        <v>23</v>
      </c>
      <c r="J76" s="60" t="str">
        <f>IF(J12="","",J12)</f>
        <v>31. 10. 2022</v>
      </c>
      <c r="K76" s="37"/>
      <c r="L76" s="107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6.95" customHeight="1">
      <c r="A77" s="35"/>
      <c r="B77" s="36"/>
      <c r="C77" s="37"/>
      <c r="D77" s="37"/>
      <c r="E77" s="37"/>
      <c r="F77" s="37"/>
      <c r="G77" s="37"/>
      <c r="H77" s="37"/>
      <c r="I77" s="37"/>
      <c r="J77" s="37"/>
      <c r="K77" s="37"/>
      <c r="L77" s="107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25.7" customHeight="1">
      <c r="A78" s="35"/>
      <c r="B78" s="36"/>
      <c r="C78" s="30" t="s">
        <v>25</v>
      </c>
      <c r="D78" s="37"/>
      <c r="E78" s="37"/>
      <c r="F78" s="28" t="str">
        <f>E15</f>
        <v>Povodí LABE - státní podnik</v>
      </c>
      <c r="G78" s="37"/>
      <c r="H78" s="37"/>
      <c r="I78" s="30" t="s">
        <v>32</v>
      </c>
      <c r="J78" s="33" t="str">
        <f>E21</f>
        <v>Agroprojekt Jihlava spol, s.r.o.</v>
      </c>
      <c r="K78" s="37"/>
      <c r="L78" s="107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25.7" customHeight="1">
      <c r="A79" s="35"/>
      <c r="B79" s="36"/>
      <c r="C79" s="30" t="s">
        <v>30</v>
      </c>
      <c r="D79" s="37"/>
      <c r="E79" s="37"/>
      <c r="F79" s="28" t="str">
        <f>IF(E18="","",E18)</f>
        <v>Vyplň údaj</v>
      </c>
      <c r="G79" s="37"/>
      <c r="H79" s="37"/>
      <c r="I79" s="30" t="s">
        <v>36</v>
      </c>
      <c r="J79" s="33" t="str">
        <f>E24</f>
        <v>Agroprojekt Jihlava spol, s.r.o.</v>
      </c>
      <c r="K79" s="37"/>
      <c r="L79" s="107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10.35" customHeight="1">
      <c r="A80" s="35"/>
      <c r="B80" s="36"/>
      <c r="C80" s="37"/>
      <c r="D80" s="37"/>
      <c r="E80" s="37"/>
      <c r="F80" s="37"/>
      <c r="G80" s="37"/>
      <c r="H80" s="37"/>
      <c r="I80" s="37"/>
      <c r="J80" s="37"/>
      <c r="K80" s="37"/>
      <c r="L80" s="107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11" customFormat="1" ht="29.25" customHeight="1">
      <c r="A81" s="147"/>
      <c r="B81" s="148"/>
      <c r="C81" s="149" t="s">
        <v>125</v>
      </c>
      <c r="D81" s="150" t="s">
        <v>58</v>
      </c>
      <c r="E81" s="150" t="s">
        <v>54</v>
      </c>
      <c r="F81" s="150" t="s">
        <v>55</v>
      </c>
      <c r="G81" s="150" t="s">
        <v>126</v>
      </c>
      <c r="H81" s="150" t="s">
        <v>127</v>
      </c>
      <c r="I81" s="150" t="s">
        <v>128</v>
      </c>
      <c r="J81" s="151" t="s">
        <v>115</v>
      </c>
      <c r="K81" s="152" t="s">
        <v>129</v>
      </c>
      <c r="L81" s="153"/>
      <c r="M81" s="69" t="s">
        <v>19</v>
      </c>
      <c r="N81" s="70" t="s">
        <v>43</v>
      </c>
      <c r="O81" s="70" t="s">
        <v>130</v>
      </c>
      <c r="P81" s="70" t="s">
        <v>131</v>
      </c>
      <c r="Q81" s="70" t="s">
        <v>132</v>
      </c>
      <c r="R81" s="70" t="s">
        <v>133</v>
      </c>
      <c r="S81" s="70" t="s">
        <v>134</v>
      </c>
      <c r="T81" s="71" t="s">
        <v>135</v>
      </c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</row>
    <row r="82" spans="1:63" s="2" customFormat="1" ht="22.9" customHeight="1">
      <c r="A82" s="35"/>
      <c r="B82" s="36"/>
      <c r="C82" s="76" t="s">
        <v>136</v>
      </c>
      <c r="D82" s="37"/>
      <c r="E82" s="37"/>
      <c r="F82" s="37"/>
      <c r="G82" s="37"/>
      <c r="H82" s="37"/>
      <c r="I82" s="37"/>
      <c r="J82" s="154">
        <f>BK82</f>
        <v>0</v>
      </c>
      <c r="K82" s="37"/>
      <c r="L82" s="40"/>
      <c r="M82" s="72"/>
      <c r="N82" s="155"/>
      <c r="O82" s="73"/>
      <c r="P82" s="156">
        <f>P83</f>
        <v>0</v>
      </c>
      <c r="Q82" s="73"/>
      <c r="R82" s="156">
        <f>R83</f>
        <v>0.19963</v>
      </c>
      <c r="S82" s="73"/>
      <c r="T82" s="157">
        <f>T83</f>
        <v>0</v>
      </c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T82" s="18" t="s">
        <v>72</v>
      </c>
      <c r="AU82" s="18" t="s">
        <v>116</v>
      </c>
      <c r="BK82" s="158">
        <f>BK83</f>
        <v>0</v>
      </c>
    </row>
    <row r="83" spans="2:63" s="12" customFormat="1" ht="25.9" customHeight="1">
      <c r="B83" s="159"/>
      <c r="C83" s="160"/>
      <c r="D83" s="161" t="s">
        <v>72</v>
      </c>
      <c r="E83" s="162" t="s">
        <v>183</v>
      </c>
      <c r="F83" s="162" t="s">
        <v>183</v>
      </c>
      <c r="G83" s="160"/>
      <c r="H83" s="160"/>
      <c r="I83" s="163"/>
      <c r="J83" s="164">
        <f>BK83</f>
        <v>0</v>
      </c>
      <c r="K83" s="160"/>
      <c r="L83" s="165"/>
      <c r="M83" s="166"/>
      <c r="N83" s="167"/>
      <c r="O83" s="167"/>
      <c r="P83" s="168">
        <f>P84+P104</f>
        <v>0</v>
      </c>
      <c r="Q83" s="167"/>
      <c r="R83" s="168">
        <f>R84+R104</f>
        <v>0.19963</v>
      </c>
      <c r="S83" s="167"/>
      <c r="T83" s="169">
        <f>T84+T104</f>
        <v>0</v>
      </c>
      <c r="AR83" s="170" t="s">
        <v>153</v>
      </c>
      <c r="AT83" s="171" t="s">
        <v>72</v>
      </c>
      <c r="AU83" s="171" t="s">
        <v>73</v>
      </c>
      <c r="AY83" s="170" t="s">
        <v>139</v>
      </c>
      <c r="BK83" s="172">
        <f>BK84+BK104</f>
        <v>0</v>
      </c>
    </row>
    <row r="84" spans="2:63" s="12" customFormat="1" ht="22.9" customHeight="1">
      <c r="B84" s="159"/>
      <c r="C84" s="160"/>
      <c r="D84" s="161" t="s">
        <v>72</v>
      </c>
      <c r="E84" s="173" t="s">
        <v>506</v>
      </c>
      <c r="F84" s="173" t="s">
        <v>507</v>
      </c>
      <c r="G84" s="160"/>
      <c r="H84" s="160"/>
      <c r="I84" s="163"/>
      <c r="J84" s="174">
        <f>BK84</f>
        <v>0</v>
      </c>
      <c r="K84" s="160"/>
      <c r="L84" s="165"/>
      <c r="M84" s="166"/>
      <c r="N84" s="167"/>
      <c r="O84" s="167"/>
      <c r="P84" s="168">
        <f>SUM(P85:P103)</f>
        <v>0</v>
      </c>
      <c r="Q84" s="167"/>
      <c r="R84" s="168">
        <f>SUM(R85:R103)</f>
        <v>0.19963</v>
      </c>
      <c r="S84" s="167"/>
      <c r="T84" s="169">
        <f>SUM(T85:T103)</f>
        <v>0</v>
      </c>
      <c r="AR84" s="170" t="s">
        <v>153</v>
      </c>
      <c r="AT84" s="171" t="s">
        <v>72</v>
      </c>
      <c r="AU84" s="171" t="s">
        <v>81</v>
      </c>
      <c r="AY84" s="170" t="s">
        <v>139</v>
      </c>
      <c r="BK84" s="172">
        <f>SUM(BK85:BK103)</f>
        <v>0</v>
      </c>
    </row>
    <row r="85" spans="1:65" s="2" customFormat="1" ht="37.9" customHeight="1">
      <c r="A85" s="35"/>
      <c r="B85" s="36"/>
      <c r="C85" s="175" t="s">
        <v>81</v>
      </c>
      <c r="D85" s="175" t="s">
        <v>141</v>
      </c>
      <c r="E85" s="176" t="s">
        <v>534</v>
      </c>
      <c r="F85" s="177" t="s">
        <v>535</v>
      </c>
      <c r="G85" s="178" t="s">
        <v>213</v>
      </c>
      <c r="H85" s="179">
        <v>75</v>
      </c>
      <c r="I85" s="180"/>
      <c r="J85" s="181">
        <f aca="true" t="shared" si="0" ref="J85:J103">ROUND(I85*H85,2)</f>
        <v>0</v>
      </c>
      <c r="K85" s="182"/>
      <c r="L85" s="40"/>
      <c r="M85" s="183" t="s">
        <v>19</v>
      </c>
      <c r="N85" s="184" t="s">
        <v>44</v>
      </c>
      <c r="O85" s="65"/>
      <c r="P85" s="185">
        <f aca="true" t="shared" si="1" ref="P85:P103">O85*H85</f>
        <v>0</v>
      </c>
      <c r="Q85" s="185">
        <v>0</v>
      </c>
      <c r="R85" s="185">
        <f aca="true" t="shared" si="2" ref="R85:R103">Q85*H85</f>
        <v>0</v>
      </c>
      <c r="S85" s="185">
        <v>0</v>
      </c>
      <c r="T85" s="186">
        <f aca="true" t="shared" si="3" ref="T85:T103">S85*H85</f>
        <v>0</v>
      </c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R85" s="187" t="s">
        <v>145</v>
      </c>
      <c r="AT85" s="187" t="s">
        <v>141</v>
      </c>
      <c r="AU85" s="187" t="s">
        <v>83</v>
      </c>
      <c r="AY85" s="18" t="s">
        <v>139</v>
      </c>
      <c r="BE85" s="188">
        <f aca="true" t="shared" si="4" ref="BE85:BE103">IF(N85="základní",J85,0)</f>
        <v>0</v>
      </c>
      <c r="BF85" s="188">
        <f aca="true" t="shared" si="5" ref="BF85:BF103">IF(N85="snížená",J85,0)</f>
        <v>0</v>
      </c>
      <c r="BG85" s="188">
        <f aca="true" t="shared" si="6" ref="BG85:BG103">IF(N85="zákl. přenesená",J85,0)</f>
        <v>0</v>
      </c>
      <c r="BH85" s="188">
        <f aca="true" t="shared" si="7" ref="BH85:BH103">IF(N85="sníž. přenesená",J85,0)</f>
        <v>0</v>
      </c>
      <c r="BI85" s="188">
        <f aca="true" t="shared" si="8" ref="BI85:BI103">IF(N85="nulová",J85,0)</f>
        <v>0</v>
      </c>
      <c r="BJ85" s="18" t="s">
        <v>81</v>
      </c>
      <c r="BK85" s="188">
        <f aca="true" t="shared" si="9" ref="BK85:BK103">ROUND(I85*H85,2)</f>
        <v>0</v>
      </c>
      <c r="BL85" s="18" t="s">
        <v>145</v>
      </c>
      <c r="BM85" s="187" t="s">
        <v>81</v>
      </c>
    </row>
    <row r="86" spans="1:65" s="2" customFormat="1" ht="16.5" customHeight="1">
      <c r="A86" s="35"/>
      <c r="B86" s="36"/>
      <c r="C86" s="206" t="s">
        <v>83</v>
      </c>
      <c r="D86" s="206" t="s">
        <v>183</v>
      </c>
      <c r="E86" s="207" t="s">
        <v>536</v>
      </c>
      <c r="F86" s="208" t="s">
        <v>537</v>
      </c>
      <c r="G86" s="209" t="s">
        <v>489</v>
      </c>
      <c r="H86" s="210">
        <v>75</v>
      </c>
      <c r="I86" s="211"/>
      <c r="J86" s="212">
        <f t="shared" si="0"/>
        <v>0</v>
      </c>
      <c r="K86" s="213"/>
      <c r="L86" s="214"/>
      <c r="M86" s="215" t="s">
        <v>19</v>
      </c>
      <c r="N86" s="216" t="s">
        <v>44</v>
      </c>
      <c r="O86" s="65"/>
      <c r="P86" s="185">
        <f t="shared" si="1"/>
        <v>0</v>
      </c>
      <c r="Q86" s="185">
        <v>0.001</v>
      </c>
      <c r="R86" s="185">
        <f t="shared" si="2"/>
        <v>0.075</v>
      </c>
      <c r="S86" s="185">
        <v>0</v>
      </c>
      <c r="T86" s="186">
        <f t="shared" si="3"/>
        <v>0</v>
      </c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R86" s="187" t="s">
        <v>175</v>
      </c>
      <c r="AT86" s="187" t="s">
        <v>183</v>
      </c>
      <c r="AU86" s="187" t="s">
        <v>83</v>
      </c>
      <c r="AY86" s="18" t="s">
        <v>139</v>
      </c>
      <c r="BE86" s="188">
        <f t="shared" si="4"/>
        <v>0</v>
      </c>
      <c r="BF86" s="188">
        <f t="shared" si="5"/>
        <v>0</v>
      </c>
      <c r="BG86" s="188">
        <f t="shared" si="6"/>
        <v>0</v>
      </c>
      <c r="BH86" s="188">
        <f t="shared" si="7"/>
        <v>0</v>
      </c>
      <c r="BI86" s="188">
        <f t="shared" si="8"/>
        <v>0</v>
      </c>
      <c r="BJ86" s="18" t="s">
        <v>81</v>
      </c>
      <c r="BK86" s="188">
        <f t="shared" si="9"/>
        <v>0</v>
      </c>
      <c r="BL86" s="18" t="s">
        <v>145</v>
      </c>
      <c r="BM86" s="187" t="s">
        <v>83</v>
      </c>
    </row>
    <row r="87" spans="1:65" s="2" customFormat="1" ht="33" customHeight="1">
      <c r="A87" s="35"/>
      <c r="B87" s="36"/>
      <c r="C87" s="175" t="s">
        <v>153</v>
      </c>
      <c r="D87" s="175" t="s">
        <v>141</v>
      </c>
      <c r="E87" s="176" t="s">
        <v>1327</v>
      </c>
      <c r="F87" s="177" t="s">
        <v>1328</v>
      </c>
      <c r="G87" s="178" t="s">
        <v>213</v>
      </c>
      <c r="H87" s="179">
        <v>90</v>
      </c>
      <c r="I87" s="180"/>
      <c r="J87" s="181">
        <f t="shared" si="0"/>
        <v>0</v>
      </c>
      <c r="K87" s="182"/>
      <c r="L87" s="40"/>
      <c r="M87" s="183" t="s">
        <v>19</v>
      </c>
      <c r="N87" s="184" t="s">
        <v>44</v>
      </c>
      <c r="O87" s="65"/>
      <c r="P87" s="185">
        <f t="shared" si="1"/>
        <v>0</v>
      </c>
      <c r="Q87" s="185">
        <v>0</v>
      </c>
      <c r="R87" s="185">
        <f t="shared" si="2"/>
        <v>0</v>
      </c>
      <c r="S87" s="185">
        <v>0</v>
      </c>
      <c r="T87" s="186">
        <f t="shared" si="3"/>
        <v>0</v>
      </c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R87" s="187" t="s">
        <v>145</v>
      </c>
      <c r="AT87" s="187" t="s">
        <v>141</v>
      </c>
      <c r="AU87" s="187" t="s">
        <v>83</v>
      </c>
      <c r="AY87" s="18" t="s">
        <v>139</v>
      </c>
      <c r="BE87" s="188">
        <f t="shared" si="4"/>
        <v>0</v>
      </c>
      <c r="BF87" s="188">
        <f t="shared" si="5"/>
        <v>0</v>
      </c>
      <c r="BG87" s="188">
        <f t="shared" si="6"/>
        <v>0</v>
      </c>
      <c r="BH87" s="188">
        <f t="shared" si="7"/>
        <v>0</v>
      </c>
      <c r="BI87" s="188">
        <f t="shared" si="8"/>
        <v>0</v>
      </c>
      <c r="BJ87" s="18" t="s">
        <v>81</v>
      </c>
      <c r="BK87" s="188">
        <f t="shared" si="9"/>
        <v>0</v>
      </c>
      <c r="BL87" s="18" t="s">
        <v>145</v>
      </c>
      <c r="BM87" s="187" t="s">
        <v>153</v>
      </c>
    </row>
    <row r="88" spans="1:65" s="2" customFormat="1" ht="16.5" customHeight="1">
      <c r="A88" s="35"/>
      <c r="B88" s="36"/>
      <c r="C88" s="206" t="s">
        <v>145</v>
      </c>
      <c r="D88" s="206" t="s">
        <v>183</v>
      </c>
      <c r="E88" s="207" t="s">
        <v>1329</v>
      </c>
      <c r="F88" s="208" t="s">
        <v>1330</v>
      </c>
      <c r="G88" s="209" t="s">
        <v>489</v>
      </c>
      <c r="H88" s="210">
        <v>58.59</v>
      </c>
      <c r="I88" s="211"/>
      <c r="J88" s="212">
        <f t="shared" si="0"/>
        <v>0</v>
      </c>
      <c r="K88" s="213"/>
      <c r="L88" s="214"/>
      <c r="M88" s="215" t="s">
        <v>19</v>
      </c>
      <c r="N88" s="216" t="s">
        <v>44</v>
      </c>
      <c r="O88" s="65"/>
      <c r="P88" s="185">
        <f t="shared" si="1"/>
        <v>0</v>
      </c>
      <c r="Q88" s="185">
        <v>0.001</v>
      </c>
      <c r="R88" s="185">
        <f t="shared" si="2"/>
        <v>0.05859</v>
      </c>
      <c r="S88" s="185">
        <v>0</v>
      </c>
      <c r="T88" s="186">
        <f t="shared" si="3"/>
        <v>0</v>
      </c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R88" s="187" t="s">
        <v>175</v>
      </c>
      <c r="AT88" s="187" t="s">
        <v>183</v>
      </c>
      <c r="AU88" s="187" t="s">
        <v>83</v>
      </c>
      <c r="AY88" s="18" t="s">
        <v>139</v>
      </c>
      <c r="BE88" s="188">
        <f t="shared" si="4"/>
        <v>0</v>
      </c>
      <c r="BF88" s="188">
        <f t="shared" si="5"/>
        <v>0</v>
      </c>
      <c r="BG88" s="188">
        <f t="shared" si="6"/>
        <v>0</v>
      </c>
      <c r="BH88" s="188">
        <f t="shared" si="7"/>
        <v>0</v>
      </c>
      <c r="BI88" s="188">
        <f t="shared" si="8"/>
        <v>0</v>
      </c>
      <c r="BJ88" s="18" t="s">
        <v>81</v>
      </c>
      <c r="BK88" s="188">
        <f t="shared" si="9"/>
        <v>0</v>
      </c>
      <c r="BL88" s="18" t="s">
        <v>145</v>
      </c>
      <c r="BM88" s="187" t="s">
        <v>145</v>
      </c>
    </row>
    <row r="89" spans="1:65" s="2" customFormat="1" ht="24.2" customHeight="1">
      <c r="A89" s="35"/>
      <c r="B89" s="36"/>
      <c r="C89" s="175" t="s">
        <v>161</v>
      </c>
      <c r="D89" s="175" t="s">
        <v>141</v>
      </c>
      <c r="E89" s="176" t="s">
        <v>1331</v>
      </c>
      <c r="F89" s="177" t="s">
        <v>1332</v>
      </c>
      <c r="G89" s="178" t="s">
        <v>144</v>
      </c>
      <c r="H89" s="179">
        <v>8</v>
      </c>
      <c r="I89" s="180"/>
      <c r="J89" s="181">
        <f t="shared" si="0"/>
        <v>0</v>
      </c>
      <c r="K89" s="182"/>
      <c r="L89" s="40"/>
      <c r="M89" s="183" t="s">
        <v>19</v>
      </c>
      <c r="N89" s="184" t="s">
        <v>44</v>
      </c>
      <c r="O89" s="65"/>
      <c r="P89" s="185">
        <f t="shared" si="1"/>
        <v>0</v>
      </c>
      <c r="Q89" s="185">
        <v>0</v>
      </c>
      <c r="R89" s="185">
        <f t="shared" si="2"/>
        <v>0</v>
      </c>
      <c r="S89" s="185">
        <v>0</v>
      </c>
      <c r="T89" s="186">
        <f t="shared" si="3"/>
        <v>0</v>
      </c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R89" s="187" t="s">
        <v>145</v>
      </c>
      <c r="AT89" s="187" t="s">
        <v>141</v>
      </c>
      <c r="AU89" s="187" t="s">
        <v>83</v>
      </c>
      <c r="AY89" s="18" t="s">
        <v>139</v>
      </c>
      <c r="BE89" s="188">
        <f t="shared" si="4"/>
        <v>0</v>
      </c>
      <c r="BF89" s="188">
        <f t="shared" si="5"/>
        <v>0</v>
      </c>
      <c r="BG89" s="188">
        <f t="shared" si="6"/>
        <v>0</v>
      </c>
      <c r="BH89" s="188">
        <f t="shared" si="7"/>
        <v>0</v>
      </c>
      <c r="BI89" s="188">
        <f t="shared" si="8"/>
        <v>0</v>
      </c>
      <c r="BJ89" s="18" t="s">
        <v>81</v>
      </c>
      <c r="BK89" s="188">
        <f t="shared" si="9"/>
        <v>0</v>
      </c>
      <c r="BL89" s="18" t="s">
        <v>145</v>
      </c>
      <c r="BM89" s="187" t="s">
        <v>161</v>
      </c>
    </row>
    <row r="90" spans="1:65" s="2" customFormat="1" ht="16.5" customHeight="1">
      <c r="A90" s="35"/>
      <c r="B90" s="36"/>
      <c r="C90" s="206" t="s">
        <v>165</v>
      </c>
      <c r="D90" s="206" t="s">
        <v>183</v>
      </c>
      <c r="E90" s="207" t="s">
        <v>1333</v>
      </c>
      <c r="F90" s="208" t="s">
        <v>1334</v>
      </c>
      <c r="G90" s="209" t="s">
        <v>144</v>
      </c>
      <c r="H90" s="210">
        <v>2</v>
      </c>
      <c r="I90" s="211"/>
      <c r="J90" s="212">
        <f t="shared" si="0"/>
        <v>0</v>
      </c>
      <c r="K90" s="213"/>
      <c r="L90" s="214"/>
      <c r="M90" s="215" t="s">
        <v>19</v>
      </c>
      <c r="N90" s="216" t="s">
        <v>44</v>
      </c>
      <c r="O90" s="65"/>
      <c r="P90" s="185">
        <f t="shared" si="1"/>
        <v>0</v>
      </c>
      <c r="Q90" s="185">
        <v>0.00023</v>
      </c>
      <c r="R90" s="185">
        <f t="shared" si="2"/>
        <v>0.00046</v>
      </c>
      <c r="S90" s="185">
        <v>0</v>
      </c>
      <c r="T90" s="186">
        <f t="shared" si="3"/>
        <v>0</v>
      </c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R90" s="187" t="s">
        <v>175</v>
      </c>
      <c r="AT90" s="187" t="s">
        <v>183</v>
      </c>
      <c r="AU90" s="187" t="s">
        <v>83</v>
      </c>
      <c r="AY90" s="18" t="s">
        <v>139</v>
      </c>
      <c r="BE90" s="188">
        <f t="shared" si="4"/>
        <v>0</v>
      </c>
      <c r="BF90" s="188">
        <f t="shared" si="5"/>
        <v>0</v>
      </c>
      <c r="BG90" s="188">
        <f t="shared" si="6"/>
        <v>0</v>
      </c>
      <c r="BH90" s="188">
        <f t="shared" si="7"/>
        <v>0</v>
      </c>
      <c r="BI90" s="188">
        <f t="shared" si="8"/>
        <v>0</v>
      </c>
      <c r="BJ90" s="18" t="s">
        <v>81</v>
      </c>
      <c r="BK90" s="188">
        <f t="shared" si="9"/>
        <v>0</v>
      </c>
      <c r="BL90" s="18" t="s">
        <v>145</v>
      </c>
      <c r="BM90" s="187" t="s">
        <v>165</v>
      </c>
    </row>
    <row r="91" spans="1:65" s="2" customFormat="1" ht="33" customHeight="1">
      <c r="A91" s="35"/>
      <c r="B91" s="36"/>
      <c r="C91" s="206" t="s">
        <v>170</v>
      </c>
      <c r="D91" s="206" t="s">
        <v>183</v>
      </c>
      <c r="E91" s="207" t="s">
        <v>1335</v>
      </c>
      <c r="F91" s="208" t="s">
        <v>1336</v>
      </c>
      <c r="G91" s="209" t="s">
        <v>144</v>
      </c>
      <c r="H91" s="210">
        <v>6</v>
      </c>
      <c r="I91" s="211"/>
      <c r="J91" s="212">
        <f t="shared" si="0"/>
        <v>0</v>
      </c>
      <c r="K91" s="213"/>
      <c r="L91" s="214"/>
      <c r="M91" s="215" t="s">
        <v>19</v>
      </c>
      <c r="N91" s="216" t="s">
        <v>44</v>
      </c>
      <c r="O91" s="65"/>
      <c r="P91" s="185">
        <f t="shared" si="1"/>
        <v>0</v>
      </c>
      <c r="Q91" s="185">
        <v>0.0007</v>
      </c>
      <c r="R91" s="185">
        <f t="shared" si="2"/>
        <v>0.0042</v>
      </c>
      <c r="S91" s="185">
        <v>0</v>
      </c>
      <c r="T91" s="186">
        <f t="shared" si="3"/>
        <v>0</v>
      </c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R91" s="187" t="s">
        <v>175</v>
      </c>
      <c r="AT91" s="187" t="s">
        <v>183</v>
      </c>
      <c r="AU91" s="187" t="s">
        <v>83</v>
      </c>
      <c r="AY91" s="18" t="s">
        <v>139</v>
      </c>
      <c r="BE91" s="188">
        <f t="shared" si="4"/>
        <v>0</v>
      </c>
      <c r="BF91" s="188">
        <f t="shared" si="5"/>
        <v>0</v>
      </c>
      <c r="BG91" s="188">
        <f t="shared" si="6"/>
        <v>0</v>
      </c>
      <c r="BH91" s="188">
        <f t="shared" si="7"/>
        <v>0</v>
      </c>
      <c r="BI91" s="188">
        <f t="shared" si="8"/>
        <v>0</v>
      </c>
      <c r="BJ91" s="18" t="s">
        <v>81</v>
      </c>
      <c r="BK91" s="188">
        <f t="shared" si="9"/>
        <v>0</v>
      </c>
      <c r="BL91" s="18" t="s">
        <v>145</v>
      </c>
      <c r="BM91" s="187" t="s">
        <v>170</v>
      </c>
    </row>
    <row r="92" spans="1:65" s="2" customFormat="1" ht="24.2" customHeight="1">
      <c r="A92" s="35"/>
      <c r="B92" s="36"/>
      <c r="C92" s="175" t="s">
        <v>175</v>
      </c>
      <c r="D92" s="175" t="s">
        <v>141</v>
      </c>
      <c r="E92" s="176" t="s">
        <v>1337</v>
      </c>
      <c r="F92" s="177" t="s">
        <v>1338</v>
      </c>
      <c r="G92" s="178" t="s">
        <v>144</v>
      </c>
      <c r="H92" s="179">
        <v>12</v>
      </c>
      <c r="I92" s="180"/>
      <c r="J92" s="181">
        <f t="shared" si="0"/>
        <v>0</v>
      </c>
      <c r="K92" s="182"/>
      <c r="L92" s="40"/>
      <c r="M92" s="183" t="s">
        <v>19</v>
      </c>
      <c r="N92" s="184" t="s">
        <v>44</v>
      </c>
      <c r="O92" s="65"/>
      <c r="P92" s="185">
        <f t="shared" si="1"/>
        <v>0</v>
      </c>
      <c r="Q92" s="185">
        <v>0</v>
      </c>
      <c r="R92" s="185">
        <f t="shared" si="2"/>
        <v>0</v>
      </c>
      <c r="S92" s="185">
        <v>0</v>
      </c>
      <c r="T92" s="186">
        <f t="shared" si="3"/>
        <v>0</v>
      </c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R92" s="187" t="s">
        <v>145</v>
      </c>
      <c r="AT92" s="187" t="s">
        <v>141</v>
      </c>
      <c r="AU92" s="187" t="s">
        <v>83</v>
      </c>
      <c r="AY92" s="18" t="s">
        <v>139</v>
      </c>
      <c r="BE92" s="188">
        <f t="shared" si="4"/>
        <v>0</v>
      </c>
      <c r="BF92" s="188">
        <f t="shared" si="5"/>
        <v>0</v>
      </c>
      <c r="BG92" s="188">
        <f t="shared" si="6"/>
        <v>0</v>
      </c>
      <c r="BH92" s="188">
        <f t="shared" si="7"/>
        <v>0</v>
      </c>
      <c r="BI92" s="188">
        <f t="shared" si="8"/>
        <v>0</v>
      </c>
      <c r="BJ92" s="18" t="s">
        <v>81</v>
      </c>
      <c r="BK92" s="188">
        <f t="shared" si="9"/>
        <v>0</v>
      </c>
      <c r="BL92" s="18" t="s">
        <v>145</v>
      </c>
      <c r="BM92" s="187" t="s">
        <v>175</v>
      </c>
    </row>
    <row r="93" spans="1:65" s="2" customFormat="1" ht="21.75" customHeight="1">
      <c r="A93" s="35"/>
      <c r="B93" s="36"/>
      <c r="C93" s="206" t="s">
        <v>182</v>
      </c>
      <c r="D93" s="206" t="s">
        <v>183</v>
      </c>
      <c r="E93" s="207" t="s">
        <v>1339</v>
      </c>
      <c r="F93" s="208" t="s">
        <v>1340</v>
      </c>
      <c r="G93" s="209" t="s">
        <v>144</v>
      </c>
      <c r="H93" s="210">
        <v>6</v>
      </c>
      <c r="I93" s="211"/>
      <c r="J93" s="212">
        <f t="shared" si="0"/>
        <v>0</v>
      </c>
      <c r="K93" s="213"/>
      <c r="L93" s="214"/>
      <c r="M93" s="215" t="s">
        <v>19</v>
      </c>
      <c r="N93" s="216" t="s">
        <v>44</v>
      </c>
      <c r="O93" s="65"/>
      <c r="P93" s="185">
        <f t="shared" si="1"/>
        <v>0</v>
      </c>
      <c r="Q93" s="185">
        <v>0.0002</v>
      </c>
      <c r="R93" s="185">
        <f t="shared" si="2"/>
        <v>0.0012000000000000001</v>
      </c>
      <c r="S93" s="185">
        <v>0</v>
      </c>
      <c r="T93" s="186">
        <f t="shared" si="3"/>
        <v>0</v>
      </c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R93" s="187" t="s">
        <v>175</v>
      </c>
      <c r="AT93" s="187" t="s">
        <v>183</v>
      </c>
      <c r="AU93" s="187" t="s">
        <v>83</v>
      </c>
      <c r="AY93" s="18" t="s">
        <v>139</v>
      </c>
      <c r="BE93" s="188">
        <f t="shared" si="4"/>
        <v>0</v>
      </c>
      <c r="BF93" s="188">
        <f t="shared" si="5"/>
        <v>0</v>
      </c>
      <c r="BG93" s="188">
        <f t="shared" si="6"/>
        <v>0</v>
      </c>
      <c r="BH93" s="188">
        <f t="shared" si="7"/>
        <v>0</v>
      </c>
      <c r="BI93" s="188">
        <f t="shared" si="8"/>
        <v>0</v>
      </c>
      <c r="BJ93" s="18" t="s">
        <v>81</v>
      </c>
      <c r="BK93" s="188">
        <f t="shared" si="9"/>
        <v>0</v>
      </c>
      <c r="BL93" s="18" t="s">
        <v>145</v>
      </c>
      <c r="BM93" s="187" t="s">
        <v>182</v>
      </c>
    </row>
    <row r="94" spans="1:65" s="2" customFormat="1" ht="16.5" customHeight="1">
      <c r="A94" s="35"/>
      <c r="B94" s="36"/>
      <c r="C94" s="206" t="s">
        <v>192</v>
      </c>
      <c r="D94" s="206" t="s">
        <v>183</v>
      </c>
      <c r="E94" s="207" t="s">
        <v>1341</v>
      </c>
      <c r="F94" s="208" t="s">
        <v>1342</v>
      </c>
      <c r="G94" s="209" t="s">
        <v>144</v>
      </c>
      <c r="H94" s="210">
        <v>6</v>
      </c>
      <c r="I94" s="211"/>
      <c r="J94" s="212">
        <f t="shared" si="0"/>
        <v>0</v>
      </c>
      <c r="K94" s="213"/>
      <c r="L94" s="214"/>
      <c r="M94" s="215" t="s">
        <v>19</v>
      </c>
      <c r="N94" s="216" t="s">
        <v>44</v>
      </c>
      <c r="O94" s="65"/>
      <c r="P94" s="185">
        <f t="shared" si="1"/>
        <v>0</v>
      </c>
      <c r="Q94" s="185">
        <v>0.00045</v>
      </c>
      <c r="R94" s="185">
        <f t="shared" si="2"/>
        <v>0.0027</v>
      </c>
      <c r="S94" s="185">
        <v>0</v>
      </c>
      <c r="T94" s="186">
        <f t="shared" si="3"/>
        <v>0</v>
      </c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R94" s="187" t="s">
        <v>175</v>
      </c>
      <c r="AT94" s="187" t="s">
        <v>183</v>
      </c>
      <c r="AU94" s="187" t="s">
        <v>83</v>
      </c>
      <c r="AY94" s="18" t="s">
        <v>139</v>
      </c>
      <c r="BE94" s="188">
        <f t="shared" si="4"/>
        <v>0</v>
      </c>
      <c r="BF94" s="188">
        <f t="shared" si="5"/>
        <v>0</v>
      </c>
      <c r="BG94" s="188">
        <f t="shared" si="6"/>
        <v>0</v>
      </c>
      <c r="BH94" s="188">
        <f t="shared" si="7"/>
        <v>0</v>
      </c>
      <c r="BI94" s="188">
        <f t="shared" si="8"/>
        <v>0</v>
      </c>
      <c r="BJ94" s="18" t="s">
        <v>81</v>
      </c>
      <c r="BK94" s="188">
        <f t="shared" si="9"/>
        <v>0</v>
      </c>
      <c r="BL94" s="18" t="s">
        <v>145</v>
      </c>
      <c r="BM94" s="187" t="s">
        <v>192</v>
      </c>
    </row>
    <row r="95" spans="1:65" s="2" customFormat="1" ht="16.5" customHeight="1">
      <c r="A95" s="35"/>
      <c r="B95" s="36"/>
      <c r="C95" s="175" t="s">
        <v>199</v>
      </c>
      <c r="D95" s="175" t="s">
        <v>141</v>
      </c>
      <c r="E95" s="176" t="s">
        <v>1343</v>
      </c>
      <c r="F95" s="177" t="s">
        <v>1344</v>
      </c>
      <c r="G95" s="178" t="s">
        <v>144</v>
      </c>
      <c r="H95" s="179">
        <v>6</v>
      </c>
      <c r="I95" s="180"/>
      <c r="J95" s="181">
        <f t="shared" si="0"/>
        <v>0</v>
      </c>
      <c r="K95" s="182"/>
      <c r="L95" s="40"/>
      <c r="M95" s="183" t="s">
        <v>19</v>
      </c>
      <c r="N95" s="184" t="s">
        <v>44</v>
      </c>
      <c r="O95" s="65"/>
      <c r="P95" s="185">
        <f t="shared" si="1"/>
        <v>0</v>
      </c>
      <c r="Q95" s="185">
        <v>0</v>
      </c>
      <c r="R95" s="185">
        <f t="shared" si="2"/>
        <v>0</v>
      </c>
      <c r="S95" s="185">
        <v>0</v>
      </c>
      <c r="T95" s="186">
        <f t="shared" si="3"/>
        <v>0</v>
      </c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R95" s="187" t="s">
        <v>145</v>
      </c>
      <c r="AT95" s="187" t="s">
        <v>141</v>
      </c>
      <c r="AU95" s="187" t="s">
        <v>83</v>
      </c>
      <c r="AY95" s="18" t="s">
        <v>139</v>
      </c>
      <c r="BE95" s="188">
        <f t="shared" si="4"/>
        <v>0</v>
      </c>
      <c r="BF95" s="188">
        <f t="shared" si="5"/>
        <v>0</v>
      </c>
      <c r="BG95" s="188">
        <f t="shared" si="6"/>
        <v>0</v>
      </c>
      <c r="BH95" s="188">
        <f t="shared" si="7"/>
        <v>0</v>
      </c>
      <c r="BI95" s="188">
        <f t="shared" si="8"/>
        <v>0</v>
      </c>
      <c r="BJ95" s="18" t="s">
        <v>81</v>
      </c>
      <c r="BK95" s="188">
        <f t="shared" si="9"/>
        <v>0</v>
      </c>
      <c r="BL95" s="18" t="s">
        <v>145</v>
      </c>
      <c r="BM95" s="187" t="s">
        <v>199</v>
      </c>
    </row>
    <row r="96" spans="1:65" s="2" customFormat="1" ht="16.5" customHeight="1">
      <c r="A96" s="35"/>
      <c r="B96" s="36"/>
      <c r="C96" s="206" t="s">
        <v>205</v>
      </c>
      <c r="D96" s="206" t="s">
        <v>183</v>
      </c>
      <c r="E96" s="207" t="s">
        <v>1345</v>
      </c>
      <c r="F96" s="208" t="s">
        <v>1346</v>
      </c>
      <c r="G96" s="209" t="s">
        <v>144</v>
      </c>
      <c r="H96" s="210">
        <v>6</v>
      </c>
      <c r="I96" s="211"/>
      <c r="J96" s="212">
        <f t="shared" si="0"/>
        <v>0</v>
      </c>
      <c r="K96" s="213"/>
      <c r="L96" s="214"/>
      <c r="M96" s="215" t="s">
        <v>19</v>
      </c>
      <c r="N96" s="216" t="s">
        <v>44</v>
      </c>
      <c r="O96" s="65"/>
      <c r="P96" s="185">
        <f t="shared" si="1"/>
        <v>0</v>
      </c>
      <c r="Q96" s="185">
        <v>0.00958</v>
      </c>
      <c r="R96" s="185">
        <f t="shared" si="2"/>
        <v>0.05748</v>
      </c>
      <c r="S96" s="185">
        <v>0</v>
      </c>
      <c r="T96" s="186">
        <f t="shared" si="3"/>
        <v>0</v>
      </c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R96" s="187" t="s">
        <v>175</v>
      </c>
      <c r="AT96" s="187" t="s">
        <v>183</v>
      </c>
      <c r="AU96" s="187" t="s">
        <v>83</v>
      </c>
      <c r="AY96" s="18" t="s">
        <v>139</v>
      </c>
      <c r="BE96" s="188">
        <f t="shared" si="4"/>
        <v>0</v>
      </c>
      <c r="BF96" s="188">
        <f t="shared" si="5"/>
        <v>0</v>
      </c>
      <c r="BG96" s="188">
        <f t="shared" si="6"/>
        <v>0</v>
      </c>
      <c r="BH96" s="188">
        <f t="shared" si="7"/>
        <v>0</v>
      </c>
      <c r="BI96" s="188">
        <f t="shared" si="8"/>
        <v>0</v>
      </c>
      <c r="BJ96" s="18" t="s">
        <v>81</v>
      </c>
      <c r="BK96" s="188">
        <f t="shared" si="9"/>
        <v>0</v>
      </c>
      <c r="BL96" s="18" t="s">
        <v>145</v>
      </c>
      <c r="BM96" s="187" t="s">
        <v>205</v>
      </c>
    </row>
    <row r="97" spans="1:65" s="2" customFormat="1" ht="21.75" customHeight="1">
      <c r="A97" s="35"/>
      <c r="B97" s="36"/>
      <c r="C97" s="175" t="s">
        <v>210</v>
      </c>
      <c r="D97" s="175" t="s">
        <v>141</v>
      </c>
      <c r="E97" s="176" t="s">
        <v>1347</v>
      </c>
      <c r="F97" s="177" t="s">
        <v>1348</v>
      </c>
      <c r="G97" s="178" t="s">
        <v>144</v>
      </c>
      <c r="H97" s="179">
        <v>12</v>
      </c>
      <c r="I97" s="180"/>
      <c r="J97" s="181">
        <f t="shared" si="0"/>
        <v>0</v>
      </c>
      <c r="K97" s="182"/>
      <c r="L97" s="40"/>
      <c r="M97" s="183" t="s">
        <v>19</v>
      </c>
      <c r="N97" s="184" t="s">
        <v>44</v>
      </c>
      <c r="O97" s="65"/>
      <c r="P97" s="185">
        <f t="shared" si="1"/>
        <v>0</v>
      </c>
      <c r="Q97" s="185">
        <v>0</v>
      </c>
      <c r="R97" s="185">
        <f t="shared" si="2"/>
        <v>0</v>
      </c>
      <c r="S97" s="185">
        <v>0</v>
      </c>
      <c r="T97" s="186">
        <f t="shared" si="3"/>
        <v>0</v>
      </c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R97" s="187" t="s">
        <v>145</v>
      </c>
      <c r="AT97" s="187" t="s">
        <v>141</v>
      </c>
      <c r="AU97" s="187" t="s">
        <v>83</v>
      </c>
      <c r="AY97" s="18" t="s">
        <v>139</v>
      </c>
      <c r="BE97" s="188">
        <f t="shared" si="4"/>
        <v>0</v>
      </c>
      <c r="BF97" s="188">
        <f t="shared" si="5"/>
        <v>0</v>
      </c>
      <c r="BG97" s="188">
        <f t="shared" si="6"/>
        <v>0</v>
      </c>
      <c r="BH97" s="188">
        <f t="shared" si="7"/>
        <v>0</v>
      </c>
      <c r="BI97" s="188">
        <f t="shared" si="8"/>
        <v>0</v>
      </c>
      <c r="BJ97" s="18" t="s">
        <v>81</v>
      </c>
      <c r="BK97" s="188">
        <f t="shared" si="9"/>
        <v>0</v>
      </c>
      <c r="BL97" s="18" t="s">
        <v>145</v>
      </c>
      <c r="BM97" s="187" t="s">
        <v>210</v>
      </c>
    </row>
    <row r="98" spans="1:65" s="2" customFormat="1" ht="16.5" customHeight="1">
      <c r="A98" s="35"/>
      <c r="B98" s="36"/>
      <c r="C98" s="206" t="s">
        <v>216</v>
      </c>
      <c r="D98" s="206" t="s">
        <v>183</v>
      </c>
      <c r="E98" s="207" t="s">
        <v>1349</v>
      </c>
      <c r="F98" s="208" t="s">
        <v>1350</v>
      </c>
      <c r="G98" s="209" t="s">
        <v>144</v>
      </c>
      <c r="H98" s="210">
        <v>12</v>
      </c>
      <c r="I98" s="211"/>
      <c r="J98" s="212">
        <f t="shared" si="0"/>
        <v>0</v>
      </c>
      <c r="K98" s="213"/>
      <c r="L98" s="214"/>
      <c r="M98" s="215" t="s">
        <v>19</v>
      </c>
      <c r="N98" s="216" t="s">
        <v>44</v>
      </c>
      <c r="O98" s="65"/>
      <c r="P98" s="185">
        <f t="shared" si="1"/>
        <v>0</v>
      </c>
      <c r="Q98" s="185">
        <v>0</v>
      </c>
      <c r="R98" s="185">
        <f t="shared" si="2"/>
        <v>0</v>
      </c>
      <c r="S98" s="185">
        <v>0</v>
      </c>
      <c r="T98" s="186">
        <f t="shared" si="3"/>
        <v>0</v>
      </c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R98" s="187" t="s">
        <v>175</v>
      </c>
      <c r="AT98" s="187" t="s">
        <v>183</v>
      </c>
      <c r="AU98" s="187" t="s">
        <v>83</v>
      </c>
      <c r="AY98" s="18" t="s">
        <v>139</v>
      </c>
      <c r="BE98" s="188">
        <f t="shared" si="4"/>
        <v>0</v>
      </c>
      <c r="BF98" s="188">
        <f t="shared" si="5"/>
        <v>0</v>
      </c>
      <c r="BG98" s="188">
        <f t="shared" si="6"/>
        <v>0</v>
      </c>
      <c r="BH98" s="188">
        <f t="shared" si="7"/>
        <v>0</v>
      </c>
      <c r="BI98" s="188">
        <f t="shared" si="8"/>
        <v>0</v>
      </c>
      <c r="BJ98" s="18" t="s">
        <v>81</v>
      </c>
      <c r="BK98" s="188">
        <f t="shared" si="9"/>
        <v>0</v>
      </c>
      <c r="BL98" s="18" t="s">
        <v>145</v>
      </c>
      <c r="BM98" s="187" t="s">
        <v>216</v>
      </c>
    </row>
    <row r="99" spans="1:65" s="2" customFormat="1" ht="16.5" customHeight="1">
      <c r="A99" s="35"/>
      <c r="B99" s="36"/>
      <c r="C99" s="175" t="s">
        <v>8</v>
      </c>
      <c r="D99" s="175" t="s">
        <v>141</v>
      </c>
      <c r="E99" s="176" t="s">
        <v>1351</v>
      </c>
      <c r="F99" s="177" t="s">
        <v>1352</v>
      </c>
      <c r="G99" s="178" t="s">
        <v>144</v>
      </c>
      <c r="H99" s="179">
        <v>20</v>
      </c>
      <c r="I99" s="180"/>
      <c r="J99" s="181">
        <f t="shared" si="0"/>
        <v>0</v>
      </c>
      <c r="K99" s="182"/>
      <c r="L99" s="40"/>
      <c r="M99" s="183" t="s">
        <v>19</v>
      </c>
      <c r="N99" s="184" t="s">
        <v>44</v>
      </c>
      <c r="O99" s="65"/>
      <c r="P99" s="185">
        <f t="shared" si="1"/>
        <v>0</v>
      </c>
      <c r="Q99" s="185">
        <v>0</v>
      </c>
      <c r="R99" s="185">
        <f t="shared" si="2"/>
        <v>0</v>
      </c>
      <c r="S99" s="185">
        <v>0</v>
      </c>
      <c r="T99" s="186">
        <f t="shared" si="3"/>
        <v>0</v>
      </c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R99" s="187" t="s">
        <v>145</v>
      </c>
      <c r="AT99" s="187" t="s">
        <v>141</v>
      </c>
      <c r="AU99" s="187" t="s">
        <v>83</v>
      </c>
      <c r="AY99" s="18" t="s">
        <v>139</v>
      </c>
      <c r="BE99" s="188">
        <f t="shared" si="4"/>
        <v>0</v>
      </c>
      <c r="BF99" s="188">
        <f t="shared" si="5"/>
        <v>0</v>
      </c>
      <c r="BG99" s="188">
        <f t="shared" si="6"/>
        <v>0</v>
      </c>
      <c r="BH99" s="188">
        <f t="shared" si="7"/>
        <v>0</v>
      </c>
      <c r="BI99" s="188">
        <f t="shared" si="8"/>
        <v>0</v>
      </c>
      <c r="BJ99" s="18" t="s">
        <v>81</v>
      </c>
      <c r="BK99" s="188">
        <f t="shared" si="9"/>
        <v>0</v>
      </c>
      <c r="BL99" s="18" t="s">
        <v>145</v>
      </c>
      <c r="BM99" s="187" t="s">
        <v>8</v>
      </c>
    </row>
    <row r="100" spans="1:65" s="2" customFormat="1" ht="33" customHeight="1">
      <c r="A100" s="35"/>
      <c r="B100" s="36"/>
      <c r="C100" s="175" t="s">
        <v>224</v>
      </c>
      <c r="D100" s="175" t="s">
        <v>141</v>
      </c>
      <c r="E100" s="176" t="s">
        <v>542</v>
      </c>
      <c r="F100" s="177" t="s">
        <v>543</v>
      </c>
      <c r="G100" s="178" t="s">
        <v>144</v>
      </c>
      <c r="H100" s="179">
        <v>1</v>
      </c>
      <c r="I100" s="180"/>
      <c r="J100" s="181">
        <f t="shared" si="0"/>
        <v>0</v>
      </c>
      <c r="K100" s="182"/>
      <c r="L100" s="40"/>
      <c r="M100" s="183" t="s">
        <v>19</v>
      </c>
      <c r="N100" s="184" t="s">
        <v>44</v>
      </c>
      <c r="O100" s="65"/>
      <c r="P100" s="185">
        <f t="shared" si="1"/>
        <v>0</v>
      </c>
      <c r="Q100" s="185">
        <v>0</v>
      </c>
      <c r="R100" s="185">
        <f t="shared" si="2"/>
        <v>0</v>
      </c>
      <c r="S100" s="185">
        <v>0</v>
      </c>
      <c r="T100" s="186">
        <f t="shared" si="3"/>
        <v>0</v>
      </c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R100" s="187" t="s">
        <v>145</v>
      </c>
      <c r="AT100" s="187" t="s">
        <v>141</v>
      </c>
      <c r="AU100" s="187" t="s">
        <v>83</v>
      </c>
      <c r="AY100" s="18" t="s">
        <v>139</v>
      </c>
      <c r="BE100" s="188">
        <f t="shared" si="4"/>
        <v>0</v>
      </c>
      <c r="BF100" s="188">
        <f t="shared" si="5"/>
        <v>0</v>
      </c>
      <c r="BG100" s="188">
        <f t="shared" si="6"/>
        <v>0</v>
      </c>
      <c r="BH100" s="188">
        <f t="shared" si="7"/>
        <v>0</v>
      </c>
      <c r="BI100" s="188">
        <f t="shared" si="8"/>
        <v>0</v>
      </c>
      <c r="BJ100" s="18" t="s">
        <v>81</v>
      </c>
      <c r="BK100" s="188">
        <f t="shared" si="9"/>
        <v>0</v>
      </c>
      <c r="BL100" s="18" t="s">
        <v>145</v>
      </c>
      <c r="BM100" s="187" t="s">
        <v>224</v>
      </c>
    </row>
    <row r="101" spans="1:65" s="2" customFormat="1" ht="16.5" customHeight="1">
      <c r="A101" s="35"/>
      <c r="B101" s="36"/>
      <c r="C101" s="175" t="s">
        <v>233</v>
      </c>
      <c r="D101" s="175" t="s">
        <v>141</v>
      </c>
      <c r="E101" s="176" t="s">
        <v>544</v>
      </c>
      <c r="F101" s="177" t="s">
        <v>545</v>
      </c>
      <c r="G101" s="178" t="s">
        <v>546</v>
      </c>
      <c r="H101" s="179">
        <v>1</v>
      </c>
      <c r="I101" s="180"/>
      <c r="J101" s="181">
        <f t="shared" si="0"/>
        <v>0</v>
      </c>
      <c r="K101" s="182"/>
      <c r="L101" s="40"/>
      <c r="M101" s="183" t="s">
        <v>19</v>
      </c>
      <c r="N101" s="184" t="s">
        <v>44</v>
      </c>
      <c r="O101" s="65"/>
      <c r="P101" s="185">
        <f t="shared" si="1"/>
        <v>0</v>
      </c>
      <c r="Q101" s="185">
        <v>0</v>
      </c>
      <c r="R101" s="185">
        <f t="shared" si="2"/>
        <v>0</v>
      </c>
      <c r="S101" s="185">
        <v>0</v>
      </c>
      <c r="T101" s="186">
        <f t="shared" si="3"/>
        <v>0</v>
      </c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R101" s="187" t="s">
        <v>145</v>
      </c>
      <c r="AT101" s="187" t="s">
        <v>141</v>
      </c>
      <c r="AU101" s="187" t="s">
        <v>83</v>
      </c>
      <c r="AY101" s="18" t="s">
        <v>139</v>
      </c>
      <c r="BE101" s="188">
        <f t="shared" si="4"/>
        <v>0</v>
      </c>
      <c r="BF101" s="188">
        <f t="shared" si="5"/>
        <v>0</v>
      </c>
      <c r="BG101" s="188">
        <f t="shared" si="6"/>
        <v>0</v>
      </c>
      <c r="BH101" s="188">
        <f t="shared" si="7"/>
        <v>0</v>
      </c>
      <c r="BI101" s="188">
        <f t="shared" si="8"/>
        <v>0</v>
      </c>
      <c r="BJ101" s="18" t="s">
        <v>81</v>
      </c>
      <c r="BK101" s="188">
        <f t="shared" si="9"/>
        <v>0</v>
      </c>
      <c r="BL101" s="18" t="s">
        <v>145</v>
      </c>
      <c r="BM101" s="187" t="s">
        <v>233</v>
      </c>
    </row>
    <row r="102" spans="1:65" s="2" customFormat="1" ht="16.5" customHeight="1">
      <c r="A102" s="35"/>
      <c r="B102" s="36"/>
      <c r="C102" s="175" t="s">
        <v>237</v>
      </c>
      <c r="D102" s="175" t="s">
        <v>141</v>
      </c>
      <c r="E102" s="176" t="s">
        <v>547</v>
      </c>
      <c r="F102" s="177" t="s">
        <v>548</v>
      </c>
      <c r="G102" s="178" t="s">
        <v>546</v>
      </c>
      <c r="H102" s="179">
        <v>1</v>
      </c>
      <c r="I102" s="180"/>
      <c r="J102" s="181">
        <f t="shared" si="0"/>
        <v>0</v>
      </c>
      <c r="K102" s="182"/>
      <c r="L102" s="40"/>
      <c r="M102" s="183" t="s">
        <v>19</v>
      </c>
      <c r="N102" s="184" t="s">
        <v>44</v>
      </c>
      <c r="O102" s="65"/>
      <c r="P102" s="185">
        <f t="shared" si="1"/>
        <v>0</v>
      </c>
      <c r="Q102" s="185">
        <v>0</v>
      </c>
      <c r="R102" s="185">
        <f t="shared" si="2"/>
        <v>0</v>
      </c>
      <c r="S102" s="185">
        <v>0</v>
      </c>
      <c r="T102" s="186">
        <f t="shared" si="3"/>
        <v>0</v>
      </c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R102" s="187" t="s">
        <v>145</v>
      </c>
      <c r="AT102" s="187" t="s">
        <v>141</v>
      </c>
      <c r="AU102" s="187" t="s">
        <v>83</v>
      </c>
      <c r="AY102" s="18" t="s">
        <v>139</v>
      </c>
      <c r="BE102" s="188">
        <f t="shared" si="4"/>
        <v>0</v>
      </c>
      <c r="BF102" s="188">
        <f t="shared" si="5"/>
        <v>0</v>
      </c>
      <c r="BG102" s="188">
        <f t="shared" si="6"/>
        <v>0</v>
      </c>
      <c r="BH102" s="188">
        <f t="shared" si="7"/>
        <v>0</v>
      </c>
      <c r="BI102" s="188">
        <f t="shared" si="8"/>
        <v>0</v>
      </c>
      <c r="BJ102" s="18" t="s">
        <v>81</v>
      </c>
      <c r="BK102" s="188">
        <f t="shared" si="9"/>
        <v>0</v>
      </c>
      <c r="BL102" s="18" t="s">
        <v>145</v>
      </c>
      <c r="BM102" s="187" t="s">
        <v>237</v>
      </c>
    </row>
    <row r="103" spans="1:65" s="2" customFormat="1" ht="16.5" customHeight="1">
      <c r="A103" s="35"/>
      <c r="B103" s="36"/>
      <c r="C103" s="175" t="s">
        <v>241</v>
      </c>
      <c r="D103" s="175" t="s">
        <v>141</v>
      </c>
      <c r="E103" s="176" t="s">
        <v>549</v>
      </c>
      <c r="F103" s="177" t="s">
        <v>550</v>
      </c>
      <c r="G103" s="178" t="s">
        <v>546</v>
      </c>
      <c r="H103" s="179">
        <v>1</v>
      </c>
      <c r="I103" s="180"/>
      <c r="J103" s="181">
        <f t="shared" si="0"/>
        <v>0</v>
      </c>
      <c r="K103" s="182"/>
      <c r="L103" s="40"/>
      <c r="M103" s="183" t="s">
        <v>19</v>
      </c>
      <c r="N103" s="184" t="s">
        <v>44</v>
      </c>
      <c r="O103" s="65"/>
      <c r="P103" s="185">
        <f t="shared" si="1"/>
        <v>0</v>
      </c>
      <c r="Q103" s="185">
        <v>0</v>
      </c>
      <c r="R103" s="185">
        <f t="shared" si="2"/>
        <v>0</v>
      </c>
      <c r="S103" s="185">
        <v>0</v>
      </c>
      <c r="T103" s="186">
        <f t="shared" si="3"/>
        <v>0</v>
      </c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R103" s="187" t="s">
        <v>145</v>
      </c>
      <c r="AT103" s="187" t="s">
        <v>141</v>
      </c>
      <c r="AU103" s="187" t="s">
        <v>83</v>
      </c>
      <c r="AY103" s="18" t="s">
        <v>139</v>
      </c>
      <c r="BE103" s="188">
        <f t="shared" si="4"/>
        <v>0</v>
      </c>
      <c r="BF103" s="188">
        <f t="shared" si="5"/>
        <v>0</v>
      </c>
      <c r="BG103" s="188">
        <f t="shared" si="6"/>
        <v>0</v>
      </c>
      <c r="BH103" s="188">
        <f t="shared" si="7"/>
        <v>0</v>
      </c>
      <c r="BI103" s="188">
        <f t="shared" si="8"/>
        <v>0</v>
      </c>
      <c r="BJ103" s="18" t="s">
        <v>81</v>
      </c>
      <c r="BK103" s="188">
        <f t="shared" si="9"/>
        <v>0</v>
      </c>
      <c r="BL103" s="18" t="s">
        <v>145</v>
      </c>
      <c r="BM103" s="187" t="s">
        <v>241</v>
      </c>
    </row>
    <row r="104" spans="2:63" s="12" customFormat="1" ht="22.9" customHeight="1">
      <c r="B104" s="159"/>
      <c r="C104" s="160"/>
      <c r="D104" s="161" t="s">
        <v>72</v>
      </c>
      <c r="E104" s="173" t="s">
        <v>551</v>
      </c>
      <c r="F104" s="173" t="s">
        <v>552</v>
      </c>
      <c r="G104" s="160"/>
      <c r="H104" s="160"/>
      <c r="I104" s="163"/>
      <c r="J104" s="174">
        <f>BK104</f>
        <v>0</v>
      </c>
      <c r="K104" s="160"/>
      <c r="L104" s="165"/>
      <c r="M104" s="166"/>
      <c r="N104" s="167"/>
      <c r="O104" s="167"/>
      <c r="P104" s="168">
        <f>SUM(P105:P106)</f>
        <v>0</v>
      </c>
      <c r="Q104" s="167"/>
      <c r="R104" s="168">
        <f>SUM(R105:R106)</f>
        <v>0</v>
      </c>
      <c r="S104" s="167"/>
      <c r="T104" s="169">
        <f>SUM(T105:T106)</f>
        <v>0</v>
      </c>
      <c r="AR104" s="170" t="s">
        <v>153</v>
      </c>
      <c r="AT104" s="171" t="s">
        <v>72</v>
      </c>
      <c r="AU104" s="171" t="s">
        <v>81</v>
      </c>
      <c r="AY104" s="170" t="s">
        <v>139</v>
      </c>
      <c r="BK104" s="172">
        <f>SUM(BK105:BK106)</f>
        <v>0</v>
      </c>
    </row>
    <row r="105" spans="1:65" s="2" customFormat="1" ht="24.2" customHeight="1">
      <c r="A105" s="35"/>
      <c r="B105" s="36"/>
      <c r="C105" s="175" t="s">
        <v>246</v>
      </c>
      <c r="D105" s="175" t="s">
        <v>141</v>
      </c>
      <c r="E105" s="176" t="s">
        <v>1353</v>
      </c>
      <c r="F105" s="177" t="s">
        <v>1354</v>
      </c>
      <c r="G105" s="178" t="s">
        <v>213</v>
      </c>
      <c r="H105" s="179">
        <v>95</v>
      </c>
      <c r="I105" s="180"/>
      <c r="J105" s="181">
        <f>ROUND(I105*H105,2)</f>
        <v>0</v>
      </c>
      <c r="K105" s="182"/>
      <c r="L105" s="40"/>
      <c r="M105" s="183" t="s">
        <v>19</v>
      </c>
      <c r="N105" s="184" t="s">
        <v>44</v>
      </c>
      <c r="O105" s="65"/>
      <c r="P105" s="185">
        <f>O105*H105</f>
        <v>0</v>
      </c>
      <c r="Q105" s="185">
        <v>0</v>
      </c>
      <c r="R105" s="185">
        <f>Q105*H105</f>
        <v>0</v>
      </c>
      <c r="S105" s="185">
        <v>0</v>
      </c>
      <c r="T105" s="186">
        <f>S105*H105</f>
        <v>0</v>
      </c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R105" s="187" t="s">
        <v>145</v>
      </c>
      <c r="AT105" s="187" t="s">
        <v>141</v>
      </c>
      <c r="AU105" s="187" t="s">
        <v>83</v>
      </c>
      <c r="AY105" s="18" t="s">
        <v>139</v>
      </c>
      <c r="BE105" s="188">
        <f>IF(N105="základní",J105,0)</f>
        <v>0</v>
      </c>
      <c r="BF105" s="188">
        <f>IF(N105="snížená",J105,0)</f>
        <v>0</v>
      </c>
      <c r="BG105" s="188">
        <f>IF(N105="zákl. přenesená",J105,0)</f>
        <v>0</v>
      </c>
      <c r="BH105" s="188">
        <f>IF(N105="sníž. přenesená",J105,0)</f>
        <v>0</v>
      </c>
      <c r="BI105" s="188">
        <f>IF(N105="nulová",J105,0)</f>
        <v>0</v>
      </c>
      <c r="BJ105" s="18" t="s">
        <v>81</v>
      </c>
      <c r="BK105" s="188">
        <f>ROUND(I105*H105,2)</f>
        <v>0</v>
      </c>
      <c r="BL105" s="18" t="s">
        <v>145</v>
      </c>
      <c r="BM105" s="187" t="s">
        <v>246</v>
      </c>
    </row>
    <row r="106" spans="1:65" s="2" customFormat="1" ht="24.2" customHeight="1">
      <c r="A106" s="35"/>
      <c r="B106" s="36"/>
      <c r="C106" s="175" t="s">
        <v>7</v>
      </c>
      <c r="D106" s="175" t="s">
        <v>141</v>
      </c>
      <c r="E106" s="176" t="s">
        <v>1355</v>
      </c>
      <c r="F106" s="177" t="s">
        <v>1356</v>
      </c>
      <c r="G106" s="178" t="s">
        <v>213</v>
      </c>
      <c r="H106" s="179">
        <v>95</v>
      </c>
      <c r="I106" s="180"/>
      <c r="J106" s="181">
        <f>ROUND(I106*H106,2)</f>
        <v>0</v>
      </c>
      <c r="K106" s="182"/>
      <c r="L106" s="40"/>
      <c r="M106" s="243" t="s">
        <v>19</v>
      </c>
      <c r="N106" s="244" t="s">
        <v>44</v>
      </c>
      <c r="O106" s="230"/>
      <c r="P106" s="245">
        <f>O106*H106</f>
        <v>0</v>
      </c>
      <c r="Q106" s="245">
        <v>0</v>
      </c>
      <c r="R106" s="245">
        <f>Q106*H106</f>
        <v>0</v>
      </c>
      <c r="S106" s="245">
        <v>0</v>
      </c>
      <c r="T106" s="246">
        <f>S106*H106</f>
        <v>0</v>
      </c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R106" s="187" t="s">
        <v>145</v>
      </c>
      <c r="AT106" s="187" t="s">
        <v>141</v>
      </c>
      <c r="AU106" s="187" t="s">
        <v>83</v>
      </c>
      <c r="AY106" s="18" t="s">
        <v>139</v>
      </c>
      <c r="BE106" s="188">
        <f>IF(N106="základní",J106,0)</f>
        <v>0</v>
      </c>
      <c r="BF106" s="188">
        <f>IF(N106="snížená",J106,0)</f>
        <v>0</v>
      </c>
      <c r="BG106" s="188">
        <f>IF(N106="zákl. přenesená",J106,0)</f>
        <v>0</v>
      </c>
      <c r="BH106" s="188">
        <f>IF(N106="sníž. přenesená",J106,0)</f>
        <v>0</v>
      </c>
      <c r="BI106" s="188">
        <f>IF(N106="nulová",J106,0)</f>
        <v>0</v>
      </c>
      <c r="BJ106" s="18" t="s">
        <v>81</v>
      </c>
      <c r="BK106" s="188">
        <f>ROUND(I106*H106,2)</f>
        <v>0</v>
      </c>
      <c r="BL106" s="18" t="s">
        <v>145</v>
      </c>
      <c r="BM106" s="187" t="s">
        <v>7</v>
      </c>
    </row>
    <row r="107" spans="1:31" s="2" customFormat="1" ht="6.95" customHeight="1">
      <c r="A107" s="35"/>
      <c r="B107" s="48"/>
      <c r="C107" s="49"/>
      <c r="D107" s="49"/>
      <c r="E107" s="49"/>
      <c r="F107" s="49"/>
      <c r="G107" s="49"/>
      <c r="H107" s="49"/>
      <c r="I107" s="49"/>
      <c r="J107" s="49"/>
      <c r="K107" s="49"/>
      <c r="L107" s="40"/>
      <c r="M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</sheetData>
  <sheetProtection algorithmName="SHA-512" hashValue="kHDHwGGZBSYRJCNID2pjjY6w8RhNQCcyrAJOc3KQAsRz/dkkNro7/edcHNUm0JmpcafhrahFhzbv4jtrRcdmLQ==" saltValue="bMAmfKvVk9d3ewmlD7fGhshYRhqaNxtnMQL5/tl12Q1rbHw5rj7qKb8C322qoxIXVF2fHBcpP/L/5/H5WbgzFw==" spinCount="100000" sheet="1" objects="1" scenarios="1" formatColumns="0" formatRows="0" autoFilter="0"/>
  <autoFilter ref="C81:K106"/>
  <mergeCells count="9">
    <mergeCell ref="E50:H50"/>
    <mergeCell ref="E72:H72"/>
    <mergeCell ref="E74:H74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1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67"/>
      <c r="M2" s="367"/>
      <c r="N2" s="367"/>
      <c r="O2" s="367"/>
      <c r="P2" s="367"/>
      <c r="Q2" s="367"/>
      <c r="R2" s="367"/>
      <c r="S2" s="367"/>
      <c r="T2" s="367"/>
      <c r="U2" s="367"/>
      <c r="V2" s="367"/>
      <c r="AT2" s="18" t="s">
        <v>106</v>
      </c>
    </row>
    <row r="3" spans="2:46" s="1" customFormat="1" ht="6.95" customHeight="1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21"/>
      <c r="AT3" s="18" t="s">
        <v>83</v>
      </c>
    </row>
    <row r="4" spans="2:46" s="1" customFormat="1" ht="24.95" customHeight="1">
      <c r="B4" s="21"/>
      <c r="D4" s="104" t="s">
        <v>110</v>
      </c>
      <c r="L4" s="21"/>
      <c r="M4" s="105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06" t="s">
        <v>16</v>
      </c>
      <c r="L6" s="21"/>
    </row>
    <row r="7" spans="2:12" s="1" customFormat="1" ht="16.5" customHeight="1">
      <c r="B7" s="21"/>
      <c r="E7" s="368" t="str">
        <f>'Rekapitulace stavby'!K6</f>
        <v>PPO Píšťany-sklad MPPZ (aktualizace)</v>
      </c>
      <c r="F7" s="369"/>
      <c r="G7" s="369"/>
      <c r="H7" s="369"/>
      <c r="L7" s="21"/>
    </row>
    <row r="8" spans="1:31" s="2" customFormat="1" ht="12" customHeight="1">
      <c r="A8" s="35"/>
      <c r="B8" s="40"/>
      <c r="C8" s="35"/>
      <c r="D8" s="106" t="s">
        <v>111</v>
      </c>
      <c r="E8" s="35"/>
      <c r="F8" s="35"/>
      <c r="G8" s="35"/>
      <c r="H8" s="35"/>
      <c r="I8" s="35"/>
      <c r="J8" s="35"/>
      <c r="K8" s="35"/>
      <c r="L8" s="107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70" t="s">
        <v>1357</v>
      </c>
      <c r="F9" s="371"/>
      <c r="G9" s="371"/>
      <c r="H9" s="371"/>
      <c r="I9" s="35"/>
      <c r="J9" s="35"/>
      <c r="K9" s="35"/>
      <c r="L9" s="10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10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06" t="s">
        <v>18</v>
      </c>
      <c r="E11" s="35"/>
      <c r="F11" s="108" t="s">
        <v>19</v>
      </c>
      <c r="G11" s="35"/>
      <c r="H11" s="35"/>
      <c r="I11" s="106" t="s">
        <v>20</v>
      </c>
      <c r="J11" s="108" t="s">
        <v>19</v>
      </c>
      <c r="K11" s="35"/>
      <c r="L11" s="10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06" t="s">
        <v>21</v>
      </c>
      <c r="E12" s="35"/>
      <c r="F12" s="108" t="s">
        <v>22</v>
      </c>
      <c r="G12" s="35"/>
      <c r="H12" s="35"/>
      <c r="I12" s="106" t="s">
        <v>23</v>
      </c>
      <c r="J12" s="109" t="str">
        <f>'Rekapitulace stavby'!AN8</f>
        <v>31. 10. 2022</v>
      </c>
      <c r="K12" s="35"/>
      <c r="L12" s="10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10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06" t="s">
        <v>25</v>
      </c>
      <c r="E14" s="35"/>
      <c r="F14" s="35"/>
      <c r="G14" s="35"/>
      <c r="H14" s="35"/>
      <c r="I14" s="106" t="s">
        <v>26</v>
      </c>
      <c r="J14" s="108" t="str">
        <f>IF('Rekapitulace stavby'!AN10="","",'Rekapitulace stavby'!AN10)</f>
        <v>70890005</v>
      </c>
      <c r="K14" s="35"/>
      <c r="L14" s="10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08" t="str">
        <f>IF('Rekapitulace stavby'!E11="","",'Rekapitulace stavby'!E11)</f>
        <v>Povodí LABE - státní podnik</v>
      </c>
      <c r="F15" s="35"/>
      <c r="G15" s="35"/>
      <c r="H15" s="35"/>
      <c r="I15" s="106" t="s">
        <v>29</v>
      </c>
      <c r="J15" s="108" t="str">
        <f>IF('Rekapitulace stavby'!AN11="","",'Rekapitulace stavby'!AN11)</f>
        <v/>
      </c>
      <c r="K15" s="35"/>
      <c r="L15" s="10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10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06" t="s">
        <v>30</v>
      </c>
      <c r="E17" s="35"/>
      <c r="F17" s="35"/>
      <c r="G17" s="35"/>
      <c r="H17" s="35"/>
      <c r="I17" s="106" t="s">
        <v>26</v>
      </c>
      <c r="J17" s="31" t="str">
        <f>'Rekapitulace stavby'!AN13</f>
        <v>Vyplň údaj</v>
      </c>
      <c r="K17" s="35"/>
      <c r="L17" s="10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72" t="str">
        <f>'Rekapitulace stavby'!E14</f>
        <v>Vyplň údaj</v>
      </c>
      <c r="F18" s="373"/>
      <c r="G18" s="373"/>
      <c r="H18" s="373"/>
      <c r="I18" s="106" t="s">
        <v>29</v>
      </c>
      <c r="J18" s="31" t="str">
        <f>'Rekapitulace stavby'!AN14</f>
        <v>Vyplň údaj</v>
      </c>
      <c r="K18" s="35"/>
      <c r="L18" s="10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10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06" t="s">
        <v>32</v>
      </c>
      <c r="E20" s="35"/>
      <c r="F20" s="35"/>
      <c r="G20" s="35"/>
      <c r="H20" s="35"/>
      <c r="I20" s="106" t="s">
        <v>26</v>
      </c>
      <c r="J20" s="108" t="s">
        <v>33</v>
      </c>
      <c r="K20" s="35"/>
      <c r="L20" s="10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8" t="s">
        <v>34</v>
      </c>
      <c r="F21" s="35"/>
      <c r="G21" s="35"/>
      <c r="H21" s="35"/>
      <c r="I21" s="106" t="s">
        <v>29</v>
      </c>
      <c r="J21" s="108" t="s">
        <v>19</v>
      </c>
      <c r="K21" s="35"/>
      <c r="L21" s="10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10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06" t="s">
        <v>36</v>
      </c>
      <c r="E23" s="35"/>
      <c r="F23" s="35"/>
      <c r="G23" s="35"/>
      <c r="H23" s="35"/>
      <c r="I23" s="106" t="s">
        <v>26</v>
      </c>
      <c r="J23" s="108" t="str">
        <f>IF('Rekapitulace stavby'!AN19="","",'Rekapitulace stavby'!AN19)</f>
        <v>49974424</v>
      </c>
      <c r="K23" s="35"/>
      <c r="L23" s="10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8" t="str">
        <f>IF('Rekapitulace stavby'!E20="","",'Rekapitulace stavby'!E20)</f>
        <v>Agroprojekt Jihlava spol, s.r.o.</v>
      </c>
      <c r="F24" s="35"/>
      <c r="G24" s="35"/>
      <c r="H24" s="35"/>
      <c r="I24" s="106" t="s">
        <v>29</v>
      </c>
      <c r="J24" s="108" t="str">
        <f>IF('Rekapitulace stavby'!AN20="","",'Rekapitulace stavby'!AN20)</f>
        <v/>
      </c>
      <c r="K24" s="35"/>
      <c r="L24" s="10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10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06" t="s">
        <v>37</v>
      </c>
      <c r="E26" s="35"/>
      <c r="F26" s="35"/>
      <c r="G26" s="35"/>
      <c r="H26" s="35"/>
      <c r="I26" s="35"/>
      <c r="J26" s="35"/>
      <c r="K26" s="35"/>
      <c r="L26" s="10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0"/>
      <c r="B27" s="111"/>
      <c r="C27" s="110"/>
      <c r="D27" s="110"/>
      <c r="E27" s="374" t="s">
        <v>19</v>
      </c>
      <c r="F27" s="374"/>
      <c r="G27" s="374"/>
      <c r="H27" s="374"/>
      <c r="I27" s="110"/>
      <c r="J27" s="110"/>
      <c r="K27" s="110"/>
      <c r="L27" s="112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10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3"/>
      <c r="E29" s="113"/>
      <c r="F29" s="113"/>
      <c r="G29" s="113"/>
      <c r="H29" s="113"/>
      <c r="I29" s="113"/>
      <c r="J29" s="113"/>
      <c r="K29" s="113"/>
      <c r="L29" s="107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14" t="s">
        <v>39</v>
      </c>
      <c r="E30" s="35"/>
      <c r="F30" s="35"/>
      <c r="G30" s="35"/>
      <c r="H30" s="35"/>
      <c r="I30" s="35"/>
      <c r="J30" s="115">
        <f>ROUND(J81,2)</f>
        <v>0</v>
      </c>
      <c r="K30" s="35"/>
      <c r="L30" s="10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3"/>
      <c r="E31" s="113"/>
      <c r="F31" s="113"/>
      <c r="G31" s="113"/>
      <c r="H31" s="113"/>
      <c r="I31" s="113"/>
      <c r="J31" s="113"/>
      <c r="K31" s="113"/>
      <c r="L31" s="10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16" t="s">
        <v>41</v>
      </c>
      <c r="G32" s="35"/>
      <c r="H32" s="35"/>
      <c r="I32" s="116" t="s">
        <v>40</v>
      </c>
      <c r="J32" s="116" t="s">
        <v>42</v>
      </c>
      <c r="K32" s="35"/>
      <c r="L32" s="10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17" t="s">
        <v>43</v>
      </c>
      <c r="E33" s="106" t="s">
        <v>44</v>
      </c>
      <c r="F33" s="118">
        <f>ROUND((SUM(BE81:BE111)),2)</f>
        <v>0</v>
      </c>
      <c r="G33" s="35"/>
      <c r="H33" s="35"/>
      <c r="I33" s="119">
        <v>0.21</v>
      </c>
      <c r="J33" s="118">
        <f>ROUND(((SUM(BE81:BE111))*I33),2)</f>
        <v>0</v>
      </c>
      <c r="K33" s="35"/>
      <c r="L33" s="10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06" t="s">
        <v>45</v>
      </c>
      <c r="F34" s="118">
        <f>ROUND((SUM(BF81:BF111)),2)</f>
        <v>0</v>
      </c>
      <c r="G34" s="35"/>
      <c r="H34" s="35"/>
      <c r="I34" s="119">
        <v>0.15</v>
      </c>
      <c r="J34" s="118">
        <f>ROUND(((SUM(BF81:BF111))*I34),2)</f>
        <v>0</v>
      </c>
      <c r="K34" s="35"/>
      <c r="L34" s="10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06" t="s">
        <v>46</v>
      </c>
      <c r="F35" s="118">
        <f>ROUND((SUM(BG81:BG111)),2)</f>
        <v>0</v>
      </c>
      <c r="G35" s="35"/>
      <c r="H35" s="35"/>
      <c r="I35" s="119">
        <v>0.21</v>
      </c>
      <c r="J35" s="118">
        <f>0</f>
        <v>0</v>
      </c>
      <c r="K35" s="35"/>
      <c r="L35" s="10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06" t="s">
        <v>47</v>
      </c>
      <c r="F36" s="118">
        <f>ROUND((SUM(BH81:BH111)),2)</f>
        <v>0</v>
      </c>
      <c r="G36" s="35"/>
      <c r="H36" s="35"/>
      <c r="I36" s="119">
        <v>0.15</v>
      </c>
      <c r="J36" s="118">
        <f>0</f>
        <v>0</v>
      </c>
      <c r="K36" s="35"/>
      <c r="L36" s="10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06" t="s">
        <v>48</v>
      </c>
      <c r="F37" s="118">
        <f>ROUND((SUM(BI81:BI111)),2)</f>
        <v>0</v>
      </c>
      <c r="G37" s="35"/>
      <c r="H37" s="35"/>
      <c r="I37" s="119">
        <v>0</v>
      </c>
      <c r="J37" s="118">
        <f>0</f>
        <v>0</v>
      </c>
      <c r="K37" s="35"/>
      <c r="L37" s="10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10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0"/>
      <c r="D39" s="121" t="s">
        <v>49</v>
      </c>
      <c r="E39" s="122"/>
      <c r="F39" s="122"/>
      <c r="G39" s="123" t="s">
        <v>50</v>
      </c>
      <c r="H39" s="124" t="s">
        <v>51</v>
      </c>
      <c r="I39" s="122"/>
      <c r="J39" s="125">
        <f>SUM(J30:J37)</f>
        <v>0</v>
      </c>
      <c r="K39" s="126"/>
      <c r="L39" s="10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27"/>
      <c r="C40" s="128"/>
      <c r="D40" s="128"/>
      <c r="E40" s="128"/>
      <c r="F40" s="128"/>
      <c r="G40" s="128"/>
      <c r="H40" s="128"/>
      <c r="I40" s="128"/>
      <c r="J40" s="128"/>
      <c r="K40" s="128"/>
      <c r="L40" s="10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29"/>
      <c r="C44" s="130"/>
      <c r="D44" s="130"/>
      <c r="E44" s="130"/>
      <c r="F44" s="130"/>
      <c r="G44" s="130"/>
      <c r="H44" s="130"/>
      <c r="I44" s="130"/>
      <c r="J44" s="130"/>
      <c r="K44" s="130"/>
      <c r="L44" s="107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4" t="s">
        <v>113</v>
      </c>
      <c r="D45" s="37"/>
      <c r="E45" s="37"/>
      <c r="F45" s="37"/>
      <c r="G45" s="37"/>
      <c r="H45" s="37"/>
      <c r="I45" s="37"/>
      <c r="J45" s="37"/>
      <c r="K45" s="37"/>
      <c r="L45" s="107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10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30" t="s">
        <v>16</v>
      </c>
      <c r="D47" s="37"/>
      <c r="E47" s="37"/>
      <c r="F47" s="37"/>
      <c r="G47" s="37"/>
      <c r="H47" s="37"/>
      <c r="I47" s="37"/>
      <c r="J47" s="37"/>
      <c r="K47" s="37"/>
      <c r="L47" s="10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375" t="str">
        <f>E7</f>
        <v>PPO Píšťany-sklad MPPZ (aktualizace)</v>
      </c>
      <c r="F48" s="376"/>
      <c r="G48" s="376"/>
      <c r="H48" s="376"/>
      <c r="I48" s="37"/>
      <c r="J48" s="37"/>
      <c r="K48" s="37"/>
      <c r="L48" s="10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30" t="s">
        <v>111</v>
      </c>
      <c r="D49" s="37"/>
      <c r="E49" s="37"/>
      <c r="F49" s="37"/>
      <c r="G49" s="37"/>
      <c r="H49" s="37"/>
      <c r="I49" s="37"/>
      <c r="J49" s="37"/>
      <c r="K49" s="37"/>
      <c r="L49" s="10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328" t="str">
        <f>E9</f>
        <v>SO 01 EI c - Montáž EZS</v>
      </c>
      <c r="F50" s="377"/>
      <c r="G50" s="377"/>
      <c r="H50" s="377"/>
      <c r="I50" s="37"/>
      <c r="J50" s="37"/>
      <c r="K50" s="37"/>
      <c r="L50" s="10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107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30" t="s">
        <v>21</v>
      </c>
      <c r="D52" s="37"/>
      <c r="E52" s="37"/>
      <c r="F52" s="28" t="str">
        <f>F12</f>
        <v>Píšťany</v>
      </c>
      <c r="G52" s="37"/>
      <c r="H52" s="37"/>
      <c r="I52" s="30" t="s">
        <v>23</v>
      </c>
      <c r="J52" s="60" t="str">
        <f>IF(J12="","",J12)</f>
        <v>31. 10. 2022</v>
      </c>
      <c r="K52" s="37"/>
      <c r="L52" s="10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10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25.7" customHeight="1">
      <c r="A54" s="35"/>
      <c r="B54" s="36"/>
      <c r="C54" s="30" t="s">
        <v>25</v>
      </c>
      <c r="D54" s="37"/>
      <c r="E54" s="37"/>
      <c r="F54" s="28" t="str">
        <f>E15</f>
        <v>Povodí LABE - státní podnik</v>
      </c>
      <c r="G54" s="37"/>
      <c r="H54" s="37"/>
      <c r="I54" s="30" t="s">
        <v>32</v>
      </c>
      <c r="J54" s="33" t="str">
        <f>E21</f>
        <v>Agroprojekt Jihlava spol, s.r.o.</v>
      </c>
      <c r="K54" s="37"/>
      <c r="L54" s="10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25.7" customHeight="1">
      <c r="A55" s="35"/>
      <c r="B55" s="36"/>
      <c r="C55" s="30" t="s">
        <v>30</v>
      </c>
      <c r="D55" s="37"/>
      <c r="E55" s="37"/>
      <c r="F55" s="28" t="str">
        <f>IF(E18="","",E18)</f>
        <v>Vyplň údaj</v>
      </c>
      <c r="G55" s="37"/>
      <c r="H55" s="37"/>
      <c r="I55" s="30" t="s">
        <v>36</v>
      </c>
      <c r="J55" s="33" t="str">
        <f>E24</f>
        <v>Agroprojekt Jihlava spol, s.r.o.</v>
      </c>
      <c r="K55" s="37"/>
      <c r="L55" s="10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10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31" t="s">
        <v>114</v>
      </c>
      <c r="D57" s="132"/>
      <c r="E57" s="132"/>
      <c r="F57" s="132"/>
      <c r="G57" s="132"/>
      <c r="H57" s="132"/>
      <c r="I57" s="132"/>
      <c r="J57" s="133" t="s">
        <v>115</v>
      </c>
      <c r="K57" s="132"/>
      <c r="L57" s="10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10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34" t="s">
        <v>71</v>
      </c>
      <c r="D59" s="37"/>
      <c r="E59" s="37"/>
      <c r="F59" s="37"/>
      <c r="G59" s="37"/>
      <c r="H59" s="37"/>
      <c r="I59" s="37"/>
      <c r="J59" s="78">
        <f>J81</f>
        <v>0</v>
      </c>
      <c r="K59" s="37"/>
      <c r="L59" s="10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8" t="s">
        <v>116</v>
      </c>
    </row>
    <row r="60" spans="2:12" s="9" customFormat="1" ht="24.95" customHeight="1">
      <c r="B60" s="135"/>
      <c r="C60" s="136"/>
      <c r="D60" s="137" t="s">
        <v>503</v>
      </c>
      <c r="E60" s="138"/>
      <c r="F60" s="138"/>
      <c r="G60" s="138"/>
      <c r="H60" s="138"/>
      <c r="I60" s="138"/>
      <c r="J60" s="139">
        <f>J82</f>
        <v>0</v>
      </c>
      <c r="K60" s="136"/>
      <c r="L60" s="140"/>
    </row>
    <row r="61" spans="2:12" s="10" customFormat="1" ht="19.9" customHeight="1">
      <c r="B61" s="141"/>
      <c r="C61" s="142"/>
      <c r="D61" s="143" t="s">
        <v>504</v>
      </c>
      <c r="E61" s="144"/>
      <c r="F61" s="144"/>
      <c r="G61" s="144"/>
      <c r="H61" s="144"/>
      <c r="I61" s="144"/>
      <c r="J61" s="145">
        <f>J83</f>
        <v>0</v>
      </c>
      <c r="K61" s="142"/>
      <c r="L61" s="146"/>
    </row>
    <row r="62" spans="1:31" s="2" customFormat="1" ht="21.75" customHeight="1">
      <c r="A62" s="35"/>
      <c r="B62" s="36"/>
      <c r="C62" s="37"/>
      <c r="D62" s="37"/>
      <c r="E62" s="37"/>
      <c r="F62" s="37"/>
      <c r="G62" s="37"/>
      <c r="H62" s="37"/>
      <c r="I62" s="37"/>
      <c r="J62" s="37"/>
      <c r="K62" s="37"/>
      <c r="L62" s="107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</row>
    <row r="63" spans="1:31" s="2" customFormat="1" ht="6.95" customHeight="1">
      <c r="A63" s="35"/>
      <c r="B63" s="48"/>
      <c r="C63" s="49"/>
      <c r="D63" s="49"/>
      <c r="E63" s="49"/>
      <c r="F63" s="49"/>
      <c r="G63" s="49"/>
      <c r="H63" s="49"/>
      <c r="I63" s="49"/>
      <c r="J63" s="49"/>
      <c r="K63" s="49"/>
      <c r="L63" s="107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</row>
    <row r="67" spans="1:31" s="2" customFormat="1" ht="6.95" customHeight="1">
      <c r="A67" s="35"/>
      <c r="B67" s="50"/>
      <c r="C67" s="51"/>
      <c r="D67" s="51"/>
      <c r="E67" s="51"/>
      <c r="F67" s="51"/>
      <c r="G67" s="51"/>
      <c r="H67" s="51"/>
      <c r="I67" s="51"/>
      <c r="J67" s="51"/>
      <c r="K67" s="51"/>
      <c r="L67" s="107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</row>
    <row r="68" spans="1:31" s="2" customFormat="1" ht="24.95" customHeight="1">
      <c r="A68" s="35"/>
      <c r="B68" s="36"/>
      <c r="C68" s="24" t="s">
        <v>124</v>
      </c>
      <c r="D68" s="37"/>
      <c r="E68" s="37"/>
      <c r="F68" s="37"/>
      <c r="G68" s="37"/>
      <c r="H68" s="37"/>
      <c r="I68" s="37"/>
      <c r="J68" s="37"/>
      <c r="K68" s="37"/>
      <c r="L68" s="107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</row>
    <row r="69" spans="1:31" s="2" customFormat="1" ht="6.95" customHeight="1">
      <c r="A69" s="35"/>
      <c r="B69" s="36"/>
      <c r="C69" s="37"/>
      <c r="D69" s="37"/>
      <c r="E69" s="37"/>
      <c r="F69" s="37"/>
      <c r="G69" s="37"/>
      <c r="H69" s="37"/>
      <c r="I69" s="37"/>
      <c r="J69" s="37"/>
      <c r="K69" s="37"/>
      <c r="L69" s="107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</row>
    <row r="70" spans="1:31" s="2" customFormat="1" ht="12" customHeight="1">
      <c r="A70" s="35"/>
      <c r="B70" s="36"/>
      <c r="C70" s="30" t="s">
        <v>16</v>
      </c>
      <c r="D70" s="37"/>
      <c r="E70" s="37"/>
      <c r="F70" s="37"/>
      <c r="G70" s="37"/>
      <c r="H70" s="37"/>
      <c r="I70" s="37"/>
      <c r="J70" s="37"/>
      <c r="K70" s="37"/>
      <c r="L70" s="107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1" spans="1:31" s="2" customFormat="1" ht="16.5" customHeight="1">
      <c r="A71" s="35"/>
      <c r="B71" s="36"/>
      <c r="C71" s="37"/>
      <c r="D71" s="37"/>
      <c r="E71" s="375" t="str">
        <f>E7</f>
        <v>PPO Píšťany-sklad MPPZ (aktualizace)</v>
      </c>
      <c r="F71" s="376"/>
      <c r="G71" s="376"/>
      <c r="H71" s="376"/>
      <c r="I71" s="37"/>
      <c r="J71" s="37"/>
      <c r="K71" s="37"/>
      <c r="L71" s="107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2" spans="1:31" s="2" customFormat="1" ht="12" customHeight="1">
      <c r="A72" s="35"/>
      <c r="B72" s="36"/>
      <c r="C72" s="30" t="s">
        <v>111</v>
      </c>
      <c r="D72" s="37"/>
      <c r="E72" s="37"/>
      <c r="F72" s="37"/>
      <c r="G72" s="37"/>
      <c r="H72" s="37"/>
      <c r="I72" s="37"/>
      <c r="J72" s="37"/>
      <c r="K72" s="37"/>
      <c r="L72" s="107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2" customFormat="1" ht="16.5" customHeight="1">
      <c r="A73" s="35"/>
      <c r="B73" s="36"/>
      <c r="C73" s="37"/>
      <c r="D73" s="37"/>
      <c r="E73" s="328" t="str">
        <f>E9</f>
        <v>SO 01 EI c - Montáž EZS</v>
      </c>
      <c r="F73" s="377"/>
      <c r="G73" s="377"/>
      <c r="H73" s="377"/>
      <c r="I73" s="37"/>
      <c r="J73" s="37"/>
      <c r="K73" s="37"/>
      <c r="L73" s="107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6.95" customHeight="1">
      <c r="A74" s="35"/>
      <c r="B74" s="36"/>
      <c r="C74" s="37"/>
      <c r="D74" s="37"/>
      <c r="E74" s="37"/>
      <c r="F74" s="37"/>
      <c r="G74" s="37"/>
      <c r="H74" s="37"/>
      <c r="I74" s="37"/>
      <c r="J74" s="37"/>
      <c r="K74" s="37"/>
      <c r="L74" s="107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12" customHeight="1">
      <c r="A75" s="35"/>
      <c r="B75" s="36"/>
      <c r="C75" s="30" t="s">
        <v>21</v>
      </c>
      <c r="D75" s="37"/>
      <c r="E75" s="37"/>
      <c r="F75" s="28" t="str">
        <f>F12</f>
        <v>Píšťany</v>
      </c>
      <c r="G75" s="37"/>
      <c r="H75" s="37"/>
      <c r="I75" s="30" t="s">
        <v>23</v>
      </c>
      <c r="J75" s="60" t="str">
        <f>IF(J12="","",J12)</f>
        <v>31. 10. 2022</v>
      </c>
      <c r="K75" s="37"/>
      <c r="L75" s="107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6.95" customHeight="1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107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25.7" customHeight="1">
      <c r="A77" s="35"/>
      <c r="B77" s="36"/>
      <c r="C77" s="30" t="s">
        <v>25</v>
      </c>
      <c r="D77" s="37"/>
      <c r="E77" s="37"/>
      <c r="F77" s="28" t="str">
        <f>E15</f>
        <v>Povodí LABE - státní podnik</v>
      </c>
      <c r="G77" s="37"/>
      <c r="H77" s="37"/>
      <c r="I77" s="30" t="s">
        <v>32</v>
      </c>
      <c r="J77" s="33" t="str">
        <f>E21</f>
        <v>Agroprojekt Jihlava spol, s.r.o.</v>
      </c>
      <c r="K77" s="37"/>
      <c r="L77" s="107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25.7" customHeight="1">
      <c r="A78" s="35"/>
      <c r="B78" s="36"/>
      <c r="C78" s="30" t="s">
        <v>30</v>
      </c>
      <c r="D78" s="37"/>
      <c r="E78" s="37"/>
      <c r="F78" s="28" t="str">
        <f>IF(E18="","",E18)</f>
        <v>Vyplň údaj</v>
      </c>
      <c r="G78" s="37"/>
      <c r="H78" s="37"/>
      <c r="I78" s="30" t="s">
        <v>36</v>
      </c>
      <c r="J78" s="33" t="str">
        <f>E24</f>
        <v>Agroprojekt Jihlava spol, s.r.o.</v>
      </c>
      <c r="K78" s="37"/>
      <c r="L78" s="107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10.35" customHeight="1">
      <c r="A79" s="35"/>
      <c r="B79" s="36"/>
      <c r="C79" s="37"/>
      <c r="D79" s="37"/>
      <c r="E79" s="37"/>
      <c r="F79" s="37"/>
      <c r="G79" s="37"/>
      <c r="H79" s="37"/>
      <c r="I79" s="37"/>
      <c r="J79" s="37"/>
      <c r="K79" s="37"/>
      <c r="L79" s="107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11" customFormat="1" ht="29.25" customHeight="1">
      <c r="A80" s="147"/>
      <c r="B80" s="148"/>
      <c r="C80" s="149" t="s">
        <v>125</v>
      </c>
      <c r="D80" s="150" t="s">
        <v>58</v>
      </c>
      <c r="E80" s="150" t="s">
        <v>54</v>
      </c>
      <c r="F80" s="150" t="s">
        <v>55</v>
      </c>
      <c r="G80" s="150" t="s">
        <v>126</v>
      </c>
      <c r="H80" s="150" t="s">
        <v>127</v>
      </c>
      <c r="I80" s="150" t="s">
        <v>128</v>
      </c>
      <c r="J80" s="151" t="s">
        <v>115</v>
      </c>
      <c r="K80" s="152" t="s">
        <v>129</v>
      </c>
      <c r="L80" s="153"/>
      <c r="M80" s="69" t="s">
        <v>19</v>
      </c>
      <c r="N80" s="70" t="s">
        <v>43</v>
      </c>
      <c r="O80" s="70" t="s">
        <v>130</v>
      </c>
      <c r="P80" s="70" t="s">
        <v>131</v>
      </c>
      <c r="Q80" s="70" t="s">
        <v>132</v>
      </c>
      <c r="R80" s="70" t="s">
        <v>133</v>
      </c>
      <c r="S80" s="70" t="s">
        <v>134</v>
      </c>
      <c r="T80" s="71" t="s">
        <v>135</v>
      </c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</row>
    <row r="81" spans="1:63" s="2" customFormat="1" ht="22.9" customHeight="1">
      <c r="A81" s="35"/>
      <c r="B81" s="36"/>
      <c r="C81" s="76" t="s">
        <v>136</v>
      </c>
      <c r="D81" s="37"/>
      <c r="E81" s="37"/>
      <c r="F81" s="37"/>
      <c r="G81" s="37"/>
      <c r="H81" s="37"/>
      <c r="I81" s="37"/>
      <c r="J81" s="154">
        <f>BK81</f>
        <v>0</v>
      </c>
      <c r="K81" s="37"/>
      <c r="L81" s="40"/>
      <c r="M81" s="72"/>
      <c r="N81" s="155"/>
      <c r="O81" s="73"/>
      <c r="P81" s="156">
        <f>P82</f>
        <v>0</v>
      </c>
      <c r="Q81" s="73"/>
      <c r="R81" s="156">
        <f>R82</f>
        <v>0.8513229999999998</v>
      </c>
      <c r="S81" s="73"/>
      <c r="T81" s="157">
        <f>T82</f>
        <v>0</v>
      </c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T81" s="18" t="s">
        <v>72</v>
      </c>
      <c r="AU81" s="18" t="s">
        <v>116</v>
      </c>
      <c r="BK81" s="158">
        <f>BK82</f>
        <v>0</v>
      </c>
    </row>
    <row r="82" spans="2:63" s="12" customFormat="1" ht="25.9" customHeight="1">
      <c r="B82" s="159"/>
      <c r="C82" s="160"/>
      <c r="D82" s="161" t="s">
        <v>72</v>
      </c>
      <c r="E82" s="162" t="s">
        <v>183</v>
      </c>
      <c r="F82" s="162" t="s">
        <v>183</v>
      </c>
      <c r="G82" s="160"/>
      <c r="H82" s="160"/>
      <c r="I82" s="163"/>
      <c r="J82" s="164">
        <f>BK82</f>
        <v>0</v>
      </c>
      <c r="K82" s="160"/>
      <c r="L82" s="165"/>
      <c r="M82" s="166"/>
      <c r="N82" s="167"/>
      <c r="O82" s="167"/>
      <c r="P82" s="168">
        <f>P83</f>
        <v>0</v>
      </c>
      <c r="Q82" s="167"/>
      <c r="R82" s="168">
        <f>R83</f>
        <v>0.8513229999999998</v>
      </c>
      <c r="S82" s="167"/>
      <c r="T82" s="169">
        <f>T83</f>
        <v>0</v>
      </c>
      <c r="AR82" s="170" t="s">
        <v>153</v>
      </c>
      <c r="AT82" s="171" t="s">
        <v>72</v>
      </c>
      <c r="AU82" s="171" t="s">
        <v>73</v>
      </c>
      <c r="AY82" s="170" t="s">
        <v>139</v>
      </c>
      <c r="BK82" s="172">
        <f>BK83</f>
        <v>0</v>
      </c>
    </row>
    <row r="83" spans="2:63" s="12" customFormat="1" ht="22.9" customHeight="1">
      <c r="B83" s="159"/>
      <c r="C83" s="160"/>
      <c r="D83" s="161" t="s">
        <v>72</v>
      </c>
      <c r="E83" s="173" t="s">
        <v>506</v>
      </c>
      <c r="F83" s="173" t="s">
        <v>507</v>
      </c>
      <c r="G83" s="160"/>
      <c r="H83" s="160"/>
      <c r="I83" s="163"/>
      <c r="J83" s="174">
        <f>BK83</f>
        <v>0</v>
      </c>
      <c r="K83" s="160"/>
      <c r="L83" s="165"/>
      <c r="M83" s="166"/>
      <c r="N83" s="167"/>
      <c r="O83" s="167"/>
      <c r="P83" s="168">
        <f>SUM(P84:P111)</f>
        <v>0</v>
      </c>
      <c r="Q83" s="167"/>
      <c r="R83" s="168">
        <f>SUM(R84:R111)</f>
        <v>0.8513229999999998</v>
      </c>
      <c r="S83" s="167"/>
      <c r="T83" s="169">
        <f>SUM(T84:T111)</f>
        <v>0</v>
      </c>
      <c r="AR83" s="170" t="s">
        <v>153</v>
      </c>
      <c r="AT83" s="171" t="s">
        <v>72</v>
      </c>
      <c r="AU83" s="171" t="s">
        <v>81</v>
      </c>
      <c r="AY83" s="170" t="s">
        <v>139</v>
      </c>
      <c r="BK83" s="172">
        <f>SUM(BK84:BK111)</f>
        <v>0</v>
      </c>
    </row>
    <row r="84" spans="1:65" s="2" customFormat="1" ht="24.2" customHeight="1">
      <c r="A84" s="35"/>
      <c r="B84" s="36"/>
      <c r="C84" s="175" t="s">
        <v>81</v>
      </c>
      <c r="D84" s="175" t="s">
        <v>141</v>
      </c>
      <c r="E84" s="176" t="s">
        <v>1230</v>
      </c>
      <c r="F84" s="177" t="s">
        <v>1231</v>
      </c>
      <c r="G84" s="178" t="s">
        <v>213</v>
      </c>
      <c r="H84" s="179">
        <v>9</v>
      </c>
      <c r="I84" s="180"/>
      <c r="J84" s="181">
        <f aca="true" t="shared" si="0" ref="J84:J111">ROUND(I84*H84,2)</f>
        <v>0</v>
      </c>
      <c r="K84" s="182"/>
      <c r="L84" s="40"/>
      <c r="M84" s="183" t="s">
        <v>19</v>
      </c>
      <c r="N84" s="184" t="s">
        <v>44</v>
      </c>
      <c r="O84" s="65"/>
      <c r="P84" s="185">
        <f aca="true" t="shared" si="1" ref="P84:P111">O84*H84</f>
        <v>0</v>
      </c>
      <c r="Q84" s="185">
        <v>0</v>
      </c>
      <c r="R84" s="185">
        <f aca="true" t="shared" si="2" ref="R84:R111">Q84*H84</f>
        <v>0</v>
      </c>
      <c r="S84" s="185">
        <v>0</v>
      </c>
      <c r="T84" s="186">
        <f aca="true" t="shared" si="3" ref="T84:T111">S84*H84</f>
        <v>0</v>
      </c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R84" s="187" t="s">
        <v>145</v>
      </c>
      <c r="AT84" s="187" t="s">
        <v>141</v>
      </c>
      <c r="AU84" s="187" t="s">
        <v>83</v>
      </c>
      <c r="AY84" s="18" t="s">
        <v>139</v>
      </c>
      <c r="BE84" s="188">
        <f aca="true" t="shared" si="4" ref="BE84:BE111">IF(N84="základní",J84,0)</f>
        <v>0</v>
      </c>
      <c r="BF84" s="188">
        <f aca="true" t="shared" si="5" ref="BF84:BF111">IF(N84="snížená",J84,0)</f>
        <v>0</v>
      </c>
      <c r="BG84" s="188">
        <f aca="true" t="shared" si="6" ref="BG84:BG111">IF(N84="zákl. přenesená",J84,0)</f>
        <v>0</v>
      </c>
      <c r="BH84" s="188">
        <f aca="true" t="shared" si="7" ref="BH84:BH111">IF(N84="sníž. přenesená",J84,0)</f>
        <v>0</v>
      </c>
      <c r="BI84" s="188">
        <f aca="true" t="shared" si="8" ref="BI84:BI111">IF(N84="nulová",J84,0)</f>
        <v>0</v>
      </c>
      <c r="BJ84" s="18" t="s">
        <v>81</v>
      </c>
      <c r="BK84" s="188">
        <f aca="true" t="shared" si="9" ref="BK84:BK111">ROUND(I84*H84,2)</f>
        <v>0</v>
      </c>
      <c r="BL84" s="18" t="s">
        <v>145</v>
      </c>
      <c r="BM84" s="187" t="s">
        <v>81</v>
      </c>
    </row>
    <row r="85" spans="1:65" s="2" customFormat="1" ht="24.2" customHeight="1">
      <c r="A85" s="35"/>
      <c r="B85" s="36"/>
      <c r="C85" s="206" t="s">
        <v>83</v>
      </c>
      <c r="D85" s="206" t="s">
        <v>183</v>
      </c>
      <c r="E85" s="207" t="s">
        <v>1232</v>
      </c>
      <c r="F85" s="208" t="s">
        <v>1233</v>
      </c>
      <c r="G85" s="209" t="s">
        <v>213</v>
      </c>
      <c r="H85" s="210">
        <v>9.45</v>
      </c>
      <c r="I85" s="211"/>
      <c r="J85" s="212">
        <f t="shared" si="0"/>
        <v>0</v>
      </c>
      <c r="K85" s="213"/>
      <c r="L85" s="214"/>
      <c r="M85" s="215" t="s">
        <v>19</v>
      </c>
      <c r="N85" s="216" t="s">
        <v>44</v>
      </c>
      <c r="O85" s="65"/>
      <c r="P85" s="185">
        <f t="shared" si="1"/>
        <v>0</v>
      </c>
      <c r="Q85" s="185">
        <v>0.00014</v>
      </c>
      <c r="R85" s="185">
        <f t="shared" si="2"/>
        <v>0.0013229999999999997</v>
      </c>
      <c r="S85" s="185">
        <v>0</v>
      </c>
      <c r="T85" s="186">
        <f t="shared" si="3"/>
        <v>0</v>
      </c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R85" s="187" t="s">
        <v>175</v>
      </c>
      <c r="AT85" s="187" t="s">
        <v>183</v>
      </c>
      <c r="AU85" s="187" t="s">
        <v>83</v>
      </c>
      <c r="AY85" s="18" t="s">
        <v>139</v>
      </c>
      <c r="BE85" s="188">
        <f t="shared" si="4"/>
        <v>0</v>
      </c>
      <c r="BF85" s="188">
        <f t="shared" si="5"/>
        <v>0</v>
      </c>
      <c r="BG85" s="188">
        <f t="shared" si="6"/>
        <v>0</v>
      </c>
      <c r="BH85" s="188">
        <f t="shared" si="7"/>
        <v>0</v>
      </c>
      <c r="BI85" s="188">
        <f t="shared" si="8"/>
        <v>0</v>
      </c>
      <c r="BJ85" s="18" t="s">
        <v>81</v>
      </c>
      <c r="BK85" s="188">
        <f t="shared" si="9"/>
        <v>0</v>
      </c>
      <c r="BL85" s="18" t="s">
        <v>145</v>
      </c>
      <c r="BM85" s="187" t="s">
        <v>83</v>
      </c>
    </row>
    <row r="86" spans="1:65" s="2" customFormat="1" ht="21.75" customHeight="1">
      <c r="A86" s="35"/>
      <c r="B86" s="36"/>
      <c r="C86" s="175" t="s">
        <v>153</v>
      </c>
      <c r="D86" s="175" t="s">
        <v>141</v>
      </c>
      <c r="E86" s="176" t="s">
        <v>1242</v>
      </c>
      <c r="F86" s="177" t="s">
        <v>1243</v>
      </c>
      <c r="G86" s="178" t="s">
        <v>213</v>
      </c>
      <c r="H86" s="179">
        <v>9</v>
      </c>
      <c r="I86" s="180"/>
      <c r="J86" s="181">
        <f t="shared" si="0"/>
        <v>0</v>
      </c>
      <c r="K86" s="182"/>
      <c r="L86" s="40"/>
      <c r="M86" s="183" t="s">
        <v>19</v>
      </c>
      <c r="N86" s="184" t="s">
        <v>44</v>
      </c>
      <c r="O86" s="65"/>
      <c r="P86" s="185">
        <f t="shared" si="1"/>
        <v>0</v>
      </c>
      <c r="Q86" s="185">
        <v>0</v>
      </c>
      <c r="R86" s="185">
        <f t="shared" si="2"/>
        <v>0</v>
      </c>
      <c r="S86" s="185">
        <v>0</v>
      </c>
      <c r="T86" s="186">
        <f t="shared" si="3"/>
        <v>0</v>
      </c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R86" s="187" t="s">
        <v>145</v>
      </c>
      <c r="AT86" s="187" t="s">
        <v>141</v>
      </c>
      <c r="AU86" s="187" t="s">
        <v>83</v>
      </c>
      <c r="AY86" s="18" t="s">
        <v>139</v>
      </c>
      <c r="BE86" s="188">
        <f t="shared" si="4"/>
        <v>0</v>
      </c>
      <c r="BF86" s="188">
        <f t="shared" si="5"/>
        <v>0</v>
      </c>
      <c r="BG86" s="188">
        <f t="shared" si="6"/>
        <v>0</v>
      </c>
      <c r="BH86" s="188">
        <f t="shared" si="7"/>
        <v>0</v>
      </c>
      <c r="BI86" s="188">
        <f t="shared" si="8"/>
        <v>0</v>
      </c>
      <c r="BJ86" s="18" t="s">
        <v>81</v>
      </c>
      <c r="BK86" s="188">
        <f t="shared" si="9"/>
        <v>0</v>
      </c>
      <c r="BL86" s="18" t="s">
        <v>145</v>
      </c>
      <c r="BM86" s="187" t="s">
        <v>153</v>
      </c>
    </row>
    <row r="87" spans="1:65" s="2" customFormat="1" ht="24.2" customHeight="1">
      <c r="A87" s="35"/>
      <c r="B87" s="36"/>
      <c r="C87" s="206" t="s">
        <v>145</v>
      </c>
      <c r="D87" s="206" t="s">
        <v>183</v>
      </c>
      <c r="E87" s="207" t="s">
        <v>1358</v>
      </c>
      <c r="F87" s="208" t="s">
        <v>1359</v>
      </c>
      <c r="G87" s="209" t="s">
        <v>213</v>
      </c>
      <c r="H87" s="210">
        <v>9.45</v>
      </c>
      <c r="I87" s="211"/>
      <c r="J87" s="212">
        <f t="shared" si="0"/>
        <v>0</v>
      </c>
      <c r="K87" s="213"/>
      <c r="L87" s="214"/>
      <c r="M87" s="215" t="s">
        <v>19</v>
      </c>
      <c r="N87" s="216" t="s">
        <v>44</v>
      </c>
      <c r="O87" s="65"/>
      <c r="P87" s="185">
        <f t="shared" si="1"/>
        <v>0</v>
      </c>
      <c r="Q87" s="185">
        <v>0.0149</v>
      </c>
      <c r="R87" s="185">
        <f t="shared" si="2"/>
        <v>0.14080499999999999</v>
      </c>
      <c r="S87" s="185">
        <v>0</v>
      </c>
      <c r="T87" s="186">
        <f t="shared" si="3"/>
        <v>0</v>
      </c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R87" s="187" t="s">
        <v>175</v>
      </c>
      <c r="AT87" s="187" t="s">
        <v>183</v>
      </c>
      <c r="AU87" s="187" t="s">
        <v>83</v>
      </c>
      <c r="AY87" s="18" t="s">
        <v>139</v>
      </c>
      <c r="BE87" s="188">
        <f t="shared" si="4"/>
        <v>0</v>
      </c>
      <c r="BF87" s="188">
        <f t="shared" si="5"/>
        <v>0</v>
      </c>
      <c r="BG87" s="188">
        <f t="shared" si="6"/>
        <v>0</v>
      </c>
      <c r="BH87" s="188">
        <f t="shared" si="7"/>
        <v>0</v>
      </c>
      <c r="BI87" s="188">
        <f t="shared" si="8"/>
        <v>0</v>
      </c>
      <c r="BJ87" s="18" t="s">
        <v>81</v>
      </c>
      <c r="BK87" s="188">
        <f t="shared" si="9"/>
        <v>0</v>
      </c>
      <c r="BL87" s="18" t="s">
        <v>145</v>
      </c>
      <c r="BM87" s="187" t="s">
        <v>145</v>
      </c>
    </row>
    <row r="88" spans="1:65" s="2" customFormat="1" ht="24.2" customHeight="1">
      <c r="A88" s="35"/>
      <c r="B88" s="36"/>
      <c r="C88" s="175" t="s">
        <v>161</v>
      </c>
      <c r="D88" s="175" t="s">
        <v>141</v>
      </c>
      <c r="E88" s="176" t="s">
        <v>1250</v>
      </c>
      <c r="F88" s="177" t="s">
        <v>1251</v>
      </c>
      <c r="G88" s="178" t="s">
        <v>144</v>
      </c>
      <c r="H88" s="179">
        <v>3</v>
      </c>
      <c r="I88" s="180"/>
      <c r="J88" s="181">
        <f t="shared" si="0"/>
        <v>0</v>
      </c>
      <c r="K88" s="182"/>
      <c r="L88" s="40"/>
      <c r="M88" s="183" t="s">
        <v>19</v>
      </c>
      <c r="N88" s="184" t="s">
        <v>44</v>
      </c>
      <c r="O88" s="65"/>
      <c r="P88" s="185">
        <f t="shared" si="1"/>
        <v>0</v>
      </c>
      <c r="Q88" s="185">
        <v>0</v>
      </c>
      <c r="R88" s="185">
        <f t="shared" si="2"/>
        <v>0</v>
      </c>
      <c r="S88" s="185">
        <v>0</v>
      </c>
      <c r="T88" s="186">
        <f t="shared" si="3"/>
        <v>0</v>
      </c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R88" s="187" t="s">
        <v>145</v>
      </c>
      <c r="AT88" s="187" t="s">
        <v>141</v>
      </c>
      <c r="AU88" s="187" t="s">
        <v>83</v>
      </c>
      <c r="AY88" s="18" t="s">
        <v>139</v>
      </c>
      <c r="BE88" s="188">
        <f t="shared" si="4"/>
        <v>0</v>
      </c>
      <c r="BF88" s="188">
        <f t="shared" si="5"/>
        <v>0</v>
      </c>
      <c r="BG88" s="188">
        <f t="shared" si="6"/>
        <v>0</v>
      </c>
      <c r="BH88" s="188">
        <f t="shared" si="7"/>
        <v>0</v>
      </c>
      <c r="BI88" s="188">
        <f t="shared" si="8"/>
        <v>0</v>
      </c>
      <c r="BJ88" s="18" t="s">
        <v>81</v>
      </c>
      <c r="BK88" s="188">
        <f t="shared" si="9"/>
        <v>0</v>
      </c>
      <c r="BL88" s="18" t="s">
        <v>145</v>
      </c>
      <c r="BM88" s="187" t="s">
        <v>161</v>
      </c>
    </row>
    <row r="89" spans="1:65" s="2" customFormat="1" ht="24.2" customHeight="1">
      <c r="A89" s="35"/>
      <c r="B89" s="36"/>
      <c r="C89" s="175" t="s">
        <v>165</v>
      </c>
      <c r="D89" s="175" t="s">
        <v>141</v>
      </c>
      <c r="E89" s="176" t="s">
        <v>1256</v>
      </c>
      <c r="F89" s="177" t="s">
        <v>1257</v>
      </c>
      <c r="G89" s="178" t="s">
        <v>144</v>
      </c>
      <c r="H89" s="179">
        <v>1</v>
      </c>
      <c r="I89" s="180"/>
      <c r="J89" s="181">
        <f t="shared" si="0"/>
        <v>0</v>
      </c>
      <c r="K89" s="182"/>
      <c r="L89" s="40"/>
      <c r="M89" s="183" t="s">
        <v>19</v>
      </c>
      <c r="N89" s="184" t="s">
        <v>44</v>
      </c>
      <c r="O89" s="65"/>
      <c r="P89" s="185">
        <f t="shared" si="1"/>
        <v>0</v>
      </c>
      <c r="Q89" s="185">
        <v>0</v>
      </c>
      <c r="R89" s="185">
        <f t="shared" si="2"/>
        <v>0</v>
      </c>
      <c r="S89" s="185">
        <v>0</v>
      </c>
      <c r="T89" s="186">
        <f t="shared" si="3"/>
        <v>0</v>
      </c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R89" s="187" t="s">
        <v>145</v>
      </c>
      <c r="AT89" s="187" t="s">
        <v>141</v>
      </c>
      <c r="AU89" s="187" t="s">
        <v>83</v>
      </c>
      <c r="AY89" s="18" t="s">
        <v>139</v>
      </c>
      <c r="BE89" s="188">
        <f t="shared" si="4"/>
        <v>0</v>
      </c>
      <c r="BF89" s="188">
        <f t="shared" si="5"/>
        <v>0</v>
      </c>
      <c r="BG89" s="188">
        <f t="shared" si="6"/>
        <v>0</v>
      </c>
      <c r="BH89" s="188">
        <f t="shared" si="7"/>
        <v>0</v>
      </c>
      <c r="BI89" s="188">
        <f t="shared" si="8"/>
        <v>0</v>
      </c>
      <c r="BJ89" s="18" t="s">
        <v>81</v>
      </c>
      <c r="BK89" s="188">
        <f t="shared" si="9"/>
        <v>0</v>
      </c>
      <c r="BL89" s="18" t="s">
        <v>145</v>
      </c>
      <c r="BM89" s="187" t="s">
        <v>165</v>
      </c>
    </row>
    <row r="90" spans="1:65" s="2" customFormat="1" ht="24.2" customHeight="1">
      <c r="A90" s="35"/>
      <c r="B90" s="36"/>
      <c r="C90" s="175" t="s">
        <v>170</v>
      </c>
      <c r="D90" s="175" t="s">
        <v>141</v>
      </c>
      <c r="E90" s="176" t="s">
        <v>1262</v>
      </c>
      <c r="F90" s="177" t="s">
        <v>1360</v>
      </c>
      <c r="G90" s="178" t="s">
        <v>144</v>
      </c>
      <c r="H90" s="179">
        <v>16</v>
      </c>
      <c r="I90" s="180"/>
      <c r="J90" s="181">
        <f t="shared" si="0"/>
        <v>0</v>
      </c>
      <c r="K90" s="182"/>
      <c r="L90" s="40"/>
      <c r="M90" s="183" t="s">
        <v>19</v>
      </c>
      <c r="N90" s="184" t="s">
        <v>44</v>
      </c>
      <c r="O90" s="65"/>
      <c r="P90" s="185">
        <f t="shared" si="1"/>
        <v>0</v>
      </c>
      <c r="Q90" s="185">
        <v>0</v>
      </c>
      <c r="R90" s="185">
        <f t="shared" si="2"/>
        <v>0</v>
      </c>
      <c r="S90" s="185">
        <v>0</v>
      </c>
      <c r="T90" s="186">
        <f t="shared" si="3"/>
        <v>0</v>
      </c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R90" s="187" t="s">
        <v>145</v>
      </c>
      <c r="AT90" s="187" t="s">
        <v>141</v>
      </c>
      <c r="AU90" s="187" t="s">
        <v>83</v>
      </c>
      <c r="AY90" s="18" t="s">
        <v>139</v>
      </c>
      <c r="BE90" s="188">
        <f t="shared" si="4"/>
        <v>0</v>
      </c>
      <c r="BF90" s="188">
        <f t="shared" si="5"/>
        <v>0</v>
      </c>
      <c r="BG90" s="188">
        <f t="shared" si="6"/>
        <v>0</v>
      </c>
      <c r="BH90" s="188">
        <f t="shared" si="7"/>
        <v>0</v>
      </c>
      <c r="BI90" s="188">
        <f t="shared" si="8"/>
        <v>0</v>
      </c>
      <c r="BJ90" s="18" t="s">
        <v>81</v>
      </c>
      <c r="BK90" s="188">
        <f t="shared" si="9"/>
        <v>0</v>
      </c>
      <c r="BL90" s="18" t="s">
        <v>145</v>
      </c>
      <c r="BM90" s="187" t="s">
        <v>170</v>
      </c>
    </row>
    <row r="91" spans="1:65" s="2" customFormat="1" ht="16.5" customHeight="1">
      <c r="A91" s="35"/>
      <c r="B91" s="36"/>
      <c r="C91" s="175" t="s">
        <v>175</v>
      </c>
      <c r="D91" s="175" t="s">
        <v>141</v>
      </c>
      <c r="E91" s="176" t="s">
        <v>1361</v>
      </c>
      <c r="F91" s="177" t="s">
        <v>1362</v>
      </c>
      <c r="G91" s="178" t="s">
        <v>144</v>
      </c>
      <c r="H91" s="179">
        <v>1</v>
      </c>
      <c r="I91" s="180"/>
      <c r="J91" s="181">
        <f t="shared" si="0"/>
        <v>0</v>
      </c>
      <c r="K91" s="182"/>
      <c r="L91" s="40"/>
      <c r="M91" s="183" t="s">
        <v>19</v>
      </c>
      <c r="N91" s="184" t="s">
        <v>44</v>
      </c>
      <c r="O91" s="65"/>
      <c r="P91" s="185">
        <f t="shared" si="1"/>
        <v>0</v>
      </c>
      <c r="Q91" s="185">
        <v>0</v>
      </c>
      <c r="R91" s="185">
        <f t="shared" si="2"/>
        <v>0</v>
      </c>
      <c r="S91" s="185">
        <v>0</v>
      </c>
      <c r="T91" s="186">
        <f t="shared" si="3"/>
        <v>0</v>
      </c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R91" s="187" t="s">
        <v>145</v>
      </c>
      <c r="AT91" s="187" t="s">
        <v>141</v>
      </c>
      <c r="AU91" s="187" t="s">
        <v>83</v>
      </c>
      <c r="AY91" s="18" t="s">
        <v>139</v>
      </c>
      <c r="BE91" s="188">
        <f t="shared" si="4"/>
        <v>0</v>
      </c>
      <c r="BF91" s="188">
        <f t="shared" si="5"/>
        <v>0</v>
      </c>
      <c r="BG91" s="188">
        <f t="shared" si="6"/>
        <v>0</v>
      </c>
      <c r="BH91" s="188">
        <f t="shared" si="7"/>
        <v>0</v>
      </c>
      <c r="BI91" s="188">
        <f t="shared" si="8"/>
        <v>0</v>
      </c>
      <c r="BJ91" s="18" t="s">
        <v>81</v>
      </c>
      <c r="BK91" s="188">
        <f t="shared" si="9"/>
        <v>0</v>
      </c>
      <c r="BL91" s="18" t="s">
        <v>145</v>
      </c>
      <c r="BM91" s="187" t="s">
        <v>175</v>
      </c>
    </row>
    <row r="92" spans="1:65" s="2" customFormat="1" ht="16.5" customHeight="1">
      <c r="A92" s="35"/>
      <c r="B92" s="36"/>
      <c r="C92" s="206" t="s">
        <v>182</v>
      </c>
      <c r="D92" s="206" t="s">
        <v>183</v>
      </c>
      <c r="E92" s="207" t="s">
        <v>1278</v>
      </c>
      <c r="F92" s="208" t="s">
        <v>1363</v>
      </c>
      <c r="G92" s="209" t="s">
        <v>144</v>
      </c>
      <c r="H92" s="210">
        <v>1</v>
      </c>
      <c r="I92" s="211"/>
      <c r="J92" s="212">
        <f t="shared" si="0"/>
        <v>0</v>
      </c>
      <c r="K92" s="213"/>
      <c r="L92" s="214"/>
      <c r="M92" s="215" t="s">
        <v>19</v>
      </c>
      <c r="N92" s="216" t="s">
        <v>44</v>
      </c>
      <c r="O92" s="65"/>
      <c r="P92" s="185">
        <f t="shared" si="1"/>
        <v>0</v>
      </c>
      <c r="Q92" s="185">
        <v>0.101</v>
      </c>
      <c r="R92" s="185">
        <f t="shared" si="2"/>
        <v>0.101</v>
      </c>
      <c r="S92" s="185">
        <v>0</v>
      </c>
      <c r="T92" s="186">
        <f t="shared" si="3"/>
        <v>0</v>
      </c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R92" s="187" t="s">
        <v>175</v>
      </c>
      <c r="AT92" s="187" t="s">
        <v>183</v>
      </c>
      <c r="AU92" s="187" t="s">
        <v>83</v>
      </c>
      <c r="AY92" s="18" t="s">
        <v>139</v>
      </c>
      <c r="BE92" s="188">
        <f t="shared" si="4"/>
        <v>0</v>
      </c>
      <c r="BF92" s="188">
        <f t="shared" si="5"/>
        <v>0</v>
      </c>
      <c r="BG92" s="188">
        <f t="shared" si="6"/>
        <v>0</v>
      </c>
      <c r="BH92" s="188">
        <f t="shared" si="7"/>
        <v>0</v>
      </c>
      <c r="BI92" s="188">
        <f t="shared" si="8"/>
        <v>0</v>
      </c>
      <c r="BJ92" s="18" t="s">
        <v>81</v>
      </c>
      <c r="BK92" s="188">
        <f t="shared" si="9"/>
        <v>0</v>
      </c>
      <c r="BL92" s="18" t="s">
        <v>145</v>
      </c>
      <c r="BM92" s="187" t="s">
        <v>182</v>
      </c>
    </row>
    <row r="93" spans="1:65" s="2" customFormat="1" ht="16.5" customHeight="1">
      <c r="A93" s="35"/>
      <c r="B93" s="36"/>
      <c r="C93" s="175" t="s">
        <v>192</v>
      </c>
      <c r="D93" s="175" t="s">
        <v>141</v>
      </c>
      <c r="E93" s="176" t="s">
        <v>1364</v>
      </c>
      <c r="F93" s="177" t="s">
        <v>1365</v>
      </c>
      <c r="G93" s="178" t="s">
        <v>144</v>
      </c>
      <c r="H93" s="179">
        <v>1</v>
      </c>
      <c r="I93" s="180"/>
      <c r="J93" s="181">
        <f t="shared" si="0"/>
        <v>0</v>
      </c>
      <c r="K93" s="182"/>
      <c r="L93" s="40"/>
      <c r="M93" s="183" t="s">
        <v>19</v>
      </c>
      <c r="N93" s="184" t="s">
        <v>44</v>
      </c>
      <c r="O93" s="65"/>
      <c r="P93" s="185">
        <f t="shared" si="1"/>
        <v>0</v>
      </c>
      <c r="Q93" s="185">
        <v>0</v>
      </c>
      <c r="R93" s="185">
        <f t="shared" si="2"/>
        <v>0</v>
      </c>
      <c r="S93" s="185">
        <v>0</v>
      </c>
      <c r="T93" s="186">
        <f t="shared" si="3"/>
        <v>0</v>
      </c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R93" s="187" t="s">
        <v>145</v>
      </c>
      <c r="AT93" s="187" t="s">
        <v>141</v>
      </c>
      <c r="AU93" s="187" t="s">
        <v>83</v>
      </c>
      <c r="AY93" s="18" t="s">
        <v>139</v>
      </c>
      <c r="BE93" s="188">
        <f t="shared" si="4"/>
        <v>0</v>
      </c>
      <c r="BF93" s="188">
        <f t="shared" si="5"/>
        <v>0</v>
      </c>
      <c r="BG93" s="188">
        <f t="shared" si="6"/>
        <v>0</v>
      </c>
      <c r="BH93" s="188">
        <f t="shared" si="7"/>
        <v>0</v>
      </c>
      <c r="BI93" s="188">
        <f t="shared" si="8"/>
        <v>0</v>
      </c>
      <c r="BJ93" s="18" t="s">
        <v>81</v>
      </c>
      <c r="BK93" s="188">
        <f t="shared" si="9"/>
        <v>0</v>
      </c>
      <c r="BL93" s="18" t="s">
        <v>145</v>
      </c>
      <c r="BM93" s="187" t="s">
        <v>192</v>
      </c>
    </row>
    <row r="94" spans="1:65" s="2" customFormat="1" ht="16.5" customHeight="1">
      <c r="A94" s="35"/>
      <c r="B94" s="36"/>
      <c r="C94" s="206" t="s">
        <v>199</v>
      </c>
      <c r="D94" s="206" t="s">
        <v>183</v>
      </c>
      <c r="E94" s="207" t="s">
        <v>1366</v>
      </c>
      <c r="F94" s="208" t="s">
        <v>1367</v>
      </c>
      <c r="G94" s="209" t="s">
        <v>144</v>
      </c>
      <c r="H94" s="210">
        <v>1</v>
      </c>
      <c r="I94" s="211"/>
      <c r="J94" s="212">
        <f t="shared" si="0"/>
        <v>0</v>
      </c>
      <c r="K94" s="213"/>
      <c r="L94" s="214"/>
      <c r="M94" s="215" t="s">
        <v>19</v>
      </c>
      <c r="N94" s="216" t="s">
        <v>44</v>
      </c>
      <c r="O94" s="65"/>
      <c r="P94" s="185">
        <f t="shared" si="1"/>
        <v>0</v>
      </c>
      <c r="Q94" s="185">
        <v>0.101</v>
      </c>
      <c r="R94" s="185">
        <f t="shared" si="2"/>
        <v>0.101</v>
      </c>
      <c r="S94" s="185">
        <v>0</v>
      </c>
      <c r="T94" s="186">
        <f t="shared" si="3"/>
        <v>0</v>
      </c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R94" s="187" t="s">
        <v>175</v>
      </c>
      <c r="AT94" s="187" t="s">
        <v>183</v>
      </c>
      <c r="AU94" s="187" t="s">
        <v>83</v>
      </c>
      <c r="AY94" s="18" t="s">
        <v>139</v>
      </c>
      <c r="BE94" s="188">
        <f t="shared" si="4"/>
        <v>0</v>
      </c>
      <c r="BF94" s="188">
        <f t="shared" si="5"/>
        <v>0</v>
      </c>
      <c r="BG94" s="188">
        <f t="shared" si="6"/>
        <v>0</v>
      </c>
      <c r="BH94" s="188">
        <f t="shared" si="7"/>
        <v>0</v>
      </c>
      <c r="BI94" s="188">
        <f t="shared" si="8"/>
        <v>0</v>
      </c>
      <c r="BJ94" s="18" t="s">
        <v>81</v>
      </c>
      <c r="BK94" s="188">
        <f t="shared" si="9"/>
        <v>0</v>
      </c>
      <c r="BL94" s="18" t="s">
        <v>145</v>
      </c>
      <c r="BM94" s="187" t="s">
        <v>199</v>
      </c>
    </row>
    <row r="95" spans="1:65" s="2" customFormat="1" ht="16.5" customHeight="1">
      <c r="A95" s="35"/>
      <c r="B95" s="36"/>
      <c r="C95" s="175" t="s">
        <v>205</v>
      </c>
      <c r="D95" s="175" t="s">
        <v>141</v>
      </c>
      <c r="E95" s="176" t="s">
        <v>1368</v>
      </c>
      <c r="F95" s="177" t="s">
        <v>1369</v>
      </c>
      <c r="G95" s="178" t="s">
        <v>144</v>
      </c>
      <c r="H95" s="179">
        <v>1</v>
      </c>
      <c r="I95" s="180"/>
      <c r="J95" s="181">
        <f t="shared" si="0"/>
        <v>0</v>
      </c>
      <c r="K95" s="182"/>
      <c r="L95" s="40"/>
      <c r="M95" s="183" t="s">
        <v>19</v>
      </c>
      <c r="N95" s="184" t="s">
        <v>44</v>
      </c>
      <c r="O95" s="65"/>
      <c r="P95" s="185">
        <f t="shared" si="1"/>
        <v>0</v>
      </c>
      <c r="Q95" s="185">
        <v>0</v>
      </c>
      <c r="R95" s="185">
        <f t="shared" si="2"/>
        <v>0</v>
      </c>
      <c r="S95" s="185">
        <v>0</v>
      </c>
      <c r="T95" s="186">
        <f t="shared" si="3"/>
        <v>0</v>
      </c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R95" s="187" t="s">
        <v>145</v>
      </c>
      <c r="AT95" s="187" t="s">
        <v>141</v>
      </c>
      <c r="AU95" s="187" t="s">
        <v>83</v>
      </c>
      <c r="AY95" s="18" t="s">
        <v>139</v>
      </c>
      <c r="BE95" s="188">
        <f t="shared" si="4"/>
        <v>0</v>
      </c>
      <c r="BF95" s="188">
        <f t="shared" si="5"/>
        <v>0</v>
      </c>
      <c r="BG95" s="188">
        <f t="shared" si="6"/>
        <v>0</v>
      </c>
      <c r="BH95" s="188">
        <f t="shared" si="7"/>
        <v>0</v>
      </c>
      <c r="BI95" s="188">
        <f t="shared" si="8"/>
        <v>0</v>
      </c>
      <c r="BJ95" s="18" t="s">
        <v>81</v>
      </c>
      <c r="BK95" s="188">
        <f t="shared" si="9"/>
        <v>0</v>
      </c>
      <c r="BL95" s="18" t="s">
        <v>145</v>
      </c>
      <c r="BM95" s="187" t="s">
        <v>205</v>
      </c>
    </row>
    <row r="96" spans="1:65" s="2" customFormat="1" ht="16.5" customHeight="1">
      <c r="A96" s="35"/>
      <c r="B96" s="36"/>
      <c r="C96" s="206" t="s">
        <v>210</v>
      </c>
      <c r="D96" s="206" t="s">
        <v>183</v>
      </c>
      <c r="E96" s="207" t="s">
        <v>1370</v>
      </c>
      <c r="F96" s="208" t="s">
        <v>1371</v>
      </c>
      <c r="G96" s="209" t="s">
        <v>144</v>
      </c>
      <c r="H96" s="210">
        <v>1</v>
      </c>
      <c r="I96" s="211"/>
      <c r="J96" s="212">
        <f t="shared" si="0"/>
        <v>0</v>
      </c>
      <c r="K96" s="213"/>
      <c r="L96" s="214"/>
      <c r="M96" s="215" t="s">
        <v>19</v>
      </c>
      <c r="N96" s="216" t="s">
        <v>44</v>
      </c>
      <c r="O96" s="65"/>
      <c r="P96" s="185">
        <f t="shared" si="1"/>
        <v>0</v>
      </c>
      <c r="Q96" s="185">
        <v>0.101</v>
      </c>
      <c r="R96" s="185">
        <f t="shared" si="2"/>
        <v>0.101</v>
      </c>
      <c r="S96" s="185">
        <v>0</v>
      </c>
      <c r="T96" s="186">
        <f t="shared" si="3"/>
        <v>0</v>
      </c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R96" s="187" t="s">
        <v>175</v>
      </c>
      <c r="AT96" s="187" t="s">
        <v>183</v>
      </c>
      <c r="AU96" s="187" t="s">
        <v>83</v>
      </c>
      <c r="AY96" s="18" t="s">
        <v>139</v>
      </c>
      <c r="BE96" s="188">
        <f t="shared" si="4"/>
        <v>0</v>
      </c>
      <c r="BF96" s="188">
        <f t="shared" si="5"/>
        <v>0</v>
      </c>
      <c r="BG96" s="188">
        <f t="shared" si="6"/>
        <v>0</v>
      </c>
      <c r="BH96" s="188">
        <f t="shared" si="7"/>
        <v>0</v>
      </c>
      <c r="BI96" s="188">
        <f t="shared" si="8"/>
        <v>0</v>
      </c>
      <c r="BJ96" s="18" t="s">
        <v>81</v>
      </c>
      <c r="BK96" s="188">
        <f t="shared" si="9"/>
        <v>0</v>
      </c>
      <c r="BL96" s="18" t="s">
        <v>145</v>
      </c>
      <c r="BM96" s="187" t="s">
        <v>210</v>
      </c>
    </row>
    <row r="97" spans="1:65" s="2" customFormat="1" ht="16.5" customHeight="1">
      <c r="A97" s="35"/>
      <c r="B97" s="36"/>
      <c r="C97" s="206" t="s">
        <v>216</v>
      </c>
      <c r="D97" s="206" t="s">
        <v>183</v>
      </c>
      <c r="E97" s="207" t="s">
        <v>1372</v>
      </c>
      <c r="F97" s="208" t="s">
        <v>1373</v>
      </c>
      <c r="G97" s="209" t="s">
        <v>144</v>
      </c>
      <c r="H97" s="210">
        <v>1</v>
      </c>
      <c r="I97" s="211"/>
      <c r="J97" s="212">
        <f t="shared" si="0"/>
        <v>0</v>
      </c>
      <c r="K97" s="213"/>
      <c r="L97" s="214"/>
      <c r="M97" s="215" t="s">
        <v>19</v>
      </c>
      <c r="N97" s="216" t="s">
        <v>44</v>
      </c>
      <c r="O97" s="65"/>
      <c r="P97" s="185">
        <f t="shared" si="1"/>
        <v>0</v>
      </c>
      <c r="Q97" s="185">
        <v>0.101</v>
      </c>
      <c r="R97" s="185">
        <f t="shared" si="2"/>
        <v>0.101</v>
      </c>
      <c r="S97" s="185">
        <v>0</v>
      </c>
      <c r="T97" s="186">
        <f t="shared" si="3"/>
        <v>0</v>
      </c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R97" s="187" t="s">
        <v>175</v>
      </c>
      <c r="AT97" s="187" t="s">
        <v>183</v>
      </c>
      <c r="AU97" s="187" t="s">
        <v>83</v>
      </c>
      <c r="AY97" s="18" t="s">
        <v>139</v>
      </c>
      <c r="BE97" s="188">
        <f t="shared" si="4"/>
        <v>0</v>
      </c>
      <c r="BF97" s="188">
        <f t="shared" si="5"/>
        <v>0</v>
      </c>
      <c r="BG97" s="188">
        <f t="shared" si="6"/>
        <v>0</v>
      </c>
      <c r="BH97" s="188">
        <f t="shared" si="7"/>
        <v>0</v>
      </c>
      <c r="BI97" s="188">
        <f t="shared" si="8"/>
        <v>0</v>
      </c>
      <c r="BJ97" s="18" t="s">
        <v>81</v>
      </c>
      <c r="BK97" s="188">
        <f t="shared" si="9"/>
        <v>0</v>
      </c>
      <c r="BL97" s="18" t="s">
        <v>145</v>
      </c>
      <c r="BM97" s="187" t="s">
        <v>216</v>
      </c>
    </row>
    <row r="98" spans="1:65" s="2" customFormat="1" ht="16.5" customHeight="1">
      <c r="A98" s="35"/>
      <c r="B98" s="36"/>
      <c r="C98" s="175" t="s">
        <v>8</v>
      </c>
      <c r="D98" s="175" t="s">
        <v>141</v>
      </c>
      <c r="E98" s="176" t="s">
        <v>1374</v>
      </c>
      <c r="F98" s="177" t="s">
        <v>1375</v>
      </c>
      <c r="G98" s="178" t="s">
        <v>144</v>
      </c>
      <c r="H98" s="179">
        <v>1</v>
      </c>
      <c r="I98" s="180"/>
      <c r="J98" s="181">
        <f t="shared" si="0"/>
        <v>0</v>
      </c>
      <c r="K98" s="182"/>
      <c r="L98" s="40"/>
      <c r="M98" s="183" t="s">
        <v>19</v>
      </c>
      <c r="N98" s="184" t="s">
        <v>44</v>
      </c>
      <c r="O98" s="65"/>
      <c r="P98" s="185">
        <f t="shared" si="1"/>
        <v>0</v>
      </c>
      <c r="Q98" s="185">
        <v>0</v>
      </c>
      <c r="R98" s="185">
        <f t="shared" si="2"/>
        <v>0</v>
      </c>
      <c r="S98" s="185">
        <v>0</v>
      </c>
      <c r="T98" s="186">
        <f t="shared" si="3"/>
        <v>0</v>
      </c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R98" s="187" t="s">
        <v>145</v>
      </c>
      <c r="AT98" s="187" t="s">
        <v>141</v>
      </c>
      <c r="AU98" s="187" t="s">
        <v>83</v>
      </c>
      <c r="AY98" s="18" t="s">
        <v>139</v>
      </c>
      <c r="BE98" s="188">
        <f t="shared" si="4"/>
        <v>0</v>
      </c>
      <c r="BF98" s="188">
        <f t="shared" si="5"/>
        <v>0</v>
      </c>
      <c r="BG98" s="188">
        <f t="shared" si="6"/>
        <v>0</v>
      </c>
      <c r="BH98" s="188">
        <f t="shared" si="7"/>
        <v>0</v>
      </c>
      <c r="BI98" s="188">
        <f t="shared" si="8"/>
        <v>0</v>
      </c>
      <c r="BJ98" s="18" t="s">
        <v>81</v>
      </c>
      <c r="BK98" s="188">
        <f t="shared" si="9"/>
        <v>0</v>
      </c>
      <c r="BL98" s="18" t="s">
        <v>145</v>
      </c>
      <c r="BM98" s="187" t="s">
        <v>8</v>
      </c>
    </row>
    <row r="99" spans="1:65" s="2" customFormat="1" ht="16.5" customHeight="1">
      <c r="A99" s="35"/>
      <c r="B99" s="36"/>
      <c r="C99" s="206" t="s">
        <v>224</v>
      </c>
      <c r="D99" s="206" t="s">
        <v>183</v>
      </c>
      <c r="E99" s="207" t="s">
        <v>1376</v>
      </c>
      <c r="F99" s="208" t="s">
        <v>1377</v>
      </c>
      <c r="G99" s="209" t="s">
        <v>144</v>
      </c>
      <c r="H99" s="210">
        <v>1</v>
      </c>
      <c r="I99" s="211"/>
      <c r="J99" s="212">
        <f t="shared" si="0"/>
        <v>0</v>
      </c>
      <c r="K99" s="213"/>
      <c r="L99" s="214"/>
      <c r="M99" s="215" t="s">
        <v>19</v>
      </c>
      <c r="N99" s="216" t="s">
        <v>44</v>
      </c>
      <c r="O99" s="65"/>
      <c r="P99" s="185">
        <f t="shared" si="1"/>
        <v>0</v>
      </c>
      <c r="Q99" s="185">
        <v>0.00125</v>
      </c>
      <c r="R99" s="185">
        <f t="shared" si="2"/>
        <v>0.00125</v>
      </c>
      <c r="S99" s="185">
        <v>0</v>
      </c>
      <c r="T99" s="186">
        <f t="shared" si="3"/>
        <v>0</v>
      </c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R99" s="187" t="s">
        <v>175</v>
      </c>
      <c r="AT99" s="187" t="s">
        <v>183</v>
      </c>
      <c r="AU99" s="187" t="s">
        <v>83</v>
      </c>
      <c r="AY99" s="18" t="s">
        <v>139</v>
      </c>
      <c r="BE99" s="188">
        <f t="shared" si="4"/>
        <v>0</v>
      </c>
      <c r="BF99" s="188">
        <f t="shared" si="5"/>
        <v>0</v>
      </c>
      <c r="BG99" s="188">
        <f t="shared" si="6"/>
        <v>0</v>
      </c>
      <c r="BH99" s="188">
        <f t="shared" si="7"/>
        <v>0</v>
      </c>
      <c r="BI99" s="188">
        <f t="shared" si="8"/>
        <v>0</v>
      </c>
      <c r="BJ99" s="18" t="s">
        <v>81</v>
      </c>
      <c r="BK99" s="188">
        <f t="shared" si="9"/>
        <v>0</v>
      </c>
      <c r="BL99" s="18" t="s">
        <v>145</v>
      </c>
      <c r="BM99" s="187" t="s">
        <v>224</v>
      </c>
    </row>
    <row r="100" spans="1:65" s="2" customFormat="1" ht="16.5" customHeight="1">
      <c r="A100" s="35"/>
      <c r="B100" s="36"/>
      <c r="C100" s="175" t="s">
        <v>233</v>
      </c>
      <c r="D100" s="175" t="s">
        <v>141</v>
      </c>
      <c r="E100" s="176" t="s">
        <v>1378</v>
      </c>
      <c r="F100" s="177" t="s">
        <v>1379</v>
      </c>
      <c r="G100" s="178" t="s">
        <v>144</v>
      </c>
      <c r="H100" s="179">
        <v>1</v>
      </c>
      <c r="I100" s="180"/>
      <c r="J100" s="181">
        <f t="shared" si="0"/>
        <v>0</v>
      </c>
      <c r="K100" s="182"/>
      <c r="L100" s="40"/>
      <c r="M100" s="183" t="s">
        <v>19</v>
      </c>
      <c r="N100" s="184" t="s">
        <v>44</v>
      </c>
      <c r="O100" s="65"/>
      <c r="P100" s="185">
        <f t="shared" si="1"/>
        <v>0</v>
      </c>
      <c r="Q100" s="185">
        <v>0</v>
      </c>
      <c r="R100" s="185">
        <f t="shared" si="2"/>
        <v>0</v>
      </c>
      <c r="S100" s="185">
        <v>0</v>
      </c>
      <c r="T100" s="186">
        <f t="shared" si="3"/>
        <v>0</v>
      </c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R100" s="187" t="s">
        <v>145</v>
      </c>
      <c r="AT100" s="187" t="s">
        <v>141</v>
      </c>
      <c r="AU100" s="187" t="s">
        <v>83</v>
      </c>
      <c r="AY100" s="18" t="s">
        <v>139</v>
      </c>
      <c r="BE100" s="188">
        <f t="shared" si="4"/>
        <v>0</v>
      </c>
      <c r="BF100" s="188">
        <f t="shared" si="5"/>
        <v>0</v>
      </c>
      <c r="BG100" s="188">
        <f t="shared" si="6"/>
        <v>0</v>
      </c>
      <c r="BH100" s="188">
        <f t="shared" si="7"/>
        <v>0</v>
      </c>
      <c r="BI100" s="188">
        <f t="shared" si="8"/>
        <v>0</v>
      </c>
      <c r="BJ100" s="18" t="s">
        <v>81</v>
      </c>
      <c r="BK100" s="188">
        <f t="shared" si="9"/>
        <v>0</v>
      </c>
      <c r="BL100" s="18" t="s">
        <v>145</v>
      </c>
      <c r="BM100" s="187" t="s">
        <v>233</v>
      </c>
    </row>
    <row r="101" spans="1:65" s="2" customFormat="1" ht="37.9" customHeight="1">
      <c r="A101" s="35"/>
      <c r="B101" s="36"/>
      <c r="C101" s="206" t="s">
        <v>237</v>
      </c>
      <c r="D101" s="206" t="s">
        <v>183</v>
      </c>
      <c r="E101" s="207" t="s">
        <v>1380</v>
      </c>
      <c r="F101" s="208" t="s">
        <v>1381</v>
      </c>
      <c r="G101" s="209" t="s">
        <v>144</v>
      </c>
      <c r="H101" s="210">
        <v>1</v>
      </c>
      <c r="I101" s="211"/>
      <c r="J101" s="212">
        <f t="shared" si="0"/>
        <v>0</v>
      </c>
      <c r="K101" s="213"/>
      <c r="L101" s="214"/>
      <c r="M101" s="215" t="s">
        <v>19</v>
      </c>
      <c r="N101" s="216" t="s">
        <v>44</v>
      </c>
      <c r="O101" s="65"/>
      <c r="P101" s="185">
        <f t="shared" si="1"/>
        <v>0</v>
      </c>
      <c r="Q101" s="185">
        <v>0.101</v>
      </c>
      <c r="R101" s="185">
        <f t="shared" si="2"/>
        <v>0.101</v>
      </c>
      <c r="S101" s="185">
        <v>0</v>
      </c>
      <c r="T101" s="186">
        <f t="shared" si="3"/>
        <v>0</v>
      </c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R101" s="187" t="s">
        <v>175</v>
      </c>
      <c r="AT101" s="187" t="s">
        <v>183</v>
      </c>
      <c r="AU101" s="187" t="s">
        <v>83</v>
      </c>
      <c r="AY101" s="18" t="s">
        <v>139</v>
      </c>
      <c r="BE101" s="188">
        <f t="shared" si="4"/>
        <v>0</v>
      </c>
      <c r="BF101" s="188">
        <f t="shared" si="5"/>
        <v>0</v>
      </c>
      <c r="BG101" s="188">
        <f t="shared" si="6"/>
        <v>0</v>
      </c>
      <c r="BH101" s="188">
        <f t="shared" si="7"/>
        <v>0</v>
      </c>
      <c r="BI101" s="188">
        <f t="shared" si="8"/>
        <v>0</v>
      </c>
      <c r="BJ101" s="18" t="s">
        <v>81</v>
      </c>
      <c r="BK101" s="188">
        <f t="shared" si="9"/>
        <v>0</v>
      </c>
      <c r="BL101" s="18" t="s">
        <v>145</v>
      </c>
      <c r="BM101" s="187" t="s">
        <v>237</v>
      </c>
    </row>
    <row r="102" spans="1:65" s="2" customFormat="1" ht="24.2" customHeight="1">
      <c r="A102" s="35"/>
      <c r="B102" s="36"/>
      <c r="C102" s="175" t="s">
        <v>241</v>
      </c>
      <c r="D102" s="175" t="s">
        <v>141</v>
      </c>
      <c r="E102" s="176" t="s">
        <v>1276</v>
      </c>
      <c r="F102" s="177" t="s">
        <v>1277</v>
      </c>
      <c r="G102" s="178" t="s">
        <v>144</v>
      </c>
      <c r="H102" s="179">
        <v>1</v>
      </c>
      <c r="I102" s="180"/>
      <c r="J102" s="181">
        <f t="shared" si="0"/>
        <v>0</v>
      </c>
      <c r="K102" s="182"/>
      <c r="L102" s="40"/>
      <c r="M102" s="183" t="s">
        <v>19</v>
      </c>
      <c r="N102" s="184" t="s">
        <v>44</v>
      </c>
      <c r="O102" s="65"/>
      <c r="P102" s="185">
        <f t="shared" si="1"/>
        <v>0</v>
      </c>
      <c r="Q102" s="185">
        <v>0</v>
      </c>
      <c r="R102" s="185">
        <f t="shared" si="2"/>
        <v>0</v>
      </c>
      <c r="S102" s="185">
        <v>0</v>
      </c>
      <c r="T102" s="186">
        <f t="shared" si="3"/>
        <v>0</v>
      </c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R102" s="187" t="s">
        <v>145</v>
      </c>
      <c r="AT102" s="187" t="s">
        <v>141</v>
      </c>
      <c r="AU102" s="187" t="s">
        <v>83</v>
      </c>
      <c r="AY102" s="18" t="s">
        <v>139</v>
      </c>
      <c r="BE102" s="188">
        <f t="shared" si="4"/>
        <v>0</v>
      </c>
      <c r="BF102" s="188">
        <f t="shared" si="5"/>
        <v>0</v>
      </c>
      <c r="BG102" s="188">
        <f t="shared" si="6"/>
        <v>0</v>
      </c>
      <c r="BH102" s="188">
        <f t="shared" si="7"/>
        <v>0</v>
      </c>
      <c r="BI102" s="188">
        <f t="shared" si="8"/>
        <v>0</v>
      </c>
      <c r="BJ102" s="18" t="s">
        <v>81</v>
      </c>
      <c r="BK102" s="188">
        <f t="shared" si="9"/>
        <v>0</v>
      </c>
      <c r="BL102" s="18" t="s">
        <v>145</v>
      </c>
      <c r="BM102" s="187" t="s">
        <v>241</v>
      </c>
    </row>
    <row r="103" spans="1:65" s="2" customFormat="1" ht="24.2" customHeight="1">
      <c r="A103" s="35"/>
      <c r="B103" s="36"/>
      <c r="C103" s="206" t="s">
        <v>246</v>
      </c>
      <c r="D103" s="206" t="s">
        <v>183</v>
      </c>
      <c r="E103" s="207" t="s">
        <v>1382</v>
      </c>
      <c r="F103" s="208" t="s">
        <v>1383</v>
      </c>
      <c r="G103" s="209" t="s">
        <v>144</v>
      </c>
      <c r="H103" s="210">
        <v>1</v>
      </c>
      <c r="I103" s="211"/>
      <c r="J103" s="212">
        <f t="shared" si="0"/>
        <v>0</v>
      </c>
      <c r="K103" s="213"/>
      <c r="L103" s="214"/>
      <c r="M103" s="215" t="s">
        <v>19</v>
      </c>
      <c r="N103" s="216" t="s">
        <v>44</v>
      </c>
      <c r="O103" s="65"/>
      <c r="P103" s="185">
        <f t="shared" si="1"/>
        <v>0</v>
      </c>
      <c r="Q103" s="185">
        <v>0.101</v>
      </c>
      <c r="R103" s="185">
        <f t="shared" si="2"/>
        <v>0.101</v>
      </c>
      <c r="S103" s="185">
        <v>0</v>
      </c>
      <c r="T103" s="186">
        <f t="shared" si="3"/>
        <v>0</v>
      </c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R103" s="187" t="s">
        <v>175</v>
      </c>
      <c r="AT103" s="187" t="s">
        <v>183</v>
      </c>
      <c r="AU103" s="187" t="s">
        <v>83</v>
      </c>
      <c r="AY103" s="18" t="s">
        <v>139</v>
      </c>
      <c r="BE103" s="188">
        <f t="shared" si="4"/>
        <v>0</v>
      </c>
      <c r="BF103" s="188">
        <f t="shared" si="5"/>
        <v>0</v>
      </c>
      <c r="BG103" s="188">
        <f t="shared" si="6"/>
        <v>0</v>
      </c>
      <c r="BH103" s="188">
        <f t="shared" si="7"/>
        <v>0</v>
      </c>
      <c r="BI103" s="188">
        <f t="shared" si="8"/>
        <v>0</v>
      </c>
      <c r="BJ103" s="18" t="s">
        <v>81</v>
      </c>
      <c r="BK103" s="188">
        <f t="shared" si="9"/>
        <v>0</v>
      </c>
      <c r="BL103" s="18" t="s">
        <v>145</v>
      </c>
      <c r="BM103" s="187" t="s">
        <v>246</v>
      </c>
    </row>
    <row r="104" spans="1:65" s="2" customFormat="1" ht="16.5" customHeight="1">
      <c r="A104" s="35"/>
      <c r="B104" s="36"/>
      <c r="C104" s="175" t="s">
        <v>7</v>
      </c>
      <c r="D104" s="175" t="s">
        <v>141</v>
      </c>
      <c r="E104" s="176" t="s">
        <v>1384</v>
      </c>
      <c r="F104" s="177" t="s">
        <v>1385</v>
      </c>
      <c r="G104" s="178" t="s">
        <v>144</v>
      </c>
      <c r="H104" s="179">
        <v>1</v>
      </c>
      <c r="I104" s="180"/>
      <c r="J104" s="181">
        <f t="shared" si="0"/>
        <v>0</v>
      </c>
      <c r="K104" s="182"/>
      <c r="L104" s="40"/>
      <c r="M104" s="183" t="s">
        <v>19</v>
      </c>
      <c r="N104" s="184" t="s">
        <v>44</v>
      </c>
      <c r="O104" s="65"/>
      <c r="P104" s="185">
        <f t="shared" si="1"/>
        <v>0</v>
      </c>
      <c r="Q104" s="185">
        <v>0</v>
      </c>
      <c r="R104" s="185">
        <f t="shared" si="2"/>
        <v>0</v>
      </c>
      <c r="S104" s="185">
        <v>0</v>
      </c>
      <c r="T104" s="186">
        <f t="shared" si="3"/>
        <v>0</v>
      </c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R104" s="187" t="s">
        <v>145</v>
      </c>
      <c r="AT104" s="187" t="s">
        <v>141</v>
      </c>
      <c r="AU104" s="187" t="s">
        <v>83</v>
      </c>
      <c r="AY104" s="18" t="s">
        <v>139</v>
      </c>
      <c r="BE104" s="188">
        <f t="shared" si="4"/>
        <v>0</v>
      </c>
      <c r="BF104" s="188">
        <f t="shared" si="5"/>
        <v>0</v>
      </c>
      <c r="BG104" s="188">
        <f t="shared" si="6"/>
        <v>0</v>
      </c>
      <c r="BH104" s="188">
        <f t="shared" si="7"/>
        <v>0</v>
      </c>
      <c r="BI104" s="188">
        <f t="shared" si="8"/>
        <v>0</v>
      </c>
      <c r="BJ104" s="18" t="s">
        <v>81</v>
      </c>
      <c r="BK104" s="188">
        <f t="shared" si="9"/>
        <v>0</v>
      </c>
      <c r="BL104" s="18" t="s">
        <v>145</v>
      </c>
      <c r="BM104" s="187" t="s">
        <v>7</v>
      </c>
    </row>
    <row r="105" spans="1:65" s="2" customFormat="1" ht="16.5" customHeight="1">
      <c r="A105" s="35"/>
      <c r="B105" s="36"/>
      <c r="C105" s="206" t="s">
        <v>255</v>
      </c>
      <c r="D105" s="206" t="s">
        <v>183</v>
      </c>
      <c r="E105" s="207" t="s">
        <v>1386</v>
      </c>
      <c r="F105" s="208" t="s">
        <v>1387</v>
      </c>
      <c r="G105" s="209" t="s">
        <v>144</v>
      </c>
      <c r="H105" s="210">
        <v>1</v>
      </c>
      <c r="I105" s="211"/>
      <c r="J105" s="212">
        <f t="shared" si="0"/>
        <v>0</v>
      </c>
      <c r="K105" s="213"/>
      <c r="L105" s="214"/>
      <c r="M105" s="215" t="s">
        <v>19</v>
      </c>
      <c r="N105" s="216" t="s">
        <v>44</v>
      </c>
      <c r="O105" s="65"/>
      <c r="P105" s="185">
        <f t="shared" si="1"/>
        <v>0</v>
      </c>
      <c r="Q105" s="185">
        <v>0.101</v>
      </c>
      <c r="R105" s="185">
        <f t="shared" si="2"/>
        <v>0.101</v>
      </c>
      <c r="S105" s="185">
        <v>0</v>
      </c>
      <c r="T105" s="186">
        <f t="shared" si="3"/>
        <v>0</v>
      </c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R105" s="187" t="s">
        <v>175</v>
      </c>
      <c r="AT105" s="187" t="s">
        <v>183</v>
      </c>
      <c r="AU105" s="187" t="s">
        <v>83</v>
      </c>
      <c r="AY105" s="18" t="s">
        <v>139</v>
      </c>
      <c r="BE105" s="188">
        <f t="shared" si="4"/>
        <v>0</v>
      </c>
      <c r="BF105" s="188">
        <f t="shared" si="5"/>
        <v>0</v>
      </c>
      <c r="BG105" s="188">
        <f t="shared" si="6"/>
        <v>0</v>
      </c>
      <c r="BH105" s="188">
        <f t="shared" si="7"/>
        <v>0</v>
      </c>
      <c r="BI105" s="188">
        <f t="shared" si="8"/>
        <v>0</v>
      </c>
      <c r="BJ105" s="18" t="s">
        <v>81</v>
      </c>
      <c r="BK105" s="188">
        <f t="shared" si="9"/>
        <v>0</v>
      </c>
      <c r="BL105" s="18" t="s">
        <v>145</v>
      </c>
      <c r="BM105" s="187" t="s">
        <v>255</v>
      </c>
    </row>
    <row r="106" spans="1:65" s="2" customFormat="1" ht="16.5" customHeight="1">
      <c r="A106" s="35"/>
      <c r="B106" s="36"/>
      <c r="C106" s="175" t="s">
        <v>260</v>
      </c>
      <c r="D106" s="175" t="s">
        <v>141</v>
      </c>
      <c r="E106" s="176" t="s">
        <v>1388</v>
      </c>
      <c r="F106" s="177" t="s">
        <v>1389</v>
      </c>
      <c r="G106" s="178" t="s">
        <v>213</v>
      </c>
      <c r="H106" s="179">
        <v>30</v>
      </c>
      <c r="I106" s="180"/>
      <c r="J106" s="181">
        <f t="shared" si="0"/>
        <v>0</v>
      </c>
      <c r="K106" s="182"/>
      <c r="L106" s="40"/>
      <c r="M106" s="183" t="s">
        <v>19</v>
      </c>
      <c r="N106" s="184" t="s">
        <v>44</v>
      </c>
      <c r="O106" s="65"/>
      <c r="P106" s="185">
        <f t="shared" si="1"/>
        <v>0</v>
      </c>
      <c r="Q106" s="185">
        <v>0</v>
      </c>
      <c r="R106" s="185">
        <f t="shared" si="2"/>
        <v>0</v>
      </c>
      <c r="S106" s="185">
        <v>0</v>
      </c>
      <c r="T106" s="186">
        <f t="shared" si="3"/>
        <v>0</v>
      </c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R106" s="187" t="s">
        <v>145</v>
      </c>
      <c r="AT106" s="187" t="s">
        <v>141</v>
      </c>
      <c r="AU106" s="187" t="s">
        <v>83</v>
      </c>
      <c r="AY106" s="18" t="s">
        <v>139</v>
      </c>
      <c r="BE106" s="188">
        <f t="shared" si="4"/>
        <v>0</v>
      </c>
      <c r="BF106" s="188">
        <f t="shared" si="5"/>
        <v>0</v>
      </c>
      <c r="BG106" s="188">
        <f t="shared" si="6"/>
        <v>0</v>
      </c>
      <c r="BH106" s="188">
        <f t="shared" si="7"/>
        <v>0</v>
      </c>
      <c r="BI106" s="188">
        <f t="shared" si="8"/>
        <v>0</v>
      </c>
      <c r="BJ106" s="18" t="s">
        <v>81</v>
      </c>
      <c r="BK106" s="188">
        <f t="shared" si="9"/>
        <v>0</v>
      </c>
      <c r="BL106" s="18" t="s">
        <v>145</v>
      </c>
      <c r="BM106" s="187" t="s">
        <v>260</v>
      </c>
    </row>
    <row r="107" spans="1:65" s="2" customFormat="1" ht="16.5" customHeight="1">
      <c r="A107" s="35"/>
      <c r="B107" s="36"/>
      <c r="C107" s="206" t="s">
        <v>264</v>
      </c>
      <c r="D107" s="206" t="s">
        <v>183</v>
      </c>
      <c r="E107" s="207" t="s">
        <v>1390</v>
      </c>
      <c r="F107" s="208" t="s">
        <v>1391</v>
      </c>
      <c r="G107" s="209" t="s">
        <v>213</v>
      </c>
      <c r="H107" s="210">
        <v>31.5</v>
      </c>
      <c r="I107" s="211"/>
      <c r="J107" s="212">
        <f t="shared" si="0"/>
        <v>0</v>
      </c>
      <c r="K107" s="213"/>
      <c r="L107" s="214"/>
      <c r="M107" s="215" t="s">
        <v>19</v>
      </c>
      <c r="N107" s="216" t="s">
        <v>44</v>
      </c>
      <c r="O107" s="65"/>
      <c r="P107" s="185">
        <f t="shared" si="1"/>
        <v>0</v>
      </c>
      <c r="Q107" s="185">
        <v>3E-05</v>
      </c>
      <c r="R107" s="185">
        <f t="shared" si="2"/>
        <v>0.000945</v>
      </c>
      <c r="S107" s="185">
        <v>0</v>
      </c>
      <c r="T107" s="186">
        <f t="shared" si="3"/>
        <v>0</v>
      </c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R107" s="187" t="s">
        <v>175</v>
      </c>
      <c r="AT107" s="187" t="s">
        <v>183</v>
      </c>
      <c r="AU107" s="187" t="s">
        <v>83</v>
      </c>
      <c r="AY107" s="18" t="s">
        <v>139</v>
      </c>
      <c r="BE107" s="188">
        <f t="shared" si="4"/>
        <v>0</v>
      </c>
      <c r="BF107" s="188">
        <f t="shared" si="5"/>
        <v>0</v>
      </c>
      <c r="BG107" s="188">
        <f t="shared" si="6"/>
        <v>0</v>
      </c>
      <c r="BH107" s="188">
        <f t="shared" si="7"/>
        <v>0</v>
      </c>
      <c r="BI107" s="188">
        <f t="shared" si="8"/>
        <v>0</v>
      </c>
      <c r="BJ107" s="18" t="s">
        <v>81</v>
      </c>
      <c r="BK107" s="188">
        <f t="shared" si="9"/>
        <v>0</v>
      </c>
      <c r="BL107" s="18" t="s">
        <v>145</v>
      </c>
      <c r="BM107" s="187" t="s">
        <v>264</v>
      </c>
    </row>
    <row r="108" spans="1:65" s="2" customFormat="1" ht="33" customHeight="1">
      <c r="A108" s="35"/>
      <c r="B108" s="36"/>
      <c r="C108" s="175" t="s">
        <v>272</v>
      </c>
      <c r="D108" s="175" t="s">
        <v>141</v>
      </c>
      <c r="E108" s="176" t="s">
        <v>542</v>
      </c>
      <c r="F108" s="177" t="s">
        <v>543</v>
      </c>
      <c r="G108" s="178" t="s">
        <v>144</v>
      </c>
      <c r="H108" s="179">
        <v>1</v>
      </c>
      <c r="I108" s="180"/>
      <c r="J108" s="181">
        <f t="shared" si="0"/>
        <v>0</v>
      </c>
      <c r="K108" s="182"/>
      <c r="L108" s="40"/>
      <c r="M108" s="183" t="s">
        <v>19</v>
      </c>
      <c r="N108" s="184" t="s">
        <v>44</v>
      </c>
      <c r="O108" s="65"/>
      <c r="P108" s="185">
        <f t="shared" si="1"/>
        <v>0</v>
      </c>
      <c r="Q108" s="185">
        <v>0</v>
      </c>
      <c r="R108" s="185">
        <f t="shared" si="2"/>
        <v>0</v>
      </c>
      <c r="S108" s="185">
        <v>0</v>
      </c>
      <c r="T108" s="186">
        <f t="shared" si="3"/>
        <v>0</v>
      </c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R108" s="187" t="s">
        <v>145</v>
      </c>
      <c r="AT108" s="187" t="s">
        <v>141</v>
      </c>
      <c r="AU108" s="187" t="s">
        <v>83</v>
      </c>
      <c r="AY108" s="18" t="s">
        <v>139</v>
      </c>
      <c r="BE108" s="188">
        <f t="shared" si="4"/>
        <v>0</v>
      </c>
      <c r="BF108" s="188">
        <f t="shared" si="5"/>
        <v>0</v>
      </c>
      <c r="BG108" s="188">
        <f t="shared" si="6"/>
        <v>0</v>
      </c>
      <c r="BH108" s="188">
        <f t="shared" si="7"/>
        <v>0</v>
      </c>
      <c r="BI108" s="188">
        <f t="shared" si="8"/>
        <v>0</v>
      </c>
      <c r="BJ108" s="18" t="s">
        <v>81</v>
      </c>
      <c r="BK108" s="188">
        <f t="shared" si="9"/>
        <v>0</v>
      </c>
      <c r="BL108" s="18" t="s">
        <v>145</v>
      </c>
      <c r="BM108" s="187" t="s">
        <v>272</v>
      </c>
    </row>
    <row r="109" spans="1:65" s="2" customFormat="1" ht="16.5" customHeight="1">
      <c r="A109" s="35"/>
      <c r="B109" s="36"/>
      <c r="C109" s="175" t="s">
        <v>279</v>
      </c>
      <c r="D109" s="175" t="s">
        <v>141</v>
      </c>
      <c r="E109" s="176" t="s">
        <v>1392</v>
      </c>
      <c r="F109" s="177" t="s">
        <v>1393</v>
      </c>
      <c r="G109" s="178" t="s">
        <v>546</v>
      </c>
      <c r="H109" s="179">
        <v>1</v>
      </c>
      <c r="I109" s="180"/>
      <c r="J109" s="181">
        <f t="shared" si="0"/>
        <v>0</v>
      </c>
      <c r="K109" s="182"/>
      <c r="L109" s="40"/>
      <c r="M109" s="183" t="s">
        <v>19</v>
      </c>
      <c r="N109" s="184" t="s">
        <v>44</v>
      </c>
      <c r="O109" s="65"/>
      <c r="P109" s="185">
        <f t="shared" si="1"/>
        <v>0</v>
      </c>
      <c r="Q109" s="185">
        <v>0</v>
      </c>
      <c r="R109" s="185">
        <f t="shared" si="2"/>
        <v>0</v>
      </c>
      <c r="S109" s="185">
        <v>0</v>
      </c>
      <c r="T109" s="186">
        <f t="shared" si="3"/>
        <v>0</v>
      </c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R109" s="187" t="s">
        <v>145</v>
      </c>
      <c r="AT109" s="187" t="s">
        <v>141</v>
      </c>
      <c r="AU109" s="187" t="s">
        <v>83</v>
      </c>
      <c r="AY109" s="18" t="s">
        <v>139</v>
      </c>
      <c r="BE109" s="188">
        <f t="shared" si="4"/>
        <v>0</v>
      </c>
      <c r="BF109" s="188">
        <f t="shared" si="5"/>
        <v>0</v>
      </c>
      <c r="BG109" s="188">
        <f t="shared" si="6"/>
        <v>0</v>
      </c>
      <c r="BH109" s="188">
        <f t="shared" si="7"/>
        <v>0</v>
      </c>
      <c r="BI109" s="188">
        <f t="shared" si="8"/>
        <v>0</v>
      </c>
      <c r="BJ109" s="18" t="s">
        <v>81</v>
      </c>
      <c r="BK109" s="188">
        <f t="shared" si="9"/>
        <v>0</v>
      </c>
      <c r="BL109" s="18" t="s">
        <v>145</v>
      </c>
      <c r="BM109" s="187" t="s">
        <v>279</v>
      </c>
    </row>
    <row r="110" spans="1:65" s="2" customFormat="1" ht="16.5" customHeight="1">
      <c r="A110" s="35"/>
      <c r="B110" s="36"/>
      <c r="C110" s="175" t="s">
        <v>399</v>
      </c>
      <c r="D110" s="175" t="s">
        <v>141</v>
      </c>
      <c r="E110" s="176" t="s">
        <v>544</v>
      </c>
      <c r="F110" s="177" t="s">
        <v>545</v>
      </c>
      <c r="G110" s="178" t="s">
        <v>546</v>
      </c>
      <c r="H110" s="179">
        <v>1</v>
      </c>
      <c r="I110" s="180"/>
      <c r="J110" s="181">
        <f t="shared" si="0"/>
        <v>0</v>
      </c>
      <c r="K110" s="182"/>
      <c r="L110" s="40"/>
      <c r="M110" s="183" t="s">
        <v>19</v>
      </c>
      <c r="N110" s="184" t="s">
        <v>44</v>
      </c>
      <c r="O110" s="65"/>
      <c r="P110" s="185">
        <f t="shared" si="1"/>
        <v>0</v>
      </c>
      <c r="Q110" s="185">
        <v>0</v>
      </c>
      <c r="R110" s="185">
        <f t="shared" si="2"/>
        <v>0</v>
      </c>
      <c r="S110" s="185">
        <v>0</v>
      </c>
      <c r="T110" s="186">
        <f t="shared" si="3"/>
        <v>0</v>
      </c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R110" s="187" t="s">
        <v>145</v>
      </c>
      <c r="AT110" s="187" t="s">
        <v>141</v>
      </c>
      <c r="AU110" s="187" t="s">
        <v>83</v>
      </c>
      <c r="AY110" s="18" t="s">
        <v>139</v>
      </c>
      <c r="BE110" s="188">
        <f t="shared" si="4"/>
        <v>0</v>
      </c>
      <c r="BF110" s="188">
        <f t="shared" si="5"/>
        <v>0</v>
      </c>
      <c r="BG110" s="188">
        <f t="shared" si="6"/>
        <v>0</v>
      </c>
      <c r="BH110" s="188">
        <f t="shared" si="7"/>
        <v>0</v>
      </c>
      <c r="BI110" s="188">
        <f t="shared" si="8"/>
        <v>0</v>
      </c>
      <c r="BJ110" s="18" t="s">
        <v>81</v>
      </c>
      <c r="BK110" s="188">
        <f t="shared" si="9"/>
        <v>0</v>
      </c>
      <c r="BL110" s="18" t="s">
        <v>145</v>
      </c>
      <c r="BM110" s="187" t="s">
        <v>399</v>
      </c>
    </row>
    <row r="111" spans="1:65" s="2" customFormat="1" ht="16.5" customHeight="1">
      <c r="A111" s="35"/>
      <c r="B111" s="36"/>
      <c r="C111" s="175" t="s">
        <v>404</v>
      </c>
      <c r="D111" s="175" t="s">
        <v>141</v>
      </c>
      <c r="E111" s="176" t="s">
        <v>547</v>
      </c>
      <c r="F111" s="177" t="s">
        <v>548</v>
      </c>
      <c r="G111" s="178" t="s">
        <v>546</v>
      </c>
      <c r="H111" s="179">
        <v>1</v>
      </c>
      <c r="I111" s="180"/>
      <c r="J111" s="181">
        <f t="shared" si="0"/>
        <v>0</v>
      </c>
      <c r="K111" s="182"/>
      <c r="L111" s="40"/>
      <c r="M111" s="243" t="s">
        <v>19</v>
      </c>
      <c r="N111" s="244" t="s">
        <v>44</v>
      </c>
      <c r="O111" s="230"/>
      <c r="P111" s="245">
        <f t="shared" si="1"/>
        <v>0</v>
      </c>
      <c r="Q111" s="245">
        <v>0</v>
      </c>
      <c r="R111" s="245">
        <f t="shared" si="2"/>
        <v>0</v>
      </c>
      <c r="S111" s="245">
        <v>0</v>
      </c>
      <c r="T111" s="246">
        <f t="shared" si="3"/>
        <v>0</v>
      </c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R111" s="187" t="s">
        <v>145</v>
      </c>
      <c r="AT111" s="187" t="s">
        <v>141</v>
      </c>
      <c r="AU111" s="187" t="s">
        <v>83</v>
      </c>
      <c r="AY111" s="18" t="s">
        <v>139</v>
      </c>
      <c r="BE111" s="188">
        <f t="shared" si="4"/>
        <v>0</v>
      </c>
      <c r="BF111" s="188">
        <f t="shared" si="5"/>
        <v>0</v>
      </c>
      <c r="BG111" s="188">
        <f t="shared" si="6"/>
        <v>0</v>
      </c>
      <c r="BH111" s="188">
        <f t="shared" si="7"/>
        <v>0</v>
      </c>
      <c r="BI111" s="188">
        <f t="shared" si="8"/>
        <v>0</v>
      </c>
      <c r="BJ111" s="18" t="s">
        <v>81</v>
      </c>
      <c r="BK111" s="188">
        <f t="shared" si="9"/>
        <v>0</v>
      </c>
      <c r="BL111" s="18" t="s">
        <v>145</v>
      </c>
      <c r="BM111" s="187" t="s">
        <v>404</v>
      </c>
    </row>
    <row r="112" spans="1:31" s="2" customFormat="1" ht="6.95" customHeight="1">
      <c r="A112" s="35"/>
      <c r="B112" s="48"/>
      <c r="C112" s="49"/>
      <c r="D112" s="49"/>
      <c r="E112" s="49"/>
      <c r="F112" s="49"/>
      <c r="G112" s="49"/>
      <c r="H112" s="49"/>
      <c r="I112" s="49"/>
      <c r="J112" s="49"/>
      <c r="K112" s="49"/>
      <c r="L112" s="40"/>
      <c r="M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</sheetData>
  <sheetProtection algorithmName="SHA-512" hashValue="BXklIr9SXfDfOPcNBeFGWtqd7pVH3fzbd6WilaCSvzPiQnWPkr8eo+oaMXkXAZlZEvvP9wwMVT/VxMnarp46Ig==" saltValue="pTtT0sP8B0npCDG8Y2praTyUbj8V7St/xiNGyXYGP0TfLWw82IJTmOQY+5GRUcJ/EV82byvUYpANeSWaeYtj2g==" spinCount="100000" sheet="1" objects="1" scenarios="1" formatColumns="0" formatRows="0" autoFilter="0"/>
  <autoFilter ref="C80:K111"/>
  <mergeCells count="9">
    <mergeCell ref="E50:H50"/>
    <mergeCell ref="E71:H71"/>
    <mergeCell ref="E73:H73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MISONOVA\Klara</dc:creator>
  <cp:keywords/>
  <dc:description/>
  <cp:lastModifiedBy>Hana Pištová</cp:lastModifiedBy>
  <dcterms:created xsi:type="dcterms:W3CDTF">2022-12-09T11:45:21Z</dcterms:created>
  <dcterms:modified xsi:type="dcterms:W3CDTF">2022-12-09T12:43:19Z</dcterms:modified>
  <cp:category/>
  <cp:version/>
  <cp:contentType/>
  <cp:contentStatus/>
</cp:coreProperties>
</file>