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0775" windowHeight="10680"/>
  </bookViews>
  <sheets>
    <sheet name="Rekapitulace zakázky" sheetId="1" r:id="rId1"/>
    <sheet name="SO-01 - Odstranění dřevin" sheetId="2" r:id="rId2"/>
    <sheet name="SO-02 - Těžení sedimentů" sheetId="3" r:id="rId3"/>
    <sheet name="SO-03 - Lokální oprava op..." sheetId="4" r:id="rId4"/>
    <sheet name="VON - Vedlejší a ostatní ..." sheetId="5" r:id="rId5"/>
    <sheet name="Pokyny pro vyplnění" sheetId="6" r:id="rId6"/>
  </sheets>
  <definedNames>
    <definedName name="_xlnm._FilterDatabase" localSheetId="1" hidden="1">'SO-01 - Odstranění dřevin'!$C$80:$K$132</definedName>
    <definedName name="_xlnm._FilterDatabase" localSheetId="2" hidden="1">'SO-02 - Těžení sedimentů'!$C$82:$K$112</definedName>
    <definedName name="_xlnm._FilterDatabase" localSheetId="3" hidden="1">'SO-03 - Lokální oprava op...'!$C$85:$K$177</definedName>
    <definedName name="_xlnm._FilterDatabase" localSheetId="4" hidden="1">'VON - Vedlejší a ostatní ...'!$C$81:$K$107</definedName>
    <definedName name="_xlnm.Print_Titles" localSheetId="0">'Rekapitulace zakázky'!$52:$52</definedName>
    <definedName name="_xlnm.Print_Titles" localSheetId="1">'SO-01 - Odstranění dřevin'!$80:$80</definedName>
    <definedName name="_xlnm.Print_Titles" localSheetId="2">'SO-02 - Těžení sedimentů'!$82:$82</definedName>
    <definedName name="_xlnm.Print_Titles" localSheetId="3">'SO-03 - Lokální oprava op...'!$85:$85</definedName>
    <definedName name="_xlnm.Print_Titles" localSheetId="4">'VON - Vedlejší a ostatní ...'!$81:$81</definedName>
    <definedName name="_xlnm.Print_Area" localSheetId="0">'Rekapitulace zakázky'!$D$4:$AO$36,'Rekapitulace zakázky'!$C$42:$AQ$59</definedName>
    <definedName name="_xlnm.Print_Area" localSheetId="1">'SO-01 - Odstranění dřevin'!$C$4:$J$39,'SO-01 - Odstranění dřevin'!$C$45:$J$62,'SO-01 - Odstranění dřevin'!$C$68:$K$132</definedName>
    <definedName name="_xlnm.Print_Area" localSheetId="2">'SO-02 - Těžení sedimentů'!$C$4:$J$39,'SO-02 - Těžení sedimentů'!$C$45:$J$64,'SO-02 - Těžení sedimentů'!$C$70:$K$112</definedName>
    <definedName name="_xlnm.Print_Area" localSheetId="3">'SO-03 - Lokální oprava op...'!$C$4:$J$39,'SO-03 - Lokální oprava op...'!$C$45:$J$67,'SO-03 - Lokální oprava op...'!$C$73:$K$177</definedName>
    <definedName name="_xlnm.Print_Area" localSheetId="4">'VON - Vedlejší a ostatní ...'!$C$4:$J$39,'VON - Vedlejší a ostatní ...'!$C$45:$J$63,'VON - Vedlejší a ostatní ...'!$C$69:$K$107</definedName>
  </definedNames>
  <calcPr calcId="125725"/>
</workbook>
</file>

<file path=xl/calcChain.xml><?xml version="1.0" encoding="utf-8"?>
<calcChain xmlns="http://schemas.openxmlformats.org/spreadsheetml/2006/main">
  <c r="J37" i="5"/>
  <c r="J36"/>
  <c r="AY58" i="1"/>
  <c r="J35" i="5"/>
  <c r="AX58" i="1"/>
  <c r="BI106" i="5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79" s="1"/>
  <c r="J23"/>
  <c r="J18"/>
  <c r="E18"/>
  <c r="F79" s="1"/>
  <c r="J17"/>
  <c r="J12"/>
  <c r="J76"/>
  <c r="E7"/>
  <c r="E72"/>
  <c r="J37" i="4"/>
  <c r="J36"/>
  <c r="AY57" i="1" s="1"/>
  <c r="J35" i="4"/>
  <c r="AX57" i="1"/>
  <c r="BI175" i="4"/>
  <c r="BH175"/>
  <c r="BG175"/>
  <c r="BF175"/>
  <c r="T175"/>
  <c r="T174" s="1"/>
  <c r="R175"/>
  <c r="R174" s="1"/>
  <c r="P175"/>
  <c r="P174" s="1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7"/>
  <c r="BH157"/>
  <c r="BG157"/>
  <c r="BF157"/>
  <c r="T157"/>
  <c r="T151"/>
  <c r="R157"/>
  <c r="P157"/>
  <c r="P151"/>
  <c r="BI152"/>
  <c r="BH152"/>
  <c r="BG152"/>
  <c r="BF152"/>
  <c r="T152"/>
  <c r="R152"/>
  <c r="R151" s="1"/>
  <c r="P152"/>
  <c r="BI147"/>
  <c r="BH147"/>
  <c r="BG147"/>
  <c r="BF147"/>
  <c r="T147"/>
  <c r="T146" s="1"/>
  <c r="R147"/>
  <c r="R146" s="1"/>
  <c r="P147"/>
  <c r="P146" s="1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2"/>
  <c r="F82"/>
  <c r="F80"/>
  <c r="E78"/>
  <c r="J54"/>
  <c r="F54"/>
  <c r="F52"/>
  <c r="E50"/>
  <c r="J24"/>
  <c r="E24"/>
  <c r="J55" s="1"/>
  <c r="J23"/>
  <c r="J18"/>
  <c r="E18"/>
  <c r="F55" s="1"/>
  <c r="J17"/>
  <c r="J12"/>
  <c r="J80" s="1"/>
  <c r="E7"/>
  <c r="E48"/>
  <c r="J37" i="3"/>
  <c r="J36"/>
  <c r="AY56" i="1" s="1"/>
  <c r="J35" i="3"/>
  <c r="AX56" i="1"/>
  <c r="BI110" i="3"/>
  <c r="BH110"/>
  <c r="BG110"/>
  <c r="BF110"/>
  <c r="T110"/>
  <c r="T109" s="1"/>
  <c r="R110"/>
  <c r="R109"/>
  <c r="P110"/>
  <c r="P109" s="1"/>
  <c r="BI107"/>
  <c r="BH107"/>
  <c r="BG107"/>
  <c r="BF107"/>
  <c r="T107"/>
  <c r="T106"/>
  <c r="R107"/>
  <c r="R106" s="1"/>
  <c r="P107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6"/>
  <c r="BH86"/>
  <c r="BG86"/>
  <c r="BF86"/>
  <c r="T86"/>
  <c r="R86"/>
  <c r="P86"/>
  <c r="J79"/>
  <c r="F79"/>
  <c r="F77"/>
  <c r="E75"/>
  <c r="J54"/>
  <c r="F54"/>
  <c r="F52"/>
  <c r="E50"/>
  <c r="J24"/>
  <c r="E24"/>
  <c r="J80" s="1"/>
  <c r="J23"/>
  <c r="J18"/>
  <c r="E18"/>
  <c r="F55" s="1"/>
  <c r="J17"/>
  <c r="J12"/>
  <c r="J77" s="1"/>
  <c r="E7"/>
  <c r="E48"/>
  <c r="J37" i="2"/>
  <c r="J36"/>
  <c r="AY55" i="1" s="1"/>
  <c r="J35" i="2"/>
  <c r="AX55" i="1"/>
  <c r="BI130" i="2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 s="1"/>
  <c r="L50" i="1"/>
  <c r="AM50"/>
  <c r="AM49"/>
  <c r="L49"/>
  <c r="AM47"/>
  <c r="L47"/>
  <c r="L45"/>
  <c r="L44"/>
  <c r="BK130" i="2"/>
  <c r="BK110"/>
  <c r="J104"/>
  <c r="J100"/>
  <c r="J96"/>
  <c r="J92"/>
  <c r="J88"/>
  <c r="J84"/>
  <c r="J118"/>
  <c r="J130"/>
  <c r="J127"/>
  <c r="BK118"/>
  <c r="BK113"/>
  <c r="J124"/>
  <c r="AS54" i="1"/>
  <c r="J90" i="3"/>
  <c r="BK94"/>
  <c r="J86"/>
  <c r="BK110"/>
  <c r="J94"/>
  <c r="BK175" i="4"/>
  <c r="J129"/>
  <c r="J121"/>
  <c r="J105"/>
  <c r="J94"/>
  <c r="J152"/>
  <c r="BK125"/>
  <c r="J113"/>
  <c r="J89"/>
  <c r="J170"/>
  <c r="J162"/>
  <c r="J143"/>
  <c r="J139"/>
  <c r="BK121"/>
  <c r="J98"/>
  <c r="BK89"/>
  <c r="BK157"/>
  <c r="BK139"/>
  <c r="BK113"/>
  <c r="J102"/>
  <c r="J106" i="5"/>
  <c r="BK106"/>
  <c r="J98"/>
  <c r="BK91"/>
  <c r="BK103"/>
  <c r="BK88"/>
  <c r="J91"/>
  <c r="J115" i="2"/>
  <c r="J110"/>
  <c r="J107"/>
  <c r="BK104"/>
  <c r="BK100"/>
  <c r="BK96"/>
  <c r="BK92"/>
  <c r="BK88"/>
  <c r="BK84"/>
  <c r="BK121"/>
  <c r="J113"/>
  <c r="BK127"/>
  <c r="BK124"/>
  <c r="BK115"/>
  <c r="BK107"/>
  <c r="J121"/>
  <c r="J110" i="3"/>
  <c r="BK107"/>
  <c r="BK102"/>
  <c r="J98"/>
  <c r="BK98"/>
  <c r="BK90"/>
  <c r="J107"/>
  <c r="BK86"/>
  <c r="J102"/>
  <c r="BK162" i="4"/>
  <c r="J147"/>
  <c r="J125"/>
  <c r="BK117"/>
  <c r="BK102"/>
  <c r="BK170"/>
  <c r="BK147"/>
  <c r="BK143"/>
  <c r="J117"/>
  <c r="BK105"/>
  <c r="J175"/>
  <c r="J166"/>
  <c r="J157"/>
  <c r="BK135"/>
  <c r="BK129"/>
  <c r="BK109"/>
  <c r="BK94"/>
  <c r="BK166"/>
  <c r="BK152"/>
  <c r="J135"/>
  <c r="J109"/>
  <c r="BK98"/>
  <c r="J103" i="5"/>
  <c r="J95"/>
  <c r="BK85"/>
  <c r="BK101"/>
  <c r="J85"/>
  <c r="J101"/>
  <c r="BK98"/>
  <c r="BK95"/>
  <c r="J88"/>
  <c r="T85" i="3" l="1"/>
  <c r="T84" s="1"/>
  <c r="T83" s="1"/>
  <c r="P88" i="4"/>
  <c r="BK134"/>
  <c r="J134" s="1"/>
  <c r="J62" s="1"/>
  <c r="T134"/>
  <c r="BK161"/>
  <c r="J161" s="1"/>
  <c r="J65" s="1"/>
  <c r="R161"/>
  <c r="BK94" i="5"/>
  <c r="BK83" s="1"/>
  <c r="J83" s="1"/>
  <c r="J60" s="1"/>
  <c r="P83" i="2"/>
  <c r="P82"/>
  <c r="P81" s="1"/>
  <c r="AU55" i="1" s="1"/>
  <c r="T83" i="2"/>
  <c r="T82"/>
  <c r="T81" s="1"/>
  <c r="BK85" i="3"/>
  <c r="J85"/>
  <c r="J61"/>
  <c r="R88" i="4"/>
  <c r="BK84" i="5"/>
  <c r="T84"/>
  <c r="P94"/>
  <c r="P85" i="3"/>
  <c r="P84" s="1"/>
  <c r="P83" s="1"/>
  <c r="AU56" i="1" s="1"/>
  <c r="T88" i="4"/>
  <c r="R134"/>
  <c r="P161"/>
  <c r="T161"/>
  <c r="R84" i="5"/>
  <c r="R94"/>
  <c r="BK83" i="2"/>
  <c r="J83" s="1"/>
  <c r="J61" s="1"/>
  <c r="R83"/>
  <c r="R82" s="1"/>
  <c r="R81" s="1"/>
  <c r="R85" i="3"/>
  <c r="R84" s="1"/>
  <c r="R83" s="1"/>
  <c r="BK88" i="4"/>
  <c r="J88"/>
  <c r="J61" s="1"/>
  <c r="P134"/>
  <c r="P84" i="5"/>
  <c r="P83"/>
  <c r="P82" s="1"/>
  <c r="AU58" i="1" s="1"/>
  <c r="T94" i="5"/>
  <c r="BK151" i="4"/>
  <c r="J151" s="1"/>
  <c r="J64" s="1"/>
  <c r="BK174"/>
  <c r="J174"/>
  <c r="J66" s="1"/>
  <c r="BK106" i="3"/>
  <c r="J106"/>
  <c r="J62"/>
  <c r="BK109"/>
  <c r="J109" s="1"/>
  <c r="J63" s="1"/>
  <c r="BK146" i="4"/>
  <c r="J146" s="1"/>
  <c r="J63" s="1"/>
  <c r="E48" i="5"/>
  <c r="J55"/>
  <c r="BE91"/>
  <c r="BE106"/>
  <c r="BE88"/>
  <c r="BE101"/>
  <c r="J52"/>
  <c r="F55"/>
  <c r="BE85"/>
  <c r="BE95"/>
  <c r="BE98"/>
  <c r="BE103"/>
  <c r="E76" i="4"/>
  <c r="J83"/>
  <c r="BE89"/>
  <c r="BE102"/>
  <c r="BE117"/>
  <c r="BE125"/>
  <c r="BE143"/>
  <c r="BE147"/>
  <c r="BE170"/>
  <c r="J52"/>
  <c r="F83"/>
  <c r="BE98"/>
  <c r="BE105"/>
  <c r="BE113"/>
  <c r="BE175"/>
  <c r="BE94"/>
  <c r="BE121"/>
  <c r="BE129"/>
  <c r="BE152"/>
  <c r="BE157"/>
  <c r="BE109"/>
  <c r="BE135"/>
  <c r="BE139"/>
  <c r="BE162"/>
  <c r="BE166"/>
  <c r="J52" i="3"/>
  <c r="BE86"/>
  <c r="BE94"/>
  <c r="BE107"/>
  <c r="J55"/>
  <c r="F80"/>
  <c r="BE90"/>
  <c r="BE98"/>
  <c r="BE110"/>
  <c r="E73"/>
  <c r="BE102"/>
  <c r="J55" i="2"/>
  <c r="J75"/>
  <c r="E48"/>
  <c r="F55"/>
  <c r="BE113"/>
  <c r="BE115"/>
  <c r="BE121"/>
  <c r="BE127"/>
  <c r="BE110"/>
  <c r="BE118"/>
  <c r="BE124"/>
  <c r="BE84"/>
  <c r="BE88"/>
  <c r="BE92"/>
  <c r="BE96"/>
  <c r="BE100"/>
  <c r="BE104"/>
  <c r="BE107"/>
  <c r="BE130"/>
  <c r="F35"/>
  <c r="BB55" i="1" s="1"/>
  <c r="F36" i="2"/>
  <c r="BC55" i="1" s="1"/>
  <c r="F34" i="2"/>
  <c r="BA55" i="1" s="1"/>
  <c r="F34" i="3"/>
  <c r="BA56" i="1" s="1"/>
  <c r="F37" i="3"/>
  <c r="BD56" i="1" s="1"/>
  <c r="J34" i="4"/>
  <c r="AW57" i="1" s="1"/>
  <c r="F36" i="4"/>
  <c r="BC57" i="1" s="1"/>
  <c r="J34" i="5"/>
  <c r="AW58" i="1" s="1"/>
  <c r="F36" i="5"/>
  <c r="BC58" i="1" s="1"/>
  <c r="F37" i="5"/>
  <c r="BD58" i="1" s="1"/>
  <c r="J34" i="2"/>
  <c r="AW55" i="1" s="1"/>
  <c r="F37" i="2"/>
  <c r="BD55" i="1" s="1"/>
  <c r="F35" i="3"/>
  <c r="BB56" i="1" s="1"/>
  <c r="J34" i="3"/>
  <c r="AW56" i="1" s="1"/>
  <c r="F36" i="3"/>
  <c r="BC56" i="1" s="1"/>
  <c r="F37" i="4"/>
  <c r="BD57" i="1" s="1"/>
  <c r="F34" i="4"/>
  <c r="BA57" i="1" s="1"/>
  <c r="F35" i="4"/>
  <c r="BB57" i="1" s="1"/>
  <c r="F35" i="5"/>
  <c r="BB58" i="1" s="1"/>
  <c r="F34" i="5"/>
  <c r="BA58" i="1" s="1"/>
  <c r="J94" i="5" l="1"/>
  <c r="J62" s="1"/>
  <c r="T83"/>
  <c r="T82"/>
  <c r="R87" i="4"/>
  <c r="R86" s="1"/>
  <c r="P87"/>
  <c r="P86"/>
  <c r="AU57" i="1" s="1"/>
  <c r="AU54" s="1"/>
  <c r="R83" i="5"/>
  <c r="R82" s="1"/>
  <c r="T87" i="4"/>
  <c r="T86" s="1"/>
  <c r="BK84" i="3"/>
  <c r="J84" s="1"/>
  <c r="J60" s="1"/>
  <c r="BK87" i="4"/>
  <c r="J87" s="1"/>
  <c r="J60" s="1"/>
  <c r="BK82" i="5"/>
  <c r="J82" s="1"/>
  <c r="J59" s="1"/>
  <c r="J84"/>
  <c r="J61"/>
  <c r="BK82" i="2"/>
  <c r="J82" s="1"/>
  <c r="J60" s="1"/>
  <c r="J33"/>
  <c r="AV55" i="1" s="1"/>
  <c r="AT55" s="1"/>
  <c r="F33" i="4"/>
  <c r="AZ57" i="1" s="1"/>
  <c r="BD54"/>
  <c r="W33" s="1"/>
  <c r="F33" i="2"/>
  <c r="AZ55" i="1" s="1"/>
  <c r="J33" i="3"/>
  <c r="AV56" i="1" s="1"/>
  <c r="AT56" s="1"/>
  <c r="J33" i="5"/>
  <c r="AV58" i="1" s="1"/>
  <c r="AT58" s="1"/>
  <c r="BC54"/>
  <c r="W32" s="1"/>
  <c r="F33" i="5"/>
  <c r="AZ58" i="1" s="1"/>
  <c r="BB54"/>
  <c r="W31" s="1"/>
  <c r="F33" i="3"/>
  <c r="AZ56" i="1" s="1"/>
  <c r="J33" i="4"/>
  <c r="AV57" i="1" s="1"/>
  <c r="AT57" s="1"/>
  <c r="BA54"/>
  <c r="W30"/>
  <c r="BK81" i="2" l="1"/>
  <c r="J81" s="1"/>
  <c r="J30" s="1"/>
  <c r="AG55" i="1" s="1"/>
  <c r="BK83" i="3"/>
  <c r="J83" s="1"/>
  <c r="J59" s="1"/>
  <c r="BK86" i="4"/>
  <c r="J86" s="1"/>
  <c r="J59" s="1"/>
  <c r="J30" i="5"/>
  <c r="AG58" i="1" s="1"/>
  <c r="AZ54"/>
  <c r="W29" s="1"/>
  <c r="AY54"/>
  <c r="AX54"/>
  <c r="AW54"/>
  <c r="AK30" s="1"/>
  <c r="J39" i="5" l="1"/>
  <c r="J39" i="2"/>
  <c r="J59"/>
  <c r="AN55" i="1"/>
  <c r="AN58"/>
  <c r="J30" i="4"/>
  <c r="AG57" i="1" s="1"/>
  <c r="J30" i="3"/>
  <c r="AG56" i="1"/>
  <c r="AV54"/>
  <c r="AK29" s="1"/>
  <c r="J39" i="4" l="1"/>
  <c r="J39" i="3"/>
  <c r="AN56" i="1"/>
  <c r="AN57"/>
  <c r="AG54"/>
  <c r="AK26" s="1"/>
  <c r="AT54"/>
  <c r="AN54" l="1"/>
  <c r="AK35"/>
</calcChain>
</file>

<file path=xl/sharedStrings.xml><?xml version="1.0" encoding="utf-8"?>
<sst xmlns="http://schemas.openxmlformats.org/spreadsheetml/2006/main" count="2576" uniqueCount="603">
  <si>
    <t>Export Komplet</t>
  </si>
  <si>
    <t>VZ</t>
  </si>
  <si>
    <t>2.0</t>
  </si>
  <si>
    <t>ZAMOK</t>
  </si>
  <si>
    <t>False</t>
  </si>
  <si>
    <t>{24b49599-5f6c-4ece-b21e-e32b6dba7502}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</si>
  <si>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</si>
  <si>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</si>
  <si>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</si>
  <si>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</si>
  <si>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</si>
  <si>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</si>
  <si>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</si>
  <si>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</si>
  <si>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</si>
  <si>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</si>
  <si>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</si>
  <si>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Rajská strouha, Lázně Bohdaneč, odstranění nánosu, ř. km 0,950-1,145</t>
  </si>
  <si>
    <t>KSO:</t>
  </si>
  <si>
    <t/>
  </si>
  <si>
    <t>CC-CZ:</t>
  </si>
  <si>
    <t>Místo:</t>
  </si>
  <si>
    <t xml:space="preserve"> </t>
  </si>
  <si>
    <t>Datum:</t>
  </si>
  <si>
    <t>20. 10. 2022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</si>
  <si>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</si>
  <si>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</si>
  <si>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</si>
  <si>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</si>
  <si>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</si>
  <si>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</si>
  <si>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</si>
  <si>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</si>
  <si>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</si>
  <si>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</si>
  <si>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</si>
  <si>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</si>
  <si>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</si>
  <si>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</si>
  <si>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</si>
  <si>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</si>
  <si>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</si>
  <si>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</si>
  <si>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</si>
  <si>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</si>
  <si>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</si>
  <si>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</si>
  <si>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</si>
  <si>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</si>
  <si>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</si>
  <si>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</si>
  <si>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</si>
  <si>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</si>
  <si>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</si>
  <si>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</si>
  <si>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</si>
  <si>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</si>
  <si>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</si>
  <si>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</si>
  <si>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</si>
  <si>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</si>
  <si>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</si>
  <si>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</si>
  <si>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</si>
  <si>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</si>
  <si>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</si>
  <si>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</si>
  <si>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</si>
  <si>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</si>
  <si>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</si>
  <si>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</si>
  <si>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</si>
  <si>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</si>
  <si>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</si>
  <si>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</si>
  <si>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</si>
  <si>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</si>
  <si>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Odstranění dřevin</t>
  </si>
  <si>
    <t>STA</t>
  </si>
  <si>
    <t>1</t>
  </si>
  <si>
    <t>{8c87eda1-cba1-413a-bd6a-56679ffff3a4}</t>
  </si>
  <si>
    <t>2</t>
  </si>
  <si>
    <t>SO-02</t>
  </si>
  <si>
    <t>Těžení sedimentů</t>
  </si>
  <si>
    <t>{b9104734-52ff-4af0-8195-76a13aee0278}</t>
  </si>
  <si>
    <t>833 2</t>
  </si>
  <si>
    <t>SO-03</t>
  </si>
  <si>
    <t>Lokální oprava opevnění</t>
  </si>
  <si>
    <t>{9697f151-1840-407e-88c5-ac672805d7e8}</t>
  </si>
  <si>
    <t>VON</t>
  </si>
  <si>
    <t>Vedlejší a ostatní náklady</t>
  </si>
  <si>
    <t>{9a64e97b-0181-48e1-92e3-35968031fb31}</t>
  </si>
  <si>
    <t>KRYCÍ LIST SOUPISU PRACÍ</t>
  </si>
  <si>
    <t>Objekt:</t>
  </si>
  <si>
    <t>SO-01 - Odstranění dřevin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</si>
  <si>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</si>
  <si>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</si>
  <si>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</si>
  <si>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</si>
  <si>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</si>
  <si>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</si>
  <si>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</si>
  <si>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</si>
  <si>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</si>
  <si>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</si>
  <si>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</si>
  <si>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</si>
  <si>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</si>
  <si>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</si>
  <si>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</si>
  <si>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</si>
  <si>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</si>
  <si>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</si>
  <si>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</si>
  <si>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</si>
  <si>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</si>
  <si>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</si>
  <si>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</si>
  <si>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</si>
  <si>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</si>
  <si>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</si>
  <si>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</si>
  <si>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2022 02</t>
  </si>
  <si>
    <t>4</t>
  </si>
  <si>
    <t>-2088257668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</si>
  <si>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</si>
  <si>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</si>
  <si>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</si>
  <si>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https://podminky.urs.cz/item/CS_URS_2022_02/111203201</t>
  </si>
  <si>
    <t>VV</t>
  </si>
  <si>
    <t>"viz. TZ D.1.1 a)" 765</t>
  </si>
  <si>
    <t>112101101</t>
  </si>
  <si>
    <t>Odstranění stromů listnatých průměru kmene přes 100 do 300 mm</t>
  </si>
  <si>
    <t>kus</t>
  </si>
  <si>
    <t>-70212602</t>
  </si>
  <si>
    <t>Odstranění stromů s odřezáním kmene a s odvětvením listnatých, průměru kmene přes 100 do 300 mm</t>
  </si>
  <si>
    <t>https://podminky.urs.cz/item/CS_URS_2022_02/112101101</t>
  </si>
  <si>
    <t>"viz. TZ D.1.1 a)" 7</t>
  </si>
  <si>
    <t>3</t>
  </si>
  <si>
    <t>112101102</t>
  </si>
  <si>
    <t>Odstranění stromů listnatých průměru kmene přes 300 do 500 mm</t>
  </si>
  <si>
    <t>420449237</t>
  </si>
  <si>
    <t>Odstranění stromů s odřezáním kmene a s odvětvením listnatých, průměru kmene přes 300 do 500 mm</t>
  </si>
  <si>
    <t>https://podminky.urs.cz/item/CS_URS_2022_02/112101102</t>
  </si>
  <si>
    <t>"viz. TZ D.1.1 a)" 22</t>
  </si>
  <si>
    <t>112101103</t>
  </si>
  <si>
    <t>Odstranění stromů listnatých průměru kmene přes 500 do 700 mm</t>
  </si>
  <si>
    <t>-1172985273</t>
  </si>
  <si>
    <t>Odstranění stromů s odřezáním kmene a s odvětvením listnatých, průměru kmene přes 500 do 700 mm</t>
  </si>
  <si>
    <t>https://podminky.urs.cz/item/CS_URS_2022_02/112101103</t>
  </si>
  <si>
    <t>"viz. TZ D.1.1 a)" 11</t>
  </si>
  <si>
    <t>5</t>
  </si>
  <si>
    <t>112101104</t>
  </si>
  <si>
    <t>Odstranění stromů listnatých průměru kmene přes 700 do 900 mm</t>
  </si>
  <si>
    <t>-1804732</t>
  </si>
  <si>
    <t>Odstranění stromů s odřezáním kmene a s odvětvením listnatých, průměru kmene přes 700 do 900 mm</t>
  </si>
  <si>
    <t>https://podminky.urs.cz/item/CS_URS_2022_02/112101104</t>
  </si>
  <si>
    <t>"viz. TZ D.1.1 a)" 1</t>
  </si>
  <si>
    <t>6</t>
  </si>
  <si>
    <t>112155115</t>
  </si>
  <si>
    <t>Štěpkování stromků a větví v zapojeném porostu průměru kmene do 300 mm s naložením</t>
  </si>
  <si>
    <t>1617569489</t>
  </si>
  <si>
    <t>Štěpkování s naložením na dopravní prostředek a odvozem do 20 km stromků a větví v zapojeném porostu, průměru kmene do 300 mm</t>
  </si>
  <si>
    <t>https://podminky.urs.cz/item/CS_URS_2022_02/112155115</t>
  </si>
  <si>
    <t>7</t>
  </si>
  <si>
    <t>112155121</t>
  </si>
  <si>
    <t>Štěpkování stromků a větví v zapojeném porostu průměru kmene přes 300 do 500 mm s naložením</t>
  </si>
  <si>
    <t>60063313</t>
  </si>
  <si>
    <t>Štěpkování s naložením na dopravní prostředek a odvozem do 20 km stromků a větví v zapojeném porostu, průměru kmene přes 300 do 500 mm</t>
  </si>
  <si>
    <t>https://podminky.urs.cz/item/CS_URS_2022_02/112155121</t>
  </si>
  <si>
    <t>8</t>
  </si>
  <si>
    <t>112155125</t>
  </si>
  <si>
    <t>Štěpkování stromků a větví v zapojeném porostu průměru kmene přes 500 do 700 mm s naložením</t>
  </si>
  <si>
    <t>1010109060</t>
  </si>
  <si>
    <t>Štěpkování s naložením na dopravní prostředek a odvozem do 20 km stromků a větví v zapojeném porostu, průměru kmene přes 500 do 700 mm</t>
  </si>
  <si>
    <t>https://podminky.urs.cz/item/CS_URS_2022_02/112155125</t>
  </si>
  <si>
    <t>9</t>
  </si>
  <si>
    <t>112159999-R</t>
  </si>
  <si>
    <t>Štěpkování stromků a větví v zapojeném porostu průměru kmene přes 700 do 900 mm s naložením</t>
  </si>
  <si>
    <t>1114371048</t>
  </si>
  <si>
    <t>Štěpkování s naložením na dopravní prostředek a odvozem do 20 km stromků a větví v zapojeném porostu, průměru kmene přes 700 do 900 mm</t>
  </si>
  <si>
    <t>10</t>
  </si>
  <si>
    <t>112155311</t>
  </si>
  <si>
    <t>Štěpkování keřového porostu středně hustého s naložením</t>
  </si>
  <si>
    <t>-595133240</t>
  </si>
  <si>
    <t>Štěpkování s naložením na dopravní prostředek a odvozem do 20 km keřového porostu středně hustého</t>
  </si>
  <si>
    <t>https://podminky.urs.cz/item/CS_URS_2022_02/112155311</t>
  </si>
  <si>
    <t>11</t>
  </si>
  <si>
    <t>162201411</t>
  </si>
  <si>
    <t>Vodorovné přemístění kmenů stromů listnatých do 1 km D kmene přes 100 do 300 mm</t>
  </si>
  <si>
    <t>-361564641</t>
  </si>
  <si>
    <t>Vodorovné přemístění větví, kmenů nebo pařezů s naložením, složením a dopravou do 1000 m kmenů stromů listnatých, průměru přes 100 do 300 mm</t>
  </si>
  <si>
    <t>https://podminky.urs.cz/item/CS_URS_2022_02/162201411</t>
  </si>
  <si>
    <t>12</t>
  </si>
  <si>
    <t>162201412</t>
  </si>
  <si>
    <t>Vodorovné přemístění kmenů stromů listnatých do 1 km D kmene přes 300 do 500 mm</t>
  </si>
  <si>
    <t>1296447731</t>
  </si>
  <si>
    <t>Vodorovné přemístění větví, kmenů nebo pařezů s naložením, složením a dopravou do 1000 m kmenů stromů listnatých, průměru přes 300 do 500 mm</t>
  </si>
  <si>
    <t>https://podminky.urs.cz/item/CS_URS_2022_02/162201412</t>
  </si>
  <si>
    <t>13</t>
  </si>
  <si>
    <t>162201413</t>
  </si>
  <si>
    <t>Vodorovné přemístění kmenů stromů listnatých do 1 km D kmene přes 500 do 700 mm</t>
  </si>
  <si>
    <t>2075184140</t>
  </si>
  <si>
    <t>Vodorovné přemístění větví, kmenů nebo pařezů s naložením, složením a dopravou do 1000 m kmenů stromů listnatých, průměru přes 500 do 700 mm</t>
  </si>
  <si>
    <t>https://podminky.urs.cz/item/CS_URS_2022_02/162201413</t>
  </si>
  <si>
    <t>14</t>
  </si>
  <si>
    <t>162201414</t>
  </si>
  <si>
    <t>Vodorovné přemístění kmenů stromů listnatých do 1 km D kmene přes 700 do 900 mm</t>
  </si>
  <si>
    <t>-1670910299</t>
  </si>
  <si>
    <t>Vodorovné přemístění větví, kmenů nebo pařezů s naložením, složením a dopravou do 1000 m kmenů stromů listnatých, průměru přes 700 do 900 mm</t>
  </si>
  <si>
    <t>https://podminky.urs.cz/item/CS_URS_2022_02/162201414</t>
  </si>
  <si>
    <t>184819999-R</t>
  </si>
  <si>
    <t>Ošetření řezných ploch pařezů proti obrůstání herbicidem</t>
  </si>
  <si>
    <t>-2055683618</t>
  </si>
  <si>
    <t>P</t>
  </si>
  <si>
    <t>Poznámka k položce:_x000D_
Nutné aplikovat do několika hodin po řezu!</t>
  </si>
  <si>
    <t>SO-02 - Těžení sedimentů</t>
  </si>
  <si>
    <t xml:space="preserve">    9 - Ostatní konstrukce a práce, bourání</t>
  </si>
  <si>
    <t xml:space="preserve">    998 - Přesun hmot</t>
  </si>
  <si>
    <t>127253115</t>
  </si>
  <si>
    <t>Vykopávky pod vodou dozerem v hornině třídy těžitelnosti I skupiny 1 až 3 s přemístěním výkopku přes 50 do 100 m</t>
  </si>
  <si>
    <t>m3</t>
  </si>
  <si>
    <t>408504970</t>
  </si>
  <si>
    <t>Vykopávky pod vodou dozerem s vodorovným přemístěním výkopku a jeho složením v hloubce do 6 m pod projektem stanovenou pracovní hladinou vody v hornině třídy těžitelnosti I skupiny 1 až 3, na vzdálenost přes 50 do 100 m</t>
  </si>
  <si>
    <t>https://podminky.urs.cz/item/CS_URS_2022_02/127253115</t>
  </si>
  <si>
    <t>"sediment - viz. TZ D.1.1 a)" 200,0</t>
  </si>
  <si>
    <t>162751114</t>
  </si>
  <si>
    <t>Vodorovné přemístění přes 6 000 do 7000 m výkopku/sypaniny z horniny třídy těžitelnosti I skupiny 1 až 3</t>
  </si>
  <si>
    <t>-1637869512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</si>
  <si>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</si>
  <si>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https://podminky.urs.cz/item/CS_URS_2022_02/162751114</t>
  </si>
  <si>
    <t>"sediment" 200,0</t>
  </si>
  <si>
    <t>167151111</t>
  </si>
  <si>
    <t>Nakládání výkopku z hornin třídy těžitelnosti I skupiny 1 až 3 přes 100 m3</t>
  </si>
  <si>
    <t>-2074634736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</si>
  <si>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</si>
  <si>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</si>
  <si>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171201231</t>
  </si>
  <si>
    <t>Poplatek za uložení zeminy a kamení na recyklační skládce (skládkovné) kód odpadu 17 05 04</t>
  </si>
  <si>
    <t>t</t>
  </si>
  <si>
    <t>1171730851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</si>
  <si>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</si>
  <si>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</si>
  <si>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"sediment" 200,0*2,0</t>
  </si>
  <si>
    <t>171251201</t>
  </si>
  <si>
    <t>Uložení sypaniny na skládky nebo meziskládky</t>
  </si>
  <si>
    <t>-708964299</t>
  </si>
  <si>
    <t>Uložení sypaniny na skládky nebo meziskládky bez hutnění s upravením uložené sypaniny do předepsaného tvaru</t>
  </si>
  <si>
    <t>https://podminky.urs.cz/item/CS_URS_2022_02/171251201</t>
  </si>
  <si>
    <t>Ostatní konstrukce a práce, bourání</t>
  </si>
  <si>
    <t>966999004-R</t>
  </si>
  <si>
    <t>Odstranění přechodného oplocení bez likvidace</t>
  </si>
  <si>
    <t>soubor</t>
  </si>
  <si>
    <t>-1175785967</t>
  </si>
  <si>
    <t>998</t>
  </si>
  <si>
    <t>Přesun hmot</t>
  </si>
  <si>
    <t>998332011</t>
  </si>
  <si>
    <t>Přesun hmot pro úpravy vodních toků a kanály</t>
  </si>
  <si>
    <t>-1560627323</t>
  </si>
  <si>
    <t>Přesun hmot pro úpravy vodních toků a kanály, hráze rybníků apod. dopravní vzdálenost do 500 m</t>
  </si>
  <si>
    <t>https://podminky.urs.cz/item/CS_URS_2022_02/998332011</t>
  </si>
  <si>
    <t>SO-03 - Lokální oprava opevnění</t>
  </si>
  <si>
    <t xml:space="preserve">    4 - Vodorovné konstrukce</t>
  </si>
  <si>
    <t xml:space="preserve">    6 - Úpravy povrchů, podlahy a osazování výplní</t>
  </si>
  <si>
    <t xml:space="preserve">    997 - Přesun sutě</t>
  </si>
  <si>
    <t>111103202</t>
  </si>
  <si>
    <t>Kosení ve vegetačním období travního porostu středně hustého</t>
  </si>
  <si>
    <t>ha</t>
  </si>
  <si>
    <t>-2065119770</t>
  </si>
  <si>
    <t>Kosení travin a vodních rostlin ve vegetačním období travního porostu středně hustého</t>
  </si>
  <si>
    <t>https://podminky.urs.cz/item/CS_URS_2022_02/111103202</t>
  </si>
  <si>
    <t>"před opravou opevnění před mostem - viz. TZ D.1.1 a)" 75,0*0,0001</t>
  </si>
  <si>
    <t>"před přespárováním dlažby - viz. TZ D.1.1 a)" 154,0*0,0001</t>
  </si>
  <si>
    <t>114203101</t>
  </si>
  <si>
    <t>Rozebrání dlažeb z lomového kamene nebo betonových tvárnic na sucho</t>
  </si>
  <si>
    <t>-188319170</t>
  </si>
  <si>
    <t>Rozebrání dlažeb nebo záhozů s naložením na dopravní prostředek dlažeb z lomového kamene nebo betonových tvárnic na sucho nebo se spárami vyplněnými pískem nebo drnem</t>
  </si>
  <si>
    <t>https://podminky.urs.cz/item/CS_URS_2022_02/114203101</t>
  </si>
  <si>
    <t>"oprava opevnění před mostem - viz. TZ D.1.1 a) - 70% plochy" 75,0*0,25*0,7</t>
  </si>
  <si>
    <t>114203201</t>
  </si>
  <si>
    <t>Očištění lomového kamene nebo betonových tvárnic od hlíny nebo písku</t>
  </si>
  <si>
    <t>-51785595</t>
  </si>
  <si>
    <t>Očištění lomového kamene nebo betonových tvárnic získaných při rozebrání dlažeb, záhozů, rovnanin a soustřeďovacích staveb od hlíny nebo písku</t>
  </si>
  <si>
    <t>https://podminky.urs.cz/item/CS_URS_2022_02/114203201</t>
  </si>
  <si>
    <t>115999002-R</t>
  </si>
  <si>
    <t xml:space="preserve">Zřízení a odstranění zajímkování </t>
  </si>
  <si>
    <t>-755877515</t>
  </si>
  <si>
    <t>Poznámka k položce:_x000D_
Převedení vody např. potrubím vč. hrázkování - zřízení a odstranění, vč. čerpání vody po dobu provádění stavby</t>
  </si>
  <si>
    <t>131251102</t>
  </si>
  <si>
    <t>Hloubení jam nezapažených v hornině třídy těžitelnosti I skupiny 3 objem do 50 m3 strojně</t>
  </si>
  <si>
    <t>-246370935</t>
  </si>
  <si>
    <t>Hloubení nezapažených jam a zářezů strojně s urovnáním dna do předepsaného profilu a spádu v hornině třídy těžitelnosti I skupiny 3 přes 20 do 50 m3</t>
  </si>
  <si>
    <t>https://podminky.urs.cz/item/CS_URS_2022_02/131251102</t>
  </si>
  <si>
    <t>"pro lože dlažby před mostem - viz. Tabulka kubatur D.1.1.4." 22,0</t>
  </si>
  <si>
    <t>162351103</t>
  </si>
  <si>
    <t>Vodorovné přemístění přes 50 do 500 m výkopku/sypaniny z horniny třídy těžitelnosti I skupiny 1 až 3</t>
  </si>
  <si>
    <t>281179798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</si>
  <si>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</si>
  <si>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</si>
  <si>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"přiblížení výkopku korytem ke sjezdu" 22,0</t>
  </si>
  <si>
    <t>723418299</t>
  </si>
  <si>
    <t>"přebytečná zemina" 22,0</t>
  </si>
  <si>
    <t>167151101</t>
  </si>
  <si>
    <t>Nakládání výkopku z hornin třídy těžitelnosti I skupiny 1 až 3 do 100 m3</t>
  </si>
  <si>
    <t>-463753481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</si>
  <si>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</si>
  <si>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</si>
  <si>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1550405990</t>
  </si>
  <si>
    <t>"přebytečná zemina" 22,0*1,8</t>
  </si>
  <si>
    <t>-784206128</t>
  </si>
  <si>
    <t>185803105</t>
  </si>
  <si>
    <t>Shrabání pokoseného travního porostu s odvozem do 20 km</t>
  </si>
  <si>
    <t>-626997444</t>
  </si>
  <si>
    <t>Shrabání pokoseného porostu a organických naplavenin s odvozem do 20 km travního porostu</t>
  </si>
  <si>
    <t>https://podminky.urs.cz/item/CS_URS_2022_02/185803105</t>
  </si>
  <si>
    <t>Vodorovné konstrukce</t>
  </si>
  <si>
    <t>451316124</t>
  </si>
  <si>
    <t>Podklad pod dlažbu z betonu prostého se zvýšenými nároky na prostředí C 30/37 tl přes 200 do 250 mm</t>
  </si>
  <si>
    <t>1434233243</t>
  </si>
  <si>
    <t>Podklad pod dlažbu z betonu prostého se zvýšenými nároky na prostředí tř. C 30/37 tl. přes 200 do 250 mm</t>
  </si>
  <si>
    <t>https://podminky.urs.cz/item/CS_URS_2022_02/451316124</t>
  </si>
  <si>
    <t>"oprava opevnění před mostem - viz. Tabulka kubatur D.1.1.4." 22,0/0,25</t>
  </si>
  <si>
    <t>465513227</t>
  </si>
  <si>
    <t>Dlažba z lomového kamene na cementovou maltu s vyspárováním tl 250 mm pro hráze</t>
  </si>
  <si>
    <t>1579827291</t>
  </si>
  <si>
    <t>Dlažba z lomového kamene lomařsky upraveného na cementovou maltu, s vyspárováním cementovou maltou, tl. kamene 250 mm</t>
  </si>
  <si>
    <t>https://podminky.urs.cz/item/CS_URS_2022_02/465513227</t>
  </si>
  <si>
    <t>"oprava opevnění před mostem - viz. TZ D.1.1 a) - doplnění chybějící dlažby 30%" 75,0*0,3</t>
  </si>
  <si>
    <t>465519999-R</t>
  </si>
  <si>
    <t>Dlažba z rozebraného kamene na cementovou maltu s vyspárováním tl 250 mm pro hráze</t>
  </si>
  <si>
    <t>-224858982</t>
  </si>
  <si>
    <t>Dlažba z rozebraného kamene na cementovou maltu, s vyspárováním cementovou maltou, tl. kamene 250 mm</t>
  </si>
  <si>
    <t>"oprava opevnění před mostem - viz. TZ D.1.1 a) - 70%" 75,0*0,7</t>
  </si>
  <si>
    <t>Úpravy povrchů, podlahy a osazování výplní</t>
  </si>
  <si>
    <t>628635512</t>
  </si>
  <si>
    <t>Vyplnění spár zdiva z lomového kamene maltou cementovou na hl do 70 mm s vyspárováním</t>
  </si>
  <si>
    <t>-1489818372</t>
  </si>
  <si>
    <t>Vyplnění spár dosavadních konstrukcí zdiva cementovou maltou s vyčištěním spár hloubky do 70 mm, zdiva z lomového kamene s vyspárováním</t>
  </si>
  <si>
    <t>https://podminky.urs.cz/item/CS_URS_2022_02/628635512</t>
  </si>
  <si>
    <t>"přespárování dlažby - viz. TZ D.1.1 a)" 154,0</t>
  </si>
  <si>
    <t>16</t>
  </si>
  <si>
    <t>938901101</t>
  </si>
  <si>
    <t>Očištění dlažby z lomového kamene nebo z betonových desek od porostu</t>
  </si>
  <si>
    <t>-839310290</t>
  </si>
  <si>
    <t>Dokončovací práce na dosavadních konstrukcích očištění dlažby od travního a divokého porostu, s vytrháním kořenů ze spár, s naložením odstraněného porostu na dopravní prostředek nebo s odklizením na hromady do vzdálenosti 50 m z lomového kamene nebo betonových desek</t>
  </si>
  <si>
    <t>https://podminky.urs.cz/item/CS_URS_2022_02/938901101</t>
  </si>
  <si>
    <t>"oprava opevnění před mostem - viz. TZ D.1.1 a) - 70% plochy" 75,0*0,7</t>
  </si>
  <si>
    <t>17</t>
  </si>
  <si>
    <t>938903111</t>
  </si>
  <si>
    <t>Vysekání spár hl do 70 mm v dlažbě z lomového kamene</t>
  </si>
  <si>
    <t>1265897803</t>
  </si>
  <si>
    <t>Dokončovací práce na dosavadních konstrukcích vysekání spár s očištěním zdiva nebo dlažby, s naložením suti na dopravní prostředek nebo s odklizením na hromady do vzdálenosti 50 m při hloubce spáry do 70 mm v dlažbě z lomového kamene</t>
  </si>
  <si>
    <t>https://podminky.urs.cz/item/CS_URS_2022_02/938903111</t>
  </si>
  <si>
    <t>997</t>
  </si>
  <si>
    <t>Přesun sutě</t>
  </si>
  <si>
    <t>18</t>
  </si>
  <si>
    <t>997013861</t>
  </si>
  <si>
    <t>Poplatek za uložení stavebního odpadu na recyklační skládce (skládkovné) z prostého betonu kód odpadu 17 01 01</t>
  </si>
  <si>
    <t>1669791393</t>
  </si>
  <si>
    <t>Poplatek za uložení stavebního odpadu na recyklační skládce (skládkovné) z prostého betonu zatříděného do Katalogu odpadů pod kódem 17 01 01</t>
  </si>
  <si>
    <t>https://podminky.urs.cz/item/CS_URS_2022_02/997013861</t>
  </si>
  <si>
    <t>"suť ze spár" 2,772</t>
  </si>
  <si>
    <t>19</t>
  </si>
  <si>
    <t>997321511</t>
  </si>
  <si>
    <t>Vodorovná doprava suti a vybouraných hmot po suchu do 1 km</t>
  </si>
  <si>
    <t>-1036384556</t>
  </si>
  <si>
    <t>Vodorovná doprava suti a vybouraných hmot bez naložení, s vyložením a hrubým urovnáním po suchu, na vzdálenost do 1 km</t>
  </si>
  <si>
    <t>https://podminky.urs.cz/item/CS_URS_2022_02/997321511</t>
  </si>
  <si>
    <t>20</t>
  </si>
  <si>
    <t>997321519</t>
  </si>
  <si>
    <t>Příplatek ZKD 1 km vodorovné dopravy suti a vybouraných hmot po suchu</t>
  </si>
  <si>
    <t>1901672165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</si>
  <si>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</si>
  <si>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https://podminky.urs.cz/item/CS_URS_2022_02/997321519</t>
  </si>
  <si>
    <t>6*2,772</t>
  </si>
  <si>
    <t>56447607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</si>
  <si>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</si>
  <si>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</si>
  <si>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</si>
  <si>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</si>
  <si>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</si>
  <si>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</si>
  <si>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</si>
  <si>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</si>
  <si>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</si>
  <si>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</si>
  <si>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</si>
  <si>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</si>
  <si>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 xml:space="preserve"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vč. osetí ploch a případné opravy asfaltových krytů. Náhrada za dočasné zábory ploch. Zřízení a odstranění dočasných sjezdů, nájezdů a lávek přes výkopy. Zajištění výkopů zábradlím. Zřízení čistících zón před výjezdem z obvodu staveniště. Zajištění bezpečnosti práce a ochrany životního prostředí._x000D_
</t>
  </si>
  <si>
    <t>031004000</t>
  </si>
  <si>
    <t>Dopravní značení na staveništi</t>
  </si>
  <si>
    <t>-1203304241</t>
  </si>
  <si>
    <t>Poznámka k položce:_x000D_
Projednání a zajištění zvláštního užívání komunikací a veřejných ploch, zajištění dopravního značení
 k dopravním omezením, řízení provozu vč. případné světelné signalizace, jejich údržba, přemisťování a následné odstranění, a to v rozsahu nezbytném pro řádné a bezpečné provádění stavby.</t>
  </si>
  <si>
    <t>031005000</t>
  </si>
  <si>
    <t xml:space="preserve">Práce v ochranném pásmu </t>
  </si>
  <si>
    <t>2036770039</t>
  </si>
  <si>
    <t>Práce v ochranném pásmu</t>
  </si>
  <si>
    <t>Poznámka k položce:_x000D_
Práce v ochranném pásmu nadzemního vedení horkovodu.</t>
  </si>
  <si>
    <t>VRN9</t>
  </si>
  <si>
    <t>Ostatní náklady</t>
  </si>
  <si>
    <t>090002000</t>
  </si>
  <si>
    <t xml:space="preserve">Zajištění ochrany a vytýčení podzemních inženýrských sítí </t>
  </si>
  <si>
    <t>-1070183650</t>
  </si>
  <si>
    <t>Poznámka k položce:_x000D_
Zajištění ochrany a vytýčení podzemních inženýrských sítí uvedených v projektové dokumentaci dle podmínek z dokladové části projektu (např. vodovod, podzemní vedení NN a VN)
.</t>
  </si>
  <si>
    <t>091704000</t>
  </si>
  <si>
    <t>Vypracování Plánu opatření pro případ havárie</t>
  </si>
  <si>
    <t>ks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</si>
  <si>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</si>
  <si>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</si>
  <si>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</si>
  <si>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</si>
  <si>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</si>
  <si>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</si>
  <si>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</si>
  <si>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pozemků), výustí, mostních konstrukcí a jejich příslušenství, zajištění fotodokumentace stávajícho stavu přístupových komunikací</t>
  </si>
  <si>
    <t>1387120064</t>
  </si>
  <si>
    <t xml:space="preserve">Poznámka k položce:_x000D_
Před zahájením prací stavebník zdokumentuje stav terénu, stromů, komunikací, obrubníků, stávajícího stavu konstrukcí průtočných profilů mostů, stávajícího stavu lávek, výustí, přístupových pozemků a dalších objektů dotčených stavbou a pohybem techniky. Pokud dojde k jejich poškození, zhotovitel stavby zajistí jejich opravu.  </t>
  </si>
  <si>
    <t>092105000</t>
  </si>
  <si>
    <t>Zajištění povolení ke kácení a zajištění dokladů o předání dřevní hmoty vzniklé smýcením porostů k dalšímu využití</t>
  </si>
  <si>
    <t>1968000428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</si>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</sst>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49" fontId="39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2155125" TargetMode="External"/><Relationship Id="rId13" Type="http://schemas.openxmlformats.org/officeDocument/2006/relationships/hyperlink" Target="https://podminky.urs.cz/item/CS_URS_2022_02/162201414" TargetMode="External"/><Relationship Id="rId3" Type="http://schemas.openxmlformats.org/officeDocument/2006/relationships/hyperlink" Target="https://podminky.urs.cz/item/CS_URS_2022_02/112101102" TargetMode="External"/><Relationship Id="rId7" Type="http://schemas.openxmlformats.org/officeDocument/2006/relationships/hyperlink" Target="https://podminky.urs.cz/item/CS_URS_2022_02/112155121" TargetMode="External"/><Relationship Id="rId12" Type="http://schemas.openxmlformats.org/officeDocument/2006/relationships/hyperlink" Target="https://podminky.urs.cz/item/CS_URS_2022_02/162201413" TargetMode="External"/><Relationship Id="rId2" Type="http://schemas.openxmlformats.org/officeDocument/2006/relationships/hyperlink" Target="https://podminky.urs.cz/item/CS_URS_2022_02/112101101" TargetMode="External"/><Relationship Id="rId1" Type="http://schemas.openxmlformats.org/officeDocument/2006/relationships/hyperlink" Target="https://podminky.urs.cz/item/CS_URS_2022_02/111203201" TargetMode="External"/><Relationship Id="rId6" Type="http://schemas.openxmlformats.org/officeDocument/2006/relationships/hyperlink" Target="https://podminky.urs.cz/item/CS_URS_2022_02/112155115" TargetMode="External"/><Relationship Id="rId11" Type="http://schemas.openxmlformats.org/officeDocument/2006/relationships/hyperlink" Target="https://podminky.urs.cz/item/CS_URS_2022_02/162201412" TargetMode="External"/><Relationship Id="rId5" Type="http://schemas.openxmlformats.org/officeDocument/2006/relationships/hyperlink" Target="https://podminky.urs.cz/item/CS_URS_2022_02/112101104" TargetMode="External"/><Relationship Id="rId10" Type="http://schemas.openxmlformats.org/officeDocument/2006/relationships/hyperlink" Target="https://podminky.urs.cz/item/CS_URS_2022_02/162201411" TargetMode="External"/><Relationship Id="rId4" Type="http://schemas.openxmlformats.org/officeDocument/2006/relationships/hyperlink" Target="https://podminky.urs.cz/item/CS_URS_2022_02/112101103" TargetMode="External"/><Relationship Id="rId9" Type="http://schemas.openxmlformats.org/officeDocument/2006/relationships/hyperlink" Target="https://podminky.urs.cz/item/CS_URS_2022_02/112155311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67151111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2_02/162751114" TargetMode="External"/><Relationship Id="rId1" Type="http://schemas.openxmlformats.org/officeDocument/2006/relationships/hyperlink" Target="https://podminky.urs.cz/item/CS_URS_2022_02/127253115" TargetMode="External"/><Relationship Id="rId6" Type="http://schemas.openxmlformats.org/officeDocument/2006/relationships/hyperlink" Target="https://podminky.urs.cz/item/CS_URS_2022_02/998332011" TargetMode="External"/><Relationship Id="rId5" Type="http://schemas.openxmlformats.org/officeDocument/2006/relationships/hyperlink" Target="https://podminky.urs.cz/item/CS_URS_2022_02/171251201" TargetMode="External"/><Relationship Id="rId4" Type="http://schemas.openxmlformats.org/officeDocument/2006/relationships/hyperlink" Target="https://podminky.urs.cz/item/CS_URS_2022_02/17120123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1201231" TargetMode="External"/><Relationship Id="rId13" Type="http://schemas.openxmlformats.org/officeDocument/2006/relationships/hyperlink" Target="https://podminky.urs.cz/item/CS_URS_2022_02/628635512" TargetMode="External"/><Relationship Id="rId18" Type="http://schemas.openxmlformats.org/officeDocument/2006/relationships/hyperlink" Target="https://podminky.urs.cz/item/CS_URS_2022_02/997321519" TargetMode="External"/><Relationship Id="rId3" Type="http://schemas.openxmlformats.org/officeDocument/2006/relationships/hyperlink" Target="https://podminky.urs.cz/item/CS_URS_2022_02/114203201" TargetMode="External"/><Relationship Id="rId7" Type="http://schemas.openxmlformats.org/officeDocument/2006/relationships/hyperlink" Target="https://podminky.urs.cz/item/CS_URS_2022_02/167151101" TargetMode="External"/><Relationship Id="rId12" Type="http://schemas.openxmlformats.org/officeDocument/2006/relationships/hyperlink" Target="https://podminky.urs.cz/item/CS_URS_2022_02/465513227" TargetMode="External"/><Relationship Id="rId17" Type="http://schemas.openxmlformats.org/officeDocument/2006/relationships/hyperlink" Target="https://podminky.urs.cz/item/CS_URS_2022_02/997321511" TargetMode="External"/><Relationship Id="rId2" Type="http://schemas.openxmlformats.org/officeDocument/2006/relationships/hyperlink" Target="https://podminky.urs.cz/item/CS_URS_2022_02/114203101" TargetMode="External"/><Relationship Id="rId16" Type="http://schemas.openxmlformats.org/officeDocument/2006/relationships/hyperlink" Target="https://podminky.urs.cz/item/CS_URS_2022_02/997013861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podminky.urs.cz/item/CS_URS_2022_02/111103202" TargetMode="External"/><Relationship Id="rId6" Type="http://schemas.openxmlformats.org/officeDocument/2006/relationships/hyperlink" Target="https://podminky.urs.cz/item/CS_URS_2022_02/162751114" TargetMode="External"/><Relationship Id="rId11" Type="http://schemas.openxmlformats.org/officeDocument/2006/relationships/hyperlink" Target="https://podminky.urs.cz/item/CS_URS_2022_02/451316124" TargetMode="External"/><Relationship Id="rId5" Type="http://schemas.openxmlformats.org/officeDocument/2006/relationships/hyperlink" Target="https://podminky.urs.cz/item/CS_URS_2022_02/162351103" TargetMode="External"/><Relationship Id="rId15" Type="http://schemas.openxmlformats.org/officeDocument/2006/relationships/hyperlink" Target="https://podminky.urs.cz/item/CS_URS_2022_02/938903111" TargetMode="External"/><Relationship Id="rId10" Type="http://schemas.openxmlformats.org/officeDocument/2006/relationships/hyperlink" Target="https://podminky.urs.cz/item/CS_URS_2022_02/185803105" TargetMode="External"/><Relationship Id="rId19" Type="http://schemas.openxmlformats.org/officeDocument/2006/relationships/hyperlink" Target="https://podminky.urs.cz/item/CS_URS_2022_02/998332011" TargetMode="External"/><Relationship Id="rId4" Type="http://schemas.openxmlformats.org/officeDocument/2006/relationships/hyperlink" Target="https://podminky.urs.cz/item/CS_URS_2022_02/131251102" TargetMode="External"/><Relationship Id="rId9" Type="http://schemas.openxmlformats.org/officeDocument/2006/relationships/hyperlink" Target="https://podminky.urs.cz/item/CS_URS_2022_02/171251201" TargetMode="External"/><Relationship Id="rId14" Type="http://schemas.openxmlformats.org/officeDocument/2006/relationships/hyperlink" Target="https://podminky.urs.cz/item/CS_URS_2022_02/93890110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13" t="s">
        <v>14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21"/>
      <c r="AQ5" s="21"/>
      <c r="AR5" s="19"/>
      <c r="BE5" s="31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15" t="s">
        <v>17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21"/>
      <c r="AQ6" s="21"/>
      <c r="AR6" s="19"/>
      <c r="BE6" s="311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311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24</v>
      </c>
      <c r="AO8" s="21"/>
      <c r="AP8" s="21"/>
      <c r="AQ8" s="21"/>
      <c r="AR8" s="19"/>
      <c r="BE8" s="311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11"/>
      <c r="BS9" s="16" t="s">
        <v>6</v>
      </c>
    </row>
    <row r="10" spans="1:74" s="1" customFormat="1" ht="12" customHeight="1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11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11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11"/>
      <c r="BS12" s="16" t="s">
        <v>6</v>
      </c>
    </row>
    <row r="13" spans="1:74" s="1" customFormat="1" ht="12" customHeight="1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311"/>
      <c r="BS13" s="16" t="s">
        <v>6</v>
      </c>
    </row>
    <row r="14" spans="1:74" ht="12.75">
      <c r="B14" s="20"/>
      <c r="C14" s="21"/>
      <c r="D14" s="21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311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11"/>
      <c r="BS15" s="16" t="s">
        <v>4</v>
      </c>
    </row>
    <row r="16" spans="1:74" s="1" customFormat="1" ht="12" customHeight="1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1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11"/>
      <c r="BS17" s="16" t="s">
        <v>33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11"/>
      <c r="BS18" s="16" t="s">
        <v>6</v>
      </c>
    </row>
    <row r="19" spans="1:71" s="1" customFormat="1" ht="12" customHeight="1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1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11"/>
      <c r="BS20" s="16" t="s">
        <v>33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11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11"/>
    </row>
    <row r="23" spans="1:71" s="1" customFormat="1" ht="47.25" customHeight="1">
      <c r="B23" s="20"/>
      <c r="C23" s="21"/>
      <c r="D23" s="21"/>
      <c r="E23" s="318" t="s">
        <v>36</v>
      </c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21"/>
      <c r="AP23" s="21"/>
      <c r="AQ23" s="21"/>
      <c r="AR23" s="19"/>
      <c r="BE23" s="31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1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11"/>
    </row>
    <row r="26" spans="1:71" s="2" customFormat="1" ht="25.9" customHeight="1">
      <c r="A26" s="33"/>
      <c r="B26" s="34"/>
      <c r="C26" s="35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19">
        <f>ROUND(AG54,2)</f>
        <v>0</v>
      </c>
      <c r="AL26" s="320"/>
      <c r="AM26" s="320"/>
      <c r="AN26" s="320"/>
      <c r="AO26" s="320"/>
      <c r="AP26" s="35"/>
      <c r="AQ26" s="35"/>
      <c r="AR26" s="38"/>
      <c r="BE26" s="311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11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21" t="s">
        <v>38</v>
      </c>
      <c r="M28" s="321"/>
      <c r="N28" s="321"/>
      <c r="O28" s="321"/>
      <c r="P28" s="321"/>
      <c r="Q28" s="35"/>
      <c r="R28" s="35"/>
      <c r="S28" s="35"/>
      <c r="T28" s="35"/>
      <c r="U28" s="35"/>
      <c r="V28" s="35"/>
      <c r="W28" s="321" t="s">
        <v>39</v>
      </c>
      <c r="X28" s="321"/>
      <c r="Y28" s="321"/>
      <c r="Z28" s="321"/>
      <c r="AA28" s="321"/>
      <c r="AB28" s="321"/>
      <c r="AC28" s="321"/>
      <c r="AD28" s="321"/>
      <c r="AE28" s="321"/>
      <c r="AF28" s="35"/>
      <c r="AG28" s="35"/>
      <c r="AH28" s="35"/>
      <c r="AI28" s="35"/>
      <c r="AJ28" s="35"/>
      <c r="AK28" s="321" t="s">
        <v>40</v>
      </c>
      <c r="AL28" s="321"/>
      <c r="AM28" s="321"/>
      <c r="AN28" s="321"/>
      <c r="AO28" s="321"/>
      <c r="AP28" s="35"/>
      <c r="AQ28" s="35"/>
      <c r="AR28" s="38"/>
      <c r="BE28" s="311"/>
    </row>
    <row r="29" spans="1:71" s="3" customFormat="1" ht="14.45" customHeight="1">
      <c r="B29" s="39"/>
      <c r="C29" s="40"/>
      <c r="D29" s="28" t="s">
        <v>41</v>
      </c>
      <c r="E29" s="40"/>
      <c r="F29" s="28" t="s">
        <v>42</v>
      </c>
      <c r="G29" s="40"/>
      <c r="H29" s="40"/>
      <c r="I29" s="40"/>
      <c r="J29" s="40"/>
      <c r="K29" s="40"/>
      <c r="L29" s="324">
        <v>0.21</v>
      </c>
      <c r="M29" s="323"/>
      <c r="N29" s="323"/>
      <c r="O29" s="323"/>
      <c r="P29" s="323"/>
      <c r="Q29" s="40"/>
      <c r="R29" s="40"/>
      <c r="S29" s="40"/>
      <c r="T29" s="40"/>
      <c r="U29" s="40"/>
      <c r="V29" s="40"/>
      <c r="W29" s="322">
        <f>ROUND(AZ54, 2)</f>
        <v>0</v>
      </c>
      <c r="X29" s="323"/>
      <c r="Y29" s="323"/>
      <c r="Z29" s="323"/>
      <c r="AA29" s="323"/>
      <c r="AB29" s="323"/>
      <c r="AC29" s="323"/>
      <c r="AD29" s="323"/>
      <c r="AE29" s="323"/>
      <c r="AF29" s="40"/>
      <c r="AG29" s="40"/>
      <c r="AH29" s="40"/>
      <c r="AI29" s="40"/>
      <c r="AJ29" s="40"/>
      <c r="AK29" s="322">
        <f>ROUND(AV54, 2)</f>
        <v>0</v>
      </c>
      <c r="AL29" s="323"/>
      <c r="AM29" s="323"/>
      <c r="AN29" s="323"/>
      <c r="AO29" s="323"/>
      <c r="AP29" s="40"/>
      <c r="AQ29" s="40"/>
      <c r="AR29" s="41"/>
      <c r="BE29" s="312"/>
    </row>
    <row r="30" spans="1:71" s="3" customFormat="1" ht="14.45" customHeight="1">
      <c r="B30" s="39"/>
      <c r="C30" s="40"/>
      <c r="D30" s="40"/>
      <c r="E30" s="40"/>
      <c r="F30" s="28" t="s">
        <v>43</v>
      </c>
      <c r="G30" s="40"/>
      <c r="H30" s="40"/>
      <c r="I30" s="40"/>
      <c r="J30" s="40"/>
      <c r="K30" s="40"/>
      <c r="L30" s="324">
        <v>0.15</v>
      </c>
      <c r="M30" s="323"/>
      <c r="N30" s="323"/>
      <c r="O30" s="323"/>
      <c r="P30" s="323"/>
      <c r="Q30" s="40"/>
      <c r="R30" s="40"/>
      <c r="S30" s="40"/>
      <c r="T30" s="40"/>
      <c r="U30" s="40"/>
      <c r="V30" s="40"/>
      <c r="W30" s="322">
        <f>ROUND(BA54, 2)</f>
        <v>0</v>
      </c>
      <c r="X30" s="323"/>
      <c r="Y30" s="323"/>
      <c r="Z30" s="323"/>
      <c r="AA30" s="323"/>
      <c r="AB30" s="323"/>
      <c r="AC30" s="323"/>
      <c r="AD30" s="323"/>
      <c r="AE30" s="323"/>
      <c r="AF30" s="40"/>
      <c r="AG30" s="40"/>
      <c r="AH30" s="40"/>
      <c r="AI30" s="40"/>
      <c r="AJ30" s="40"/>
      <c r="AK30" s="322">
        <f>ROUND(AW54, 2)</f>
        <v>0</v>
      </c>
      <c r="AL30" s="323"/>
      <c r="AM30" s="323"/>
      <c r="AN30" s="323"/>
      <c r="AO30" s="323"/>
      <c r="AP30" s="40"/>
      <c r="AQ30" s="40"/>
      <c r="AR30" s="41"/>
      <c r="BE30" s="312"/>
    </row>
    <row r="31" spans="1:71" s="3" customFormat="1" ht="14.45" hidden="1" customHeight="1">
      <c r="B31" s="39"/>
      <c r="C31" s="40"/>
      <c r="D31" s="40"/>
      <c r="E31" s="40"/>
      <c r="F31" s="28" t="s">
        <v>44</v>
      </c>
      <c r="G31" s="40"/>
      <c r="H31" s="40"/>
      <c r="I31" s="40"/>
      <c r="J31" s="40"/>
      <c r="K31" s="40"/>
      <c r="L31" s="324">
        <v>0.21</v>
      </c>
      <c r="M31" s="323"/>
      <c r="N31" s="323"/>
      <c r="O31" s="323"/>
      <c r="P31" s="323"/>
      <c r="Q31" s="40"/>
      <c r="R31" s="40"/>
      <c r="S31" s="40"/>
      <c r="T31" s="40"/>
      <c r="U31" s="40"/>
      <c r="V31" s="40"/>
      <c r="W31" s="322">
        <f>ROUND(BB54, 2)</f>
        <v>0</v>
      </c>
      <c r="X31" s="323"/>
      <c r="Y31" s="323"/>
      <c r="Z31" s="323"/>
      <c r="AA31" s="323"/>
      <c r="AB31" s="323"/>
      <c r="AC31" s="323"/>
      <c r="AD31" s="323"/>
      <c r="AE31" s="323"/>
      <c r="AF31" s="40"/>
      <c r="AG31" s="40"/>
      <c r="AH31" s="40"/>
      <c r="AI31" s="40"/>
      <c r="AJ31" s="40"/>
      <c r="AK31" s="322">
        <v>0</v>
      </c>
      <c r="AL31" s="323"/>
      <c r="AM31" s="323"/>
      <c r="AN31" s="323"/>
      <c r="AO31" s="323"/>
      <c r="AP31" s="40"/>
      <c r="AQ31" s="40"/>
      <c r="AR31" s="41"/>
      <c r="BE31" s="312"/>
    </row>
    <row r="32" spans="1:71" s="3" customFormat="1" ht="14.45" hidden="1" customHeight="1">
      <c r="B32" s="39"/>
      <c r="C32" s="40"/>
      <c r="D32" s="40"/>
      <c r="E32" s="40"/>
      <c r="F32" s="28" t="s">
        <v>45</v>
      </c>
      <c r="G32" s="40"/>
      <c r="H32" s="40"/>
      <c r="I32" s="40"/>
      <c r="J32" s="40"/>
      <c r="K32" s="40"/>
      <c r="L32" s="324">
        <v>0.15</v>
      </c>
      <c r="M32" s="323"/>
      <c r="N32" s="323"/>
      <c r="O32" s="323"/>
      <c r="P32" s="323"/>
      <c r="Q32" s="40"/>
      <c r="R32" s="40"/>
      <c r="S32" s="40"/>
      <c r="T32" s="40"/>
      <c r="U32" s="40"/>
      <c r="V32" s="40"/>
      <c r="W32" s="322">
        <f>ROUND(BC54, 2)</f>
        <v>0</v>
      </c>
      <c r="X32" s="323"/>
      <c r="Y32" s="323"/>
      <c r="Z32" s="323"/>
      <c r="AA32" s="323"/>
      <c r="AB32" s="323"/>
      <c r="AC32" s="323"/>
      <c r="AD32" s="323"/>
      <c r="AE32" s="323"/>
      <c r="AF32" s="40"/>
      <c r="AG32" s="40"/>
      <c r="AH32" s="40"/>
      <c r="AI32" s="40"/>
      <c r="AJ32" s="40"/>
      <c r="AK32" s="322">
        <v>0</v>
      </c>
      <c r="AL32" s="323"/>
      <c r="AM32" s="323"/>
      <c r="AN32" s="323"/>
      <c r="AO32" s="323"/>
      <c r="AP32" s="40"/>
      <c r="AQ32" s="40"/>
      <c r="AR32" s="41"/>
      <c r="BE32" s="312"/>
    </row>
    <row r="33" spans="1:57" s="3" customFormat="1" ht="14.45" hidden="1" customHeight="1">
      <c r="B33" s="39"/>
      <c r="C33" s="40"/>
      <c r="D33" s="40"/>
      <c r="E33" s="40"/>
      <c r="F33" s="28" t="s">
        <v>46</v>
      </c>
      <c r="G33" s="40"/>
      <c r="H33" s="40"/>
      <c r="I33" s="40"/>
      <c r="J33" s="40"/>
      <c r="K33" s="40"/>
      <c r="L33" s="324">
        <v>0</v>
      </c>
      <c r="M33" s="323"/>
      <c r="N33" s="323"/>
      <c r="O33" s="323"/>
      <c r="P33" s="323"/>
      <c r="Q33" s="40"/>
      <c r="R33" s="40"/>
      <c r="S33" s="40"/>
      <c r="T33" s="40"/>
      <c r="U33" s="40"/>
      <c r="V33" s="40"/>
      <c r="W33" s="322">
        <f>ROUND(BD54, 2)</f>
        <v>0</v>
      </c>
      <c r="X33" s="323"/>
      <c r="Y33" s="323"/>
      <c r="Z33" s="323"/>
      <c r="AA33" s="323"/>
      <c r="AB33" s="323"/>
      <c r="AC33" s="323"/>
      <c r="AD33" s="323"/>
      <c r="AE33" s="323"/>
      <c r="AF33" s="40"/>
      <c r="AG33" s="40"/>
      <c r="AH33" s="40"/>
      <c r="AI33" s="40"/>
      <c r="AJ33" s="40"/>
      <c r="AK33" s="322">
        <v>0</v>
      </c>
      <c r="AL33" s="323"/>
      <c r="AM33" s="323"/>
      <c r="AN33" s="323"/>
      <c r="AO33" s="323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47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48</v>
      </c>
      <c r="U35" s="44"/>
      <c r="V35" s="44"/>
      <c r="W35" s="44"/>
      <c r="X35" s="328" t="s">
        <v>49</v>
      </c>
      <c r="Y35" s="326"/>
      <c r="Z35" s="326"/>
      <c r="AA35" s="326"/>
      <c r="AB35" s="326"/>
      <c r="AC35" s="44"/>
      <c r="AD35" s="44"/>
      <c r="AE35" s="44"/>
      <c r="AF35" s="44"/>
      <c r="AG35" s="44"/>
      <c r="AH35" s="44"/>
      <c r="AI35" s="44"/>
      <c r="AJ35" s="44"/>
      <c r="AK35" s="325">
        <f>SUM(AK26:AK33)</f>
        <v>0</v>
      </c>
      <c r="AL35" s="326"/>
      <c r="AM35" s="326"/>
      <c r="AN35" s="326"/>
      <c r="AO35" s="327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50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PAV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290" t="str">
        <f>K6</f>
        <v>Rajská strouha, Lázně Bohdaneč, odstranění nánosu, ř. km 0,950-1,145</v>
      </c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292" t="str">
        <f>IF(AN8= "","",AN8)</f>
        <v>20. 10. 2022</v>
      </c>
      <c r="AN47" s="292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25.7" customHeight="1">
      <c r="A49" s="33"/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>Povodí Labe, státní podnik, Hradec Králové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293" t="str">
        <f>IF(E17="","",E17)</f>
        <v>Agroprojekce Litomyšl, s.r.o.</v>
      </c>
      <c r="AN49" s="294"/>
      <c r="AO49" s="294"/>
      <c r="AP49" s="294"/>
      <c r="AQ49" s="35"/>
      <c r="AR49" s="38"/>
      <c r="AS49" s="295" t="s">
        <v>51</v>
      </c>
      <c r="AT49" s="296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15.2" customHeight="1">
      <c r="A50" s="33"/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34</v>
      </c>
      <c r="AJ50" s="35"/>
      <c r="AK50" s="35"/>
      <c r="AL50" s="35"/>
      <c r="AM50" s="293" t="str">
        <f>IF(E20="","",E20)</f>
        <v xml:space="preserve"> </v>
      </c>
      <c r="AN50" s="294"/>
      <c r="AO50" s="294"/>
      <c r="AP50" s="294"/>
      <c r="AQ50" s="35"/>
      <c r="AR50" s="38"/>
      <c r="AS50" s="297"/>
      <c r="AT50" s="298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99"/>
      <c r="AT51" s="300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01" t="s">
        <v>52</v>
      </c>
      <c r="D52" s="302"/>
      <c r="E52" s="302"/>
      <c r="F52" s="302"/>
      <c r="G52" s="302"/>
      <c r="H52" s="65"/>
      <c r="I52" s="304" t="s">
        <v>53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3" t="s">
        <v>54</v>
      </c>
      <c r="AH52" s="302"/>
      <c r="AI52" s="302"/>
      <c r="AJ52" s="302"/>
      <c r="AK52" s="302"/>
      <c r="AL52" s="302"/>
      <c r="AM52" s="302"/>
      <c r="AN52" s="304" t="s">
        <v>55</v>
      </c>
      <c r="AO52" s="302"/>
      <c r="AP52" s="302"/>
      <c r="AQ52" s="66" t="s">
        <v>56</v>
      </c>
      <c r="AR52" s="38"/>
      <c r="AS52" s="67" t="s">
        <v>57</v>
      </c>
      <c r="AT52" s="68" t="s">
        <v>58</v>
      </c>
      <c r="AU52" s="68" t="s">
        <v>59</v>
      </c>
      <c r="AV52" s="68" t="s">
        <v>60</v>
      </c>
      <c r="AW52" s="68" t="s">
        <v>61</v>
      </c>
      <c r="AX52" s="68" t="s">
        <v>62</v>
      </c>
      <c r="AY52" s="68" t="s">
        <v>63</v>
      </c>
      <c r="AZ52" s="68" t="s">
        <v>64</v>
      </c>
      <c r="BA52" s="68" t="s">
        <v>65</v>
      </c>
      <c r="BB52" s="68" t="s">
        <v>66</v>
      </c>
      <c r="BC52" s="68" t="s">
        <v>67</v>
      </c>
      <c r="BD52" s="69" t="s">
        <v>68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69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08">
        <f>ROUND(SUM(AG55:AG58),2)</f>
        <v>0</v>
      </c>
      <c r="AH54" s="308"/>
      <c r="AI54" s="308"/>
      <c r="AJ54" s="308"/>
      <c r="AK54" s="308"/>
      <c r="AL54" s="308"/>
      <c r="AM54" s="308"/>
      <c r="AN54" s="309">
        <f>SUM(AG54,AT54)</f>
        <v>0</v>
      </c>
      <c r="AO54" s="309"/>
      <c r="AP54" s="309"/>
      <c r="AQ54" s="77" t="s">
        <v>19</v>
      </c>
      <c r="AR54" s="78"/>
      <c r="AS54" s="79">
        <f>ROUND(SUM(AS55:AS58),2)</f>
        <v>0</v>
      </c>
      <c r="AT54" s="80">
        <f>ROUND(SUM(AV54:AW54),2)</f>
        <v>0</v>
      </c>
      <c r="AU54" s="81">
        <f>ROUND(SUM(AU55:AU58),5)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ROUND(SUM(AZ55:AZ58),2)</f>
        <v>0</v>
      </c>
      <c r="BA54" s="80">
        <f>ROUND(SUM(BA55:BA58),2)</f>
        <v>0</v>
      </c>
      <c r="BB54" s="80">
        <f>ROUND(SUM(BB55:BB58),2)</f>
        <v>0</v>
      </c>
      <c r="BC54" s="80">
        <f>ROUND(SUM(BC55:BC58),2)</f>
        <v>0</v>
      </c>
      <c r="BD54" s="82">
        <f>ROUND(SUM(BD55:BD58),2)</f>
        <v>0</v>
      </c>
      <c r="BS54" s="83" t="s">
        <v>70</v>
      </c>
      <c r="BT54" s="83" t="s">
        <v>71</v>
      </c>
      <c r="BU54" s="84" t="s">
        <v>72</v>
      </c>
      <c r="BV54" s="83" t="s">
        <v>73</v>
      </c>
      <c r="BW54" s="83" t="s">
        <v>5</v>
      </c>
      <c r="BX54" s="83" t="s">
        <v>74</v>
      </c>
      <c r="CL54" s="83" t="s">
        <v>19</v>
      </c>
    </row>
    <row r="55" spans="1:91" s="7" customFormat="1" ht="16.5" customHeight="1">
      <c r="A55" s="85" t="s">
        <v>75</v>
      </c>
      <c r="B55" s="86"/>
      <c r="C55" s="87"/>
      <c r="D55" s="305" t="s">
        <v>76</v>
      </c>
      <c r="E55" s="305"/>
      <c r="F55" s="305"/>
      <c r="G55" s="305"/>
      <c r="H55" s="305"/>
      <c r="I55" s="88"/>
      <c r="J55" s="305" t="s">
        <v>77</v>
      </c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6">
        <f>'SO-01 - Odstranění dřevin'!J30</f>
        <v>0</v>
      </c>
      <c r="AH55" s="307"/>
      <c r="AI55" s="307"/>
      <c r="AJ55" s="307"/>
      <c r="AK55" s="307"/>
      <c r="AL55" s="307"/>
      <c r="AM55" s="307"/>
      <c r="AN55" s="306">
        <f>SUM(AG55,AT55)</f>
        <v>0</v>
      </c>
      <c r="AO55" s="307"/>
      <c r="AP55" s="307"/>
      <c r="AQ55" s="89" t="s">
        <v>78</v>
      </c>
      <c r="AR55" s="90"/>
      <c r="AS55" s="91">
        <v>0</v>
      </c>
      <c r="AT55" s="92">
        <f>ROUND(SUM(AV55:AW55),2)</f>
        <v>0</v>
      </c>
      <c r="AU55" s="93">
        <f>'SO-01 - Odstranění dřevin'!P81</f>
        <v>0</v>
      </c>
      <c r="AV55" s="92">
        <f>'SO-01 - Odstranění dřevin'!J33</f>
        <v>0</v>
      </c>
      <c r="AW55" s="92">
        <f>'SO-01 - Odstranění dřevin'!J34</f>
        <v>0</v>
      </c>
      <c r="AX55" s="92">
        <f>'SO-01 - Odstranění dřevin'!J35</f>
        <v>0</v>
      </c>
      <c r="AY55" s="92">
        <f>'SO-01 - Odstranění dřevin'!J36</f>
        <v>0</v>
      </c>
      <c r="AZ55" s="92">
        <f>'SO-01 - Odstranění dřevin'!F33</f>
        <v>0</v>
      </c>
      <c r="BA55" s="92">
        <f>'SO-01 - Odstranění dřevin'!F34</f>
        <v>0</v>
      </c>
      <c r="BB55" s="92">
        <f>'SO-01 - Odstranění dřevin'!F35</f>
        <v>0</v>
      </c>
      <c r="BC55" s="92">
        <f>'SO-01 - Odstranění dřevin'!F36</f>
        <v>0</v>
      </c>
      <c r="BD55" s="94">
        <f>'SO-01 - Odstranění dřevin'!F37</f>
        <v>0</v>
      </c>
      <c r="BT55" s="95" t="s">
        <v>79</v>
      </c>
      <c r="BV55" s="95" t="s">
        <v>73</v>
      </c>
      <c r="BW55" s="95" t="s">
        <v>80</v>
      </c>
      <c r="BX55" s="95" t="s">
        <v>5</v>
      </c>
      <c r="CL55" s="95" t="s">
        <v>19</v>
      </c>
      <c r="CM55" s="95" t="s">
        <v>81</v>
      </c>
    </row>
    <row r="56" spans="1:91" s="7" customFormat="1" ht="16.5" customHeight="1">
      <c r="A56" s="85" t="s">
        <v>75</v>
      </c>
      <c r="B56" s="86"/>
      <c r="C56" s="87"/>
      <c r="D56" s="305" t="s">
        <v>82</v>
      </c>
      <c r="E56" s="305"/>
      <c r="F56" s="305"/>
      <c r="G56" s="305"/>
      <c r="H56" s="305"/>
      <c r="I56" s="88"/>
      <c r="J56" s="305" t="s">
        <v>83</v>
      </c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6">
        <f>'SO-02 - Těžení sedimentů'!J30</f>
        <v>0</v>
      </c>
      <c r="AH56" s="307"/>
      <c r="AI56" s="307"/>
      <c r="AJ56" s="307"/>
      <c r="AK56" s="307"/>
      <c r="AL56" s="307"/>
      <c r="AM56" s="307"/>
      <c r="AN56" s="306">
        <f>SUM(AG56,AT56)</f>
        <v>0</v>
      </c>
      <c r="AO56" s="307"/>
      <c r="AP56" s="307"/>
      <c r="AQ56" s="89" t="s">
        <v>78</v>
      </c>
      <c r="AR56" s="90"/>
      <c r="AS56" s="91">
        <v>0</v>
      </c>
      <c r="AT56" s="92">
        <f>ROUND(SUM(AV56:AW56),2)</f>
        <v>0</v>
      </c>
      <c r="AU56" s="93">
        <f>'SO-02 - Těžení sedimentů'!P83</f>
        <v>0</v>
      </c>
      <c r="AV56" s="92">
        <f>'SO-02 - Těžení sedimentů'!J33</f>
        <v>0</v>
      </c>
      <c r="AW56" s="92">
        <f>'SO-02 - Těžení sedimentů'!J34</f>
        <v>0</v>
      </c>
      <c r="AX56" s="92">
        <f>'SO-02 - Těžení sedimentů'!J35</f>
        <v>0</v>
      </c>
      <c r="AY56" s="92">
        <f>'SO-02 - Těžení sedimentů'!J36</f>
        <v>0</v>
      </c>
      <c r="AZ56" s="92">
        <f>'SO-02 - Těžení sedimentů'!F33</f>
        <v>0</v>
      </c>
      <c r="BA56" s="92">
        <f>'SO-02 - Těžení sedimentů'!F34</f>
        <v>0</v>
      </c>
      <c r="BB56" s="92">
        <f>'SO-02 - Těžení sedimentů'!F35</f>
        <v>0</v>
      </c>
      <c r="BC56" s="92">
        <f>'SO-02 - Těžení sedimentů'!F36</f>
        <v>0</v>
      </c>
      <c r="BD56" s="94">
        <f>'SO-02 - Těžení sedimentů'!F37</f>
        <v>0</v>
      </c>
      <c r="BT56" s="95" t="s">
        <v>79</v>
      </c>
      <c r="BV56" s="95" t="s">
        <v>73</v>
      </c>
      <c r="BW56" s="95" t="s">
        <v>84</v>
      </c>
      <c r="BX56" s="95" t="s">
        <v>5</v>
      </c>
      <c r="CL56" s="95" t="s">
        <v>85</v>
      </c>
      <c r="CM56" s="95" t="s">
        <v>81</v>
      </c>
    </row>
    <row r="57" spans="1:91" s="7" customFormat="1" ht="16.5" customHeight="1">
      <c r="A57" s="85" t="s">
        <v>75</v>
      </c>
      <c r="B57" s="86"/>
      <c r="C57" s="87"/>
      <c r="D57" s="305" t="s">
        <v>86</v>
      </c>
      <c r="E57" s="305"/>
      <c r="F57" s="305"/>
      <c r="G57" s="305"/>
      <c r="H57" s="305"/>
      <c r="I57" s="88"/>
      <c r="J57" s="305" t="s">
        <v>87</v>
      </c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6">
        <f>'SO-03 - Lokální oprava op...'!J30</f>
        <v>0</v>
      </c>
      <c r="AH57" s="307"/>
      <c r="AI57" s="307"/>
      <c r="AJ57" s="307"/>
      <c r="AK57" s="307"/>
      <c r="AL57" s="307"/>
      <c r="AM57" s="307"/>
      <c r="AN57" s="306">
        <f>SUM(AG57,AT57)</f>
        <v>0</v>
      </c>
      <c r="AO57" s="307"/>
      <c r="AP57" s="307"/>
      <c r="AQ57" s="89" t="s">
        <v>78</v>
      </c>
      <c r="AR57" s="90"/>
      <c r="AS57" s="91">
        <v>0</v>
      </c>
      <c r="AT57" s="92">
        <f>ROUND(SUM(AV57:AW57),2)</f>
        <v>0</v>
      </c>
      <c r="AU57" s="93">
        <f>'SO-03 - Lokální oprava op...'!P86</f>
        <v>0</v>
      </c>
      <c r="AV57" s="92">
        <f>'SO-03 - Lokální oprava op...'!J33</f>
        <v>0</v>
      </c>
      <c r="AW57" s="92">
        <f>'SO-03 - Lokální oprava op...'!J34</f>
        <v>0</v>
      </c>
      <c r="AX57" s="92">
        <f>'SO-03 - Lokální oprava op...'!J35</f>
        <v>0</v>
      </c>
      <c r="AY57" s="92">
        <f>'SO-03 - Lokální oprava op...'!J36</f>
        <v>0</v>
      </c>
      <c r="AZ57" s="92">
        <f>'SO-03 - Lokální oprava op...'!F33</f>
        <v>0</v>
      </c>
      <c r="BA57" s="92">
        <f>'SO-03 - Lokální oprava op...'!F34</f>
        <v>0</v>
      </c>
      <c r="BB57" s="92">
        <f>'SO-03 - Lokální oprava op...'!F35</f>
        <v>0</v>
      </c>
      <c r="BC57" s="92">
        <f>'SO-03 - Lokální oprava op...'!F36</f>
        <v>0</v>
      </c>
      <c r="BD57" s="94">
        <f>'SO-03 - Lokální oprava op...'!F37</f>
        <v>0</v>
      </c>
      <c r="BT57" s="95" t="s">
        <v>79</v>
      </c>
      <c r="BV57" s="95" t="s">
        <v>73</v>
      </c>
      <c r="BW57" s="95" t="s">
        <v>88</v>
      </c>
      <c r="BX57" s="95" t="s">
        <v>5</v>
      </c>
      <c r="CL57" s="95" t="s">
        <v>85</v>
      </c>
      <c r="CM57" s="95" t="s">
        <v>81</v>
      </c>
    </row>
    <row r="58" spans="1:91" s="7" customFormat="1" ht="16.5" customHeight="1">
      <c r="A58" s="85" t="s">
        <v>75</v>
      </c>
      <c r="B58" s="86"/>
      <c r="C58" s="87"/>
      <c r="D58" s="305" t="s">
        <v>89</v>
      </c>
      <c r="E58" s="305"/>
      <c r="F58" s="305"/>
      <c r="G58" s="305"/>
      <c r="H58" s="305"/>
      <c r="I58" s="88"/>
      <c r="J58" s="305" t="s">
        <v>90</v>
      </c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6">
        <f>'VON - Vedlejší a ostatní ...'!J30</f>
        <v>0</v>
      </c>
      <c r="AH58" s="307"/>
      <c r="AI58" s="307"/>
      <c r="AJ58" s="307"/>
      <c r="AK58" s="307"/>
      <c r="AL58" s="307"/>
      <c r="AM58" s="307"/>
      <c r="AN58" s="306">
        <f>SUM(AG58,AT58)</f>
        <v>0</v>
      </c>
      <c r="AO58" s="307"/>
      <c r="AP58" s="307"/>
      <c r="AQ58" s="89" t="s">
        <v>89</v>
      </c>
      <c r="AR58" s="90"/>
      <c r="AS58" s="96">
        <v>0</v>
      </c>
      <c r="AT58" s="97">
        <f>ROUND(SUM(AV58:AW58),2)</f>
        <v>0</v>
      </c>
      <c r="AU58" s="98">
        <f>'VON - Vedlejší a ostatní ...'!P82</f>
        <v>0</v>
      </c>
      <c r="AV58" s="97">
        <f>'VON - Vedlejší a ostatní ...'!J33</f>
        <v>0</v>
      </c>
      <c r="AW58" s="97">
        <f>'VON - Vedlejší a ostatní ...'!J34</f>
        <v>0</v>
      </c>
      <c r="AX58" s="97">
        <f>'VON - Vedlejší a ostatní ...'!J35</f>
        <v>0</v>
      </c>
      <c r="AY58" s="97">
        <f>'VON - Vedlejší a ostatní ...'!J36</f>
        <v>0</v>
      </c>
      <c r="AZ58" s="97">
        <f>'VON - Vedlejší a ostatní ...'!F33</f>
        <v>0</v>
      </c>
      <c r="BA58" s="97">
        <f>'VON - Vedlejší a ostatní ...'!F34</f>
        <v>0</v>
      </c>
      <c r="BB58" s="97">
        <f>'VON - Vedlejší a ostatní ...'!F35</f>
        <v>0</v>
      </c>
      <c r="BC58" s="97">
        <f>'VON - Vedlejší a ostatní ...'!F36</f>
        <v>0</v>
      </c>
      <c r="BD58" s="99">
        <f>'VON - Vedlejší a ostatní ...'!F37</f>
        <v>0</v>
      </c>
      <c r="BT58" s="95" t="s">
        <v>79</v>
      </c>
      <c r="BV58" s="95" t="s">
        <v>73</v>
      </c>
      <c r="BW58" s="95" t="s">
        <v>91</v>
      </c>
      <c r="BX58" s="95" t="s">
        <v>5</v>
      </c>
      <c r="CL58" s="95" t="s">
        <v>19</v>
      </c>
      <c r="CM58" s="95" t="s">
        <v>81</v>
      </c>
    </row>
    <row r="59" spans="1:91" s="2" customFormat="1" ht="30" customHeight="1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  <row r="60" spans="1:91" s="2" customFormat="1" ht="6.95" customHeight="1">
      <c r="A60" s="33"/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38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</row>
  </sheetData>
  <sheetProtection algorithmName="SHA-512" hashValue="M3eg2tHn/b5gfS4gkDKg/qryf0nsJSPqWM/j9nJktgPcbYIgMs+qfPPvJNIwIqcP6mUVM92Yw+V/2zrABVZ8Aw==" saltValue="g/8HqY4Sy73iyxYFr+F/tad2q/ajGGdHDhvxvqOY23ni/au5pMEXSE5EngQ41v9jMGcQwNw3FFTlxNeQCOwQw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-01 - Odstranění dřevin'!C2" display="/"/>
    <hyperlink ref="A56" location="'SO-02 - Těžení sedimentů'!C2" display="/"/>
    <hyperlink ref="A57" location="'SO-03 - Lokální oprava op...'!C2" display="/"/>
    <hyperlink ref="A58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6" t="s">
        <v>80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0" t="str">
        <f>'Rekapitulace zakázky'!K6</f>
        <v>Rajská strouha, Lázně Bohdaneč, odstranění nánosu, ř. km 0,950-1,145</v>
      </c>
      <c r="F7" s="331"/>
      <c r="G7" s="331"/>
      <c r="H7" s="331"/>
      <c r="L7" s="19"/>
    </row>
    <row r="8" spans="1:46" s="2" customFormat="1" ht="12" customHeight="1">
      <c r="A8" s="33"/>
      <c r="B8" s="38"/>
      <c r="C8" s="33"/>
      <c r="D8" s="104" t="s">
        <v>93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2" t="s">
        <v>94</v>
      </c>
      <c r="F9" s="333"/>
      <c r="G9" s="333"/>
      <c r="H9" s="33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20. 10. 2022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4" t="str">
        <f>'Rekapitulace zakázky'!E14</f>
        <v>Vyplň údaj</v>
      </c>
      <c r="F18" s="335"/>
      <c r="G18" s="335"/>
      <c r="H18" s="335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6" t="s">
        <v>19</v>
      </c>
      <c r="F27" s="336"/>
      <c r="G27" s="336"/>
      <c r="H27" s="33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ROUND((SUM(BE81:BE132)),  2)</f>
        <v>0</v>
      </c>
      <c r="G33" s="33"/>
      <c r="H33" s="33"/>
      <c r="I33" s="117">
        <v>0.21</v>
      </c>
      <c r="J33" s="116">
        <f>ROUND(((SUM(BE81:BE132))*I33),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ROUND((SUM(BF81:BF132)),  2)</f>
        <v>0</v>
      </c>
      <c r="G34" s="33"/>
      <c r="H34" s="33"/>
      <c r="I34" s="117">
        <v>0.15</v>
      </c>
      <c r="J34" s="116">
        <f>ROUND(((SUM(BF81:BF132))*I34),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ROUND((SUM(BG81:BG132)),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ROUND((SUM(BH81:BH132)),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ROUND((SUM(BI81:BI132)),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7" t="str">
        <f>E7</f>
        <v>Rajská strouha, Lázně Bohdaneč, odstranění nánosu, ř. km 0,950-1,145</v>
      </c>
      <c r="F48" s="338"/>
      <c r="G48" s="338"/>
      <c r="H48" s="33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0" t="str">
        <f>E9</f>
        <v>SO-01 - Odstranění dřevin</v>
      </c>
      <c r="F50" s="339"/>
      <c r="G50" s="339"/>
      <c r="H50" s="33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20. 10. 2022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96</v>
      </c>
      <c r="D57" s="130"/>
      <c r="E57" s="130"/>
      <c r="F57" s="130"/>
      <c r="G57" s="130"/>
      <c r="H57" s="130"/>
      <c r="I57" s="130"/>
      <c r="J57" s="131" t="s">
        <v>97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98</v>
      </c>
    </row>
    <row r="60" spans="1:47" s="9" customFormat="1" ht="24.95" customHeight="1">
      <c r="B60" s="133"/>
      <c r="C60" s="134"/>
      <c r="D60" s="135" t="s">
        <v>99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100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101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37" t="str">
        <f>E7</f>
        <v>Rajská strouha, Lázně Bohdaneč, odstranění nánosu, ř. km 0,950-1,145</v>
      </c>
      <c r="F71" s="338"/>
      <c r="G71" s="338"/>
      <c r="H71" s="338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93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290" t="str">
        <f>E9</f>
        <v>SO-01 - Odstranění dřevin</v>
      </c>
      <c r="F73" s="339"/>
      <c r="G73" s="339"/>
      <c r="H73" s="339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 xml:space="preserve"> </v>
      </c>
      <c r="G75" s="35"/>
      <c r="H75" s="35"/>
      <c r="I75" s="28" t="s">
        <v>23</v>
      </c>
      <c r="J75" s="58" t="str">
        <f>IF(J12="","",J12)</f>
        <v>20. 10. 2022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5.7" customHeight="1">
      <c r="A77" s="33"/>
      <c r="B77" s="34"/>
      <c r="C77" s="28" t="s">
        <v>25</v>
      </c>
      <c r="D77" s="35"/>
      <c r="E77" s="35"/>
      <c r="F77" s="26" t="str">
        <f>E15</f>
        <v>Povodí Labe, státní podnik, Hradec Králové</v>
      </c>
      <c r="G77" s="35"/>
      <c r="H77" s="35"/>
      <c r="I77" s="28" t="s">
        <v>31</v>
      </c>
      <c r="J77" s="31" t="str">
        <f>E21</f>
        <v>Agroprojekce Litomyšl, s.r.o.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29</v>
      </c>
      <c r="D78" s="35"/>
      <c r="E78" s="35"/>
      <c r="F78" s="26" t="str">
        <f>IF(E18="","",E18)</f>
        <v>Vyplň údaj</v>
      </c>
      <c r="G78" s="35"/>
      <c r="H78" s="35"/>
      <c r="I78" s="28" t="s">
        <v>34</v>
      </c>
      <c r="J78" s="31" t="str">
        <f>E24</f>
        <v xml:space="preserve"> 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102</v>
      </c>
      <c r="D80" s="148" t="s">
        <v>56</v>
      </c>
      <c r="E80" s="148" t="s">
        <v>52</v>
      </c>
      <c r="F80" s="148" t="s">
        <v>53</v>
      </c>
      <c r="G80" s="148" t="s">
        <v>103</v>
      </c>
      <c r="H80" s="148" t="s">
        <v>104</v>
      </c>
      <c r="I80" s="148" t="s">
        <v>105</v>
      </c>
      <c r="J80" s="148" t="s">
        <v>97</v>
      </c>
      <c r="K80" s="149" t="s">
        <v>106</v>
      </c>
      <c r="L80" s="150"/>
      <c r="M80" s="67" t="s">
        <v>19</v>
      </c>
      <c r="N80" s="68" t="s">
        <v>41</v>
      </c>
      <c r="O80" s="68" t="s">
        <v>107</v>
      </c>
      <c r="P80" s="68" t="s">
        <v>108</v>
      </c>
      <c r="Q80" s="68" t="s">
        <v>109</v>
      </c>
      <c r="R80" s="68" t="s">
        <v>110</v>
      </c>
      <c r="S80" s="68" t="s">
        <v>111</v>
      </c>
      <c r="T80" s="69" t="s">
        <v>112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113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70</v>
      </c>
      <c r="AU81" s="16" t="s">
        <v>98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70</v>
      </c>
      <c r="E82" s="159" t="s">
        <v>114</v>
      </c>
      <c r="F82" s="159" t="s">
        <v>115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79</v>
      </c>
      <c r="AT82" s="168" t="s">
        <v>70</v>
      </c>
      <c r="AU82" s="168" t="s">
        <v>71</v>
      </c>
      <c r="AY82" s="167" t="s">
        <v>116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70</v>
      </c>
      <c r="E83" s="170" t="s">
        <v>79</v>
      </c>
      <c r="F83" s="170" t="s">
        <v>117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SUM(P84:P132)</f>
        <v>0</v>
      </c>
      <c r="Q83" s="164"/>
      <c r="R83" s="165">
        <f>SUM(R84:R132)</f>
        <v>0</v>
      </c>
      <c r="S83" s="164"/>
      <c r="T83" s="166">
        <f>SUM(T84:T132)</f>
        <v>0</v>
      </c>
      <c r="AR83" s="167" t="s">
        <v>79</v>
      </c>
      <c r="AT83" s="168" t="s">
        <v>70</v>
      </c>
      <c r="AU83" s="168" t="s">
        <v>79</v>
      </c>
      <c r="AY83" s="167" t="s">
        <v>116</v>
      </c>
      <c r="BK83" s="169">
        <f>SUM(BK84:BK132)</f>
        <v>0</v>
      </c>
    </row>
    <row r="84" spans="1:65" s="2" customFormat="1" ht="16.5" customHeight="1">
      <c r="A84" s="33"/>
      <c r="B84" s="34"/>
      <c r="C84" s="172" t="s">
        <v>79</v>
      </c>
      <c r="D84" s="172" t="s">
        <v>118</v>
      </c>
      <c r="E84" s="173" t="s">
        <v>119</v>
      </c>
      <c r="F84" s="174" t="s">
        <v>120</v>
      </c>
      <c r="G84" s="175" t="s">
        <v>121</v>
      </c>
      <c r="H84" s="176">
        <v>765</v>
      </c>
      <c r="I84" s="177"/>
      <c r="J84" s="178">
        <f>ROUND(I84*H84,2)</f>
        <v>0</v>
      </c>
      <c r="K84" s="174" t="s">
        <v>122</v>
      </c>
      <c r="L84" s="38"/>
      <c r="M84" s="179" t="s">
        <v>19</v>
      </c>
      <c r="N84" s="180" t="s">
        <v>42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123</v>
      </c>
      <c r="AT84" s="183" t="s">
        <v>118</v>
      </c>
      <c r="AU84" s="183" t="s">
        <v>81</v>
      </c>
      <c r="AY84" s="16" t="s">
        <v>116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79</v>
      </c>
      <c r="BK84" s="184">
        <f>ROUND(I84*H84,2)</f>
        <v>0</v>
      </c>
      <c r="BL84" s="16" t="s">
        <v>123</v>
      </c>
      <c r="BM84" s="183" t="s">
        <v>124</v>
      </c>
    </row>
    <row r="85" spans="1:65" s="2" customFormat="1" ht="19.5">
      <c r="A85" s="33"/>
      <c r="B85" s="34"/>
      <c r="C85" s="35"/>
      <c r="D85" s="185" t="s">
        <v>125</v>
      </c>
      <c r="E85" s="35"/>
      <c r="F85" s="186" t="s">
        <v>126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125</v>
      </c>
      <c r="AU85" s="16" t="s">
        <v>81</v>
      </c>
    </row>
    <row r="86" spans="1:65" s="2" customFormat="1" ht="11.25">
      <c r="A86" s="33"/>
      <c r="B86" s="34"/>
      <c r="C86" s="35"/>
      <c r="D86" s="190" t="s">
        <v>127</v>
      </c>
      <c r="E86" s="35"/>
      <c r="F86" s="191" t="s">
        <v>128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127</v>
      </c>
      <c r="AU86" s="16" t="s">
        <v>81</v>
      </c>
    </row>
    <row r="87" spans="1:65" s="13" customFormat="1" ht="11.25">
      <c r="B87" s="192"/>
      <c r="C87" s="193"/>
      <c r="D87" s="185" t="s">
        <v>129</v>
      </c>
      <c r="E87" s="194" t="s">
        <v>19</v>
      </c>
      <c r="F87" s="195" t="s">
        <v>130</v>
      </c>
      <c r="G87" s="193"/>
      <c r="H87" s="196">
        <v>765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129</v>
      </c>
      <c r="AU87" s="202" t="s">
        <v>81</v>
      </c>
      <c r="AV87" s="13" t="s">
        <v>81</v>
      </c>
      <c r="AW87" s="13" t="s">
        <v>33</v>
      </c>
      <c r="AX87" s="13" t="s">
        <v>79</v>
      </c>
      <c r="AY87" s="202" t="s">
        <v>116</v>
      </c>
    </row>
    <row r="88" spans="1:65" s="2" customFormat="1" ht="16.5" customHeight="1">
      <c r="A88" s="33"/>
      <c r="B88" s="34"/>
      <c r="C88" s="172" t="s">
        <v>81</v>
      </c>
      <c r="D88" s="172" t="s">
        <v>118</v>
      </c>
      <c r="E88" s="173" t="s">
        <v>131</v>
      </c>
      <c r="F88" s="174" t="s">
        <v>132</v>
      </c>
      <c r="G88" s="175" t="s">
        <v>133</v>
      </c>
      <c r="H88" s="176">
        <v>7</v>
      </c>
      <c r="I88" s="177"/>
      <c r="J88" s="178">
        <f>ROUND(I88*H88,2)</f>
        <v>0</v>
      </c>
      <c r="K88" s="174" t="s">
        <v>122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123</v>
      </c>
      <c r="AT88" s="183" t="s">
        <v>118</v>
      </c>
      <c r="AU88" s="183" t="s">
        <v>81</v>
      </c>
      <c r="AY88" s="16" t="s">
        <v>116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123</v>
      </c>
      <c r="BM88" s="183" t="s">
        <v>134</v>
      </c>
    </row>
    <row r="89" spans="1:65" s="2" customFormat="1" ht="11.25">
      <c r="A89" s="33"/>
      <c r="B89" s="34"/>
      <c r="C89" s="35"/>
      <c r="D89" s="185" t="s">
        <v>125</v>
      </c>
      <c r="E89" s="35"/>
      <c r="F89" s="186" t="s">
        <v>135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125</v>
      </c>
      <c r="AU89" s="16" t="s">
        <v>81</v>
      </c>
    </row>
    <row r="90" spans="1:65" s="2" customFormat="1" ht="11.25">
      <c r="A90" s="33"/>
      <c r="B90" s="34"/>
      <c r="C90" s="35"/>
      <c r="D90" s="190" t="s">
        <v>127</v>
      </c>
      <c r="E90" s="35"/>
      <c r="F90" s="191" t="s">
        <v>136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127</v>
      </c>
      <c r="AU90" s="16" t="s">
        <v>81</v>
      </c>
    </row>
    <row r="91" spans="1:65" s="13" customFormat="1" ht="11.25">
      <c r="B91" s="192"/>
      <c r="C91" s="193"/>
      <c r="D91" s="185" t="s">
        <v>129</v>
      </c>
      <c r="E91" s="194" t="s">
        <v>19</v>
      </c>
      <c r="F91" s="195" t="s">
        <v>137</v>
      </c>
      <c r="G91" s="193"/>
      <c r="H91" s="196">
        <v>7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129</v>
      </c>
      <c r="AU91" s="202" t="s">
        <v>81</v>
      </c>
      <c r="AV91" s="13" t="s">
        <v>81</v>
      </c>
      <c r="AW91" s="13" t="s">
        <v>33</v>
      </c>
      <c r="AX91" s="13" t="s">
        <v>79</v>
      </c>
      <c r="AY91" s="202" t="s">
        <v>116</v>
      </c>
    </row>
    <row r="92" spans="1:65" s="2" customFormat="1" ht="16.5" customHeight="1">
      <c r="A92" s="33"/>
      <c r="B92" s="34"/>
      <c r="C92" s="172" t="s">
        <v>138</v>
      </c>
      <c r="D92" s="172" t="s">
        <v>118</v>
      </c>
      <c r="E92" s="173" t="s">
        <v>139</v>
      </c>
      <c r="F92" s="174" t="s">
        <v>140</v>
      </c>
      <c r="G92" s="175" t="s">
        <v>133</v>
      </c>
      <c r="H92" s="176">
        <v>22</v>
      </c>
      <c r="I92" s="177"/>
      <c r="J92" s="178">
        <f>ROUND(I92*H92,2)</f>
        <v>0</v>
      </c>
      <c r="K92" s="174" t="s">
        <v>122</v>
      </c>
      <c r="L92" s="38"/>
      <c r="M92" s="179" t="s">
        <v>19</v>
      </c>
      <c r="N92" s="180" t="s">
        <v>42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123</v>
      </c>
      <c r="AT92" s="183" t="s">
        <v>118</v>
      </c>
      <c r="AU92" s="183" t="s">
        <v>81</v>
      </c>
      <c r="AY92" s="16" t="s">
        <v>116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79</v>
      </c>
      <c r="BK92" s="184">
        <f>ROUND(I92*H92,2)</f>
        <v>0</v>
      </c>
      <c r="BL92" s="16" t="s">
        <v>123</v>
      </c>
      <c r="BM92" s="183" t="s">
        <v>141</v>
      </c>
    </row>
    <row r="93" spans="1:65" s="2" customFormat="1" ht="11.25">
      <c r="A93" s="33"/>
      <c r="B93" s="34"/>
      <c r="C93" s="35"/>
      <c r="D93" s="185" t="s">
        <v>125</v>
      </c>
      <c r="E93" s="35"/>
      <c r="F93" s="186" t="s">
        <v>142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125</v>
      </c>
      <c r="AU93" s="16" t="s">
        <v>81</v>
      </c>
    </row>
    <row r="94" spans="1:65" s="2" customFormat="1" ht="11.25">
      <c r="A94" s="33"/>
      <c r="B94" s="34"/>
      <c r="C94" s="35"/>
      <c r="D94" s="190" t="s">
        <v>127</v>
      </c>
      <c r="E94" s="35"/>
      <c r="F94" s="191" t="s">
        <v>143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127</v>
      </c>
      <c r="AU94" s="16" t="s">
        <v>81</v>
      </c>
    </row>
    <row r="95" spans="1:65" s="13" customFormat="1" ht="11.25">
      <c r="B95" s="192"/>
      <c r="C95" s="193"/>
      <c r="D95" s="185" t="s">
        <v>129</v>
      </c>
      <c r="E95" s="194" t="s">
        <v>19</v>
      </c>
      <c r="F95" s="195" t="s">
        <v>144</v>
      </c>
      <c r="G95" s="193"/>
      <c r="H95" s="196">
        <v>22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129</v>
      </c>
      <c r="AU95" s="202" t="s">
        <v>81</v>
      </c>
      <c r="AV95" s="13" t="s">
        <v>81</v>
      </c>
      <c r="AW95" s="13" t="s">
        <v>33</v>
      </c>
      <c r="AX95" s="13" t="s">
        <v>79</v>
      </c>
      <c r="AY95" s="202" t="s">
        <v>116</v>
      </c>
    </row>
    <row r="96" spans="1:65" s="2" customFormat="1" ht="16.5" customHeight="1">
      <c r="A96" s="33"/>
      <c r="B96" s="34"/>
      <c r="C96" s="172" t="s">
        <v>123</v>
      </c>
      <c r="D96" s="172" t="s">
        <v>118</v>
      </c>
      <c r="E96" s="173" t="s">
        <v>145</v>
      </c>
      <c r="F96" s="174" t="s">
        <v>146</v>
      </c>
      <c r="G96" s="175" t="s">
        <v>133</v>
      </c>
      <c r="H96" s="176">
        <v>11</v>
      </c>
      <c r="I96" s="177"/>
      <c r="J96" s="178">
        <f>ROUND(I96*H96,2)</f>
        <v>0</v>
      </c>
      <c r="K96" s="174" t="s">
        <v>122</v>
      </c>
      <c r="L96" s="38"/>
      <c r="M96" s="179" t="s">
        <v>19</v>
      </c>
      <c r="N96" s="180" t="s">
        <v>42</v>
      </c>
      <c r="O96" s="63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83" t="s">
        <v>123</v>
      </c>
      <c r="AT96" s="183" t="s">
        <v>118</v>
      </c>
      <c r="AU96" s="183" t="s">
        <v>81</v>
      </c>
      <c r="AY96" s="16" t="s">
        <v>116</v>
      </c>
      <c r="BE96" s="184">
        <f>IF(N96="základní",J96,0)</f>
        <v>0</v>
      </c>
      <c r="BF96" s="184">
        <f>IF(N96="snížená",J96,0)</f>
        <v>0</v>
      </c>
      <c r="BG96" s="184">
        <f>IF(N96="zákl. přenesená",J96,0)</f>
        <v>0</v>
      </c>
      <c r="BH96" s="184">
        <f>IF(N96="sníž. přenesená",J96,0)</f>
        <v>0</v>
      </c>
      <c r="BI96" s="184">
        <f>IF(N96="nulová",J96,0)</f>
        <v>0</v>
      </c>
      <c r="BJ96" s="16" t="s">
        <v>79</v>
      </c>
      <c r="BK96" s="184">
        <f>ROUND(I96*H96,2)</f>
        <v>0</v>
      </c>
      <c r="BL96" s="16" t="s">
        <v>123</v>
      </c>
      <c r="BM96" s="183" t="s">
        <v>147</v>
      </c>
    </row>
    <row r="97" spans="1:65" s="2" customFormat="1" ht="11.25">
      <c r="A97" s="33"/>
      <c r="B97" s="34"/>
      <c r="C97" s="35"/>
      <c r="D97" s="185" t="s">
        <v>125</v>
      </c>
      <c r="E97" s="35"/>
      <c r="F97" s="186" t="s">
        <v>148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125</v>
      </c>
      <c r="AU97" s="16" t="s">
        <v>81</v>
      </c>
    </row>
    <row r="98" spans="1:65" s="2" customFormat="1" ht="11.25">
      <c r="A98" s="33"/>
      <c r="B98" s="34"/>
      <c r="C98" s="35"/>
      <c r="D98" s="190" t="s">
        <v>127</v>
      </c>
      <c r="E98" s="35"/>
      <c r="F98" s="191" t="s">
        <v>149</v>
      </c>
      <c r="G98" s="35"/>
      <c r="H98" s="35"/>
      <c r="I98" s="187"/>
      <c r="J98" s="35"/>
      <c r="K98" s="35"/>
      <c r="L98" s="38"/>
      <c r="M98" s="188"/>
      <c r="N98" s="189"/>
      <c r="O98" s="63"/>
      <c r="P98" s="63"/>
      <c r="Q98" s="63"/>
      <c r="R98" s="63"/>
      <c r="S98" s="63"/>
      <c r="T98" s="64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127</v>
      </c>
      <c r="AU98" s="16" t="s">
        <v>81</v>
      </c>
    </row>
    <row r="99" spans="1:65" s="13" customFormat="1" ht="11.25">
      <c r="B99" s="192"/>
      <c r="C99" s="193"/>
      <c r="D99" s="185" t="s">
        <v>129</v>
      </c>
      <c r="E99" s="194" t="s">
        <v>19</v>
      </c>
      <c r="F99" s="195" t="s">
        <v>150</v>
      </c>
      <c r="G99" s="193"/>
      <c r="H99" s="196">
        <v>11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129</v>
      </c>
      <c r="AU99" s="202" t="s">
        <v>81</v>
      </c>
      <c r="AV99" s="13" t="s">
        <v>81</v>
      </c>
      <c r="AW99" s="13" t="s">
        <v>33</v>
      </c>
      <c r="AX99" s="13" t="s">
        <v>79</v>
      </c>
      <c r="AY99" s="202" t="s">
        <v>116</v>
      </c>
    </row>
    <row r="100" spans="1:65" s="2" customFormat="1" ht="16.5" customHeight="1">
      <c r="A100" s="33"/>
      <c r="B100" s="34"/>
      <c r="C100" s="172" t="s">
        <v>151</v>
      </c>
      <c r="D100" s="172" t="s">
        <v>118</v>
      </c>
      <c r="E100" s="173" t="s">
        <v>152</v>
      </c>
      <c r="F100" s="174" t="s">
        <v>153</v>
      </c>
      <c r="G100" s="175" t="s">
        <v>133</v>
      </c>
      <c r="H100" s="176">
        <v>1</v>
      </c>
      <c r="I100" s="177"/>
      <c r="J100" s="178">
        <f>ROUND(I100*H100,2)</f>
        <v>0</v>
      </c>
      <c r="K100" s="174" t="s">
        <v>122</v>
      </c>
      <c r="L100" s="38"/>
      <c r="M100" s="179" t="s">
        <v>19</v>
      </c>
      <c r="N100" s="180" t="s">
        <v>42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123</v>
      </c>
      <c r="AT100" s="183" t="s">
        <v>118</v>
      </c>
      <c r="AU100" s="183" t="s">
        <v>81</v>
      </c>
      <c r="AY100" s="16" t="s">
        <v>116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79</v>
      </c>
      <c r="BK100" s="184">
        <f>ROUND(I100*H100,2)</f>
        <v>0</v>
      </c>
      <c r="BL100" s="16" t="s">
        <v>123</v>
      </c>
      <c r="BM100" s="183" t="s">
        <v>154</v>
      </c>
    </row>
    <row r="101" spans="1:65" s="2" customFormat="1" ht="11.25">
      <c r="A101" s="33"/>
      <c r="B101" s="34"/>
      <c r="C101" s="35"/>
      <c r="D101" s="185" t="s">
        <v>125</v>
      </c>
      <c r="E101" s="35"/>
      <c r="F101" s="186" t="s">
        <v>155</v>
      </c>
      <c r="G101" s="35"/>
      <c r="H101" s="35"/>
      <c r="I101" s="187"/>
      <c r="J101" s="35"/>
      <c r="K101" s="35"/>
      <c r="L101" s="38"/>
      <c r="M101" s="188"/>
      <c r="N101" s="189"/>
      <c r="O101" s="63"/>
      <c r="P101" s="63"/>
      <c r="Q101" s="63"/>
      <c r="R101" s="63"/>
      <c r="S101" s="63"/>
      <c r="T101" s="64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125</v>
      </c>
      <c r="AU101" s="16" t="s">
        <v>81</v>
      </c>
    </row>
    <row r="102" spans="1:65" s="2" customFormat="1" ht="11.25">
      <c r="A102" s="33"/>
      <c r="B102" s="34"/>
      <c r="C102" s="35"/>
      <c r="D102" s="190" t="s">
        <v>127</v>
      </c>
      <c r="E102" s="35"/>
      <c r="F102" s="191" t="s">
        <v>156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127</v>
      </c>
      <c r="AU102" s="16" t="s">
        <v>81</v>
      </c>
    </row>
    <row r="103" spans="1:65" s="13" customFormat="1" ht="11.25">
      <c r="B103" s="192"/>
      <c r="C103" s="193"/>
      <c r="D103" s="185" t="s">
        <v>129</v>
      </c>
      <c r="E103" s="194" t="s">
        <v>19</v>
      </c>
      <c r="F103" s="195" t="s">
        <v>157</v>
      </c>
      <c r="G103" s="193"/>
      <c r="H103" s="196">
        <v>1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129</v>
      </c>
      <c r="AU103" s="202" t="s">
        <v>81</v>
      </c>
      <c r="AV103" s="13" t="s">
        <v>81</v>
      </c>
      <c r="AW103" s="13" t="s">
        <v>33</v>
      </c>
      <c r="AX103" s="13" t="s">
        <v>79</v>
      </c>
      <c r="AY103" s="202" t="s">
        <v>116</v>
      </c>
    </row>
    <row r="104" spans="1:65" s="2" customFormat="1" ht="16.5" customHeight="1">
      <c r="A104" s="33"/>
      <c r="B104" s="34"/>
      <c r="C104" s="172" t="s">
        <v>158</v>
      </c>
      <c r="D104" s="172" t="s">
        <v>118</v>
      </c>
      <c r="E104" s="173" t="s">
        <v>159</v>
      </c>
      <c r="F104" s="174" t="s">
        <v>160</v>
      </c>
      <c r="G104" s="175" t="s">
        <v>133</v>
      </c>
      <c r="H104" s="176">
        <v>7</v>
      </c>
      <c r="I104" s="177"/>
      <c r="J104" s="178">
        <f>ROUND(I104*H104,2)</f>
        <v>0</v>
      </c>
      <c r="K104" s="174" t="s">
        <v>122</v>
      </c>
      <c r="L104" s="38"/>
      <c r="M104" s="179" t="s">
        <v>19</v>
      </c>
      <c r="N104" s="180" t="s">
        <v>42</v>
      </c>
      <c r="O104" s="63"/>
      <c r="P104" s="181">
        <f>O104*H104</f>
        <v>0</v>
      </c>
      <c r="Q104" s="181">
        <v>0</v>
      </c>
      <c r="R104" s="181">
        <f>Q104*H104</f>
        <v>0</v>
      </c>
      <c r="S104" s="181">
        <v>0</v>
      </c>
      <c r="T104" s="182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83" t="s">
        <v>123</v>
      </c>
      <c r="AT104" s="183" t="s">
        <v>118</v>
      </c>
      <c r="AU104" s="183" t="s">
        <v>81</v>
      </c>
      <c r="AY104" s="16" t="s">
        <v>116</v>
      </c>
      <c r="BE104" s="184">
        <f>IF(N104="základní",J104,0)</f>
        <v>0</v>
      </c>
      <c r="BF104" s="184">
        <f>IF(N104="snížená",J104,0)</f>
        <v>0</v>
      </c>
      <c r="BG104" s="184">
        <f>IF(N104="zákl. přenesená",J104,0)</f>
        <v>0</v>
      </c>
      <c r="BH104" s="184">
        <f>IF(N104="sníž. přenesená",J104,0)</f>
        <v>0</v>
      </c>
      <c r="BI104" s="184">
        <f>IF(N104="nulová",J104,0)</f>
        <v>0</v>
      </c>
      <c r="BJ104" s="16" t="s">
        <v>79</v>
      </c>
      <c r="BK104" s="184">
        <f>ROUND(I104*H104,2)</f>
        <v>0</v>
      </c>
      <c r="BL104" s="16" t="s">
        <v>123</v>
      </c>
      <c r="BM104" s="183" t="s">
        <v>161</v>
      </c>
    </row>
    <row r="105" spans="1:65" s="2" customFormat="1" ht="11.25">
      <c r="A105" s="33"/>
      <c r="B105" s="34"/>
      <c r="C105" s="35"/>
      <c r="D105" s="185" t="s">
        <v>125</v>
      </c>
      <c r="E105" s="35"/>
      <c r="F105" s="186" t="s">
        <v>162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125</v>
      </c>
      <c r="AU105" s="16" t="s">
        <v>81</v>
      </c>
    </row>
    <row r="106" spans="1:65" s="2" customFormat="1" ht="11.25">
      <c r="A106" s="33"/>
      <c r="B106" s="34"/>
      <c r="C106" s="35"/>
      <c r="D106" s="190" t="s">
        <v>127</v>
      </c>
      <c r="E106" s="35"/>
      <c r="F106" s="191" t="s">
        <v>163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127</v>
      </c>
      <c r="AU106" s="16" t="s">
        <v>81</v>
      </c>
    </row>
    <row r="107" spans="1:65" s="2" customFormat="1" ht="21.75" customHeight="1">
      <c r="A107" s="33"/>
      <c r="B107" s="34"/>
      <c r="C107" s="172" t="s">
        <v>164</v>
      </c>
      <c r="D107" s="172" t="s">
        <v>118</v>
      </c>
      <c r="E107" s="173" t="s">
        <v>165</v>
      </c>
      <c r="F107" s="174" t="s">
        <v>166</v>
      </c>
      <c r="G107" s="175" t="s">
        <v>133</v>
      </c>
      <c r="H107" s="176">
        <v>22</v>
      </c>
      <c r="I107" s="177"/>
      <c r="J107" s="178">
        <f>ROUND(I107*H107,2)</f>
        <v>0</v>
      </c>
      <c r="K107" s="174" t="s">
        <v>122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123</v>
      </c>
      <c r="AT107" s="183" t="s">
        <v>118</v>
      </c>
      <c r="AU107" s="183" t="s">
        <v>81</v>
      </c>
      <c r="AY107" s="16" t="s">
        <v>116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123</v>
      </c>
      <c r="BM107" s="183" t="s">
        <v>167</v>
      </c>
    </row>
    <row r="108" spans="1:65" s="2" customFormat="1" ht="19.5">
      <c r="A108" s="33"/>
      <c r="B108" s="34"/>
      <c r="C108" s="35"/>
      <c r="D108" s="185" t="s">
        <v>125</v>
      </c>
      <c r="E108" s="35"/>
      <c r="F108" s="186" t="s">
        <v>168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125</v>
      </c>
      <c r="AU108" s="16" t="s">
        <v>81</v>
      </c>
    </row>
    <row r="109" spans="1:65" s="2" customFormat="1" ht="11.25">
      <c r="A109" s="33"/>
      <c r="B109" s="34"/>
      <c r="C109" s="35"/>
      <c r="D109" s="190" t="s">
        <v>127</v>
      </c>
      <c r="E109" s="35"/>
      <c r="F109" s="191" t="s">
        <v>169</v>
      </c>
      <c r="G109" s="35"/>
      <c r="H109" s="35"/>
      <c r="I109" s="187"/>
      <c r="J109" s="35"/>
      <c r="K109" s="35"/>
      <c r="L109" s="38"/>
      <c r="M109" s="188"/>
      <c r="N109" s="189"/>
      <c r="O109" s="63"/>
      <c r="P109" s="63"/>
      <c r="Q109" s="63"/>
      <c r="R109" s="63"/>
      <c r="S109" s="63"/>
      <c r="T109" s="64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T109" s="16" t="s">
        <v>127</v>
      </c>
      <c r="AU109" s="16" t="s">
        <v>81</v>
      </c>
    </row>
    <row r="110" spans="1:65" s="2" customFormat="1" ht="21.75" customHeight="1">
      <c r="A110" s="33"/>
      <c r="B110" s="34"/>
      <c r="C110" s="172" t="s">
        <v>170</v>
      </c>
      <c r="D110" s="172" t="s">
        <v>118</v>
      </c>
      <c r="E110" s="173" t="s">
        <v>171</v>
      </c>
      <c r="F110" s="174" t="s">
        <v>172</v>
      </c>
      <c r="G110" s="175" t="s">
        <v>133</v>
      </c>
      <c r="H110" s="176">
        <v>11</v>
      </c>
      <c r="I110" s="177"/>
      <c r="J110" s="178">
        <f>ROUND(I110*H110,2)</f>
        <v>0</v>
      </c>
      <c r="K110" s="174" t="s">
        <v>122</v>
      </c>
      <c r="L110" s="38"/>
      <c r="M110" s="179" t="s">
        <v>19</v>
      </c>
      <c r="N110" s="180" t="s">
        <v>42</v>
      </c>
      <c r="O110" s="63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123</v>
      </c>
      <c r="AT110" s="183" t="s">
        <v>118</v>
      </c>
      <c r="AU110" s="183" t="s">
        <v>81</v>
      </c>
      <c r="AY110" s="16" t="s">
        <v>116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79</v>
      </c>
      <c r="BK110" s="184">
        <f>ROUND(I110*H110,2)</f>
        <v>0</v>
      </c>
      <c r="BL110" s="16" t="s">
        <v>123</v>
      </c>
      <c r="BM110" s="183" t="s">
        <v>173</v>
      </c>
    </row>
    <row r="111" spans="1:65" s="2" customFormat="1" ht="19.5">
      <c r="A111" s="33"/>
      <c r="B111" s="34"/>
      <c r="C111" s="35"/>
      <c r="D111" s="185" t="s">
        <v>125</v>
      </c>
      <c r="E111" s="35"/>
      <c r="F111" s="186" t="s">
        <v>174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125</v>
      </c>
      <c r="AU111" s="16" t="s">
        <v>81</v>
      </c>
    </row>
    <row r="112" spans="1:65" s="2" customFormat="1" ht="11.25">
      <c r="A112" s="33"/>
      <c r="B112" s="34"/>
      <c r="C112" s="35"/>
      <c r="D112" s="190" t="s">
        <v>127</v>
      </c>
      <c r="E112" s="35"/>
      <c r="F112" s="191" t="s">
        <v>175</v>
      </c>
      <c r="G112" s="35"/>
      <c r="H112" s="35"/>
      <c r="I112" s="187"/>
      <c r="J112" s="35"/>
      <c r="K112" s="35"/>
      <c r="L112" s="38"/>
      <c r="M112" s="188"/>
      <c r="N112" s="189"/>
      <c r="O112" s="63"/>
      <c r="P112" s="63"/>
      <c r="Q112" s="63"/>
      <c r="R112" s="63"/>
      <c r="S112" s="63"/>
      <c r="T112" s="64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127</v>
      </c>
      <c r="AU112" s="16" t="s">
        <v>81</v>
      </c>
    </row>
    <row r="113" spans="1:65" s="2" customFormat="1" ht="21.75" customHeight="1">
      <c r="A113" s="33"/>
      <c r="B113" s="34"/>
      <c r="C113" s="172" t="s">
        <v>176</v>
      </c>
      <c r="D113" s="172" t="s">
        <v>118</v>
      </c>
      <c r="E113" s="173" t="s">
        <v>177</v>
      </c>
      <c r="F113" s="174" t="s">
        <v>178</v>
      </c>
      <c r="G113" s="175" t="s">
        <v>133</v>
      </c>
      <c r="H113" s="176">
        <v>1</v>
      </c>
      <c r="I113" s="177"/>
      <c r="J113" s="178">
        <f>ROUND(I113*H113,2)</f>
        <v>0</v>
      </c>
      <c r="K113" s="174" t="s">
        <v>19</v>
      </c>
      <c r="L113" s="38"/>
      <c r="M113" s="179" t="s">
        <v>19</v>
      </c>
      <c r="N113" s="180" t="s">
        <v>42</v>
      </c>
      <c r="O113" s="63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3" t="s">
        <v>123</v>
      </c>
      <c r="AT113" s="183" t="s">
        <v>118</v>
      </c>
      <c r="AU113" s="183" t="s">
        <v>81</v>
      </c>
      <c r="AY113" s="16" t="s">
        <v>116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79</v>
      </c>
      <c r="BK113" s="184">
        <f>ROUND(I113*H113,2)</f>
        <v>0</v>
      </c>
      <c r="BL113" s="16" t="s">
        <v>123</v>
      </c>
      <c r="BM113" s="183" t="s">
        <v>179</v>
      </c>
    </row>
    <row r="114" spans="1:65" s="2" customFormat="1" ht="19.5">
      <c r="A114" s="33"/>
      <c r="B114" s="34"/>
      <c r="C114" s="35"/>
      <c r="D114" s="185" t="s">
        <v>125</v>
      </c>
      <c r="E114" s="35"/>
      <c r="F114" s="186" t="s">
        <v>180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125</v>
      </c>
      <c r="AU114" s="16" t="s">
        <v>81</v>
      </c>
    </row>
    <row r="115" spans="1:65" s="2" customFormat="1" ht="16.5" customHeight="1">
      <c r="A115" s="33"/>
      <c r="B115" s="34"/>
      <c r="C115" s="172" t="s">
        <v>181</v>
      </c>
      <c r="D115" s="172" t="s">
        <v>118</v>
      </c>
      <c r="E115" s="173" t="s">
        <v>182</v>
      </c>
      <c r="F115" s="174" t="s">
        <v>183</v>
      </c>
      <c r="G115" s="175" t="s">
        <v>121</v>
      </c>
      <c r="H115" s="176">
        <v>765</v>
      </c>
      <c r="I115" s="177"/>
      <c r="J115" s="178">
        <f>ROUND(I115*H115,2)</f>
        <v>0</v>
      </c>
      <c r="K115" s="174" t="s">
        <v>122</v>
      </c>
      <c r="L115" s="38"/>
      <c r="M115" s="179" t="s">
        <v>19</v>
      </c>
      <c r="N115" s="180" t="s">
        <v>42</v>
      </c>
      <c r="O115" s="63"/>
      <c r="P115" s="181">
        <f>O115*H115</f>
        <v>0</v>
      </c>
      <c r="Q115" s="181">
        <v>0</v>
      </c>
      <c r="R115" s="181">
        <f>Q115*H115</f>
        <v>0</v>
      </c>
      <c r="S115" s="181">
        <v>0</v>
      </c>
      <c r="T115" s="182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83" t="s">
        <v>123</v>
      </c>
      <c r="AT115" s="183" t="s">
        <v>118</v>
      </c>
      <c r="AU115" s="183" t="s">
        <v>81</v>
      </c>
      <c r="AY115" s="16" t="s">
        <v>116</v>
      </c>
      <c r="BE115" s="184">
        <f>IF(N115="základní",J115,0)</f>
        <v>0</v>
      </c>
      <c r="BF115" s="184">
        <f>IF(N115="snížená",J115,0)</f>
        <v>0</v>
      </c>
      <c r="BG115" s="184">
        <f>IF(N115="zákl. přenesená",J115,0)</f>
        <v>0</v>
      </c>
      <c r="BH115" s="184">
        <f>IF(N115="sníž. přenesená",J115,0)</f>
        <v>0</v>
      </c>
      <c r="BI115" s="184">
        <f>IF(N115="nulová",J115,0)</f>
        <v>0</v>
      </c>
      <c r="BJ115" s="16" t="s">
        <v>79</v>
      </c>
      <c r="BK115" s="184">
        <f>ROUND(I115*H115,2)</f>
        <v>0</v>
      </c>
      <c r="BL115" s="16" t="s">
        <v>123</v>
      </c>
      <c r="BM115" s="183" t="s">
        <v>184</v>
      </c>
    </row>
    <row r="116" spans="1:65" s="2" customFormat="1" ht="11.25">
      <c r="A116" s="33"/>
      <c r="B116" s="34"/>
      <c r="C116" s="35"/>
      <c r="D116" s="185" t="s">
        <v>125</v>
      </c>
      <c r="E116" s="35"/>
      <c r="F116" s="186" t="s">
        <v>185</v>
      </c>
      <c r="G116" s="35"/>
      <c r="H116" s="35"/>
      <c r="I116" s="187"/>
      <c r="J116" s="35"/>
      <c r="K116" s="35"/>
      <c r="L116" s="38"/>
      <c r="M116" s="188"/>
      <c r="N116" s="189"/>
      <c r="O116" s="63"/>
      <c r="P116" s="63"/>
      <c r="Q116" s="63"/>
      <c r="R116" s="63"/>
      <c r="S116" s="63"/>
      <c r="T116" s="64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6" t="s">
        <v>125</v>
      </c>
      <c r="AU116" s="16" t="s">
        <v>81</v>
      </c>
    </row>
    <row r="117" spans="1:65" s="2" customFormat="1" ht="11.25">
      <c r="A117" s="33"/>
      <c r="B117" s="34"/>
      <c r="C117" s="35"/>
      <c r="D117" s="190" t="s">
        <v>127</v>
      </c>
      <c r="E117" s="35"/>
      <c r="F117" s="191" t="s">
        <v>186</v>
      </c>
      <c r="G117" s="35"/>
      <c r="H117" s="35"/>
      <c r="I117" s="187"/>
      <c r="J117" s="35"/>
      <c r="K117" s="35"/>
      <c r="L117" s="38"/>
      <c r="M117" s="188"/>
      <c r="N117" s="189"/>
      <c r="O117" s="63"/>
      <c r="P117" s="63"/>
      <c r="Q117" s="63"/>
      <c r="R117" s="63"/>
      <c r="S117" s="63"/>
      <c r="T117" s="64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T117" s="16" t="s">
        <v>127</v>
      </c>
      <c r="AU117" s="16" t="s">
        <v>81</v>
      </c>
    </row>
    <row r="118" spans="1:65" s="2" customFormat="1" ht="16.5" customHeight="1">
      <c r="A118" s="33"/>
      <c r="B118" s="34"/>
      <c r="C118" s="172" t="s">
        <v>187</v>
      </c>
      <c r="D118" s="172" t="s">
        <v>118</v>
      </c>
      <c r="E118" s="173" t="s">
        <v>188</v>
      </c>
      <c r="F118" s="174" t="s">
        <v>189</v>
      </c>
      <c r="G118" s="175" t="s">
        <v>133</v>
      </c>
      <c r="H118" s="176">
        <v>7</v>
      </c>
      <c r="I118" s="177"/>
      <c r="J118" s="178">
        <f>ROUND(I118*H118,2)</f>
        <v>0</v>
      </c>
      <c r="K118" s="174" t="s">
        <v>122</v>
      </c>
      <c r="L118" s="38"/>
      <c r="M118" s="179" t="s">
        <v>19</v>
      </c>
      <c r="N118" s="180" t="s">
        <v>42</v>
      </c>
      <c r="O118" s="63"/>
      <c r="P118" s="181">
        <f>O118*H118</f>
        <v>0</v>
      </c>
      <c r="Q118" s="181">
        <v>0</v>
      </c>
      <c r="R118" s="181">
        <f>Q118*H118</f>
        <v>0</v>
      </c>
      <c r="S118" s="181">
        <v>0</v>
      </c>
      <c r="T118" s="182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83" t="s">
        <v>123</v>
      </c>
      <c r="AT118" s="183" t="s">
        <v>118</v>
      </c>
      <c r="AU118" s="183" t="s">
        <v>81</v>
      </c>
      <c r="AY118" s="16" t="s">
        <v>116</v>
      </c>
      <c r="BE118" s="184">
        <f>IF(N118="základní",J118,0)</f>
        <v>0</v>
      </c>
      <c r="BF118" s="184">
        <f>IF(N118="snížená",J118,0)</f>
        <v>0</v>
      </c>
      <c r="BG118" s="184">
        <f>IF(N118="zákl. přenesená",J118,0)</f>
        <v>0</v>
      </c>
      <c r="BH118" s="184">
        <f>IF(N118="sníž. přenesená",J118,0)</f>
        <v>0</v>
      </c>
      <c r="BI118" s="184">
        <f>IF(N118="nulová",J118,0)</f>
        <v>0</v>
      </c>
      <c r="BJ118" s="16" t="s">
        <v>79</v>
      </c>
      <c r="BK118" s="184">
        <f>ROUND(I118*H118,2)</f>
        <v>0</v>
      </c>
      <c r="BL118" s="16" t="s">
        <v>123</v>
      </c>
      <c r="BM118" s="183" t="s">
        <v>190</v>
      </c>
    </row>
    <row r="119" spans="1:65" s="2" customFormat="1" ht="19.5">
      <c r="A119" s="33"/>
      <c r="B119" s="34"/>
      <c r="C119" s="35"/>
      <c r="D119" s="185" t="s">
        <v>125</v>
      </c>
      <c r="E119" s="35"/>
      <c r="F119" s="186" t="s">
        <v>191</v>
      </c>
      <c r="G119" s="35"/>
      <c r="H119" s="35"/>
      <c r="I119" s="187"/>
      <c r="J119" s="35"/>
      <c r="K119" s="35"/>
      <c r="L119" s="38"/>
      <c r="M119" s="188"/>
      <c r="N119" s="189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125</v>
      </c>
      <c r="AU119" s="16" t="s">
        <v>81</v>
      </c>
    </row>
    <row r="120" spans="1:65" s="2" customFormat="1" ht="11.25">
      <c r="A120" s="33"/>
      <c r="B120" s="34"/>
      <c r="C120" s="35"/>
      <c r="D120" s="190" t="s">
        <v>127</v>
      </c>
      <c r="E120" s="35"/>
      <c r="F120" s="191" t="s">
        <v>192</v>
      </c>
      <c r="G120" s="35"/>
      <c r="H120" s="35"/>
      <c r="I120" s="187"/>
      <c r="J120" s="35"/>
      <c r="K120" s="35"/>
      <c r="L120" s="38"/>
      <c r="M120" s="188"/>
      <c r="N120" s="189"/>
      <c r="O120" s="63"/>
      <c r="P120" s="63"/>
      <c r="Q120" s="63"/>
      <c r="R120" s="63"/>
      <c r="S120" s="63"/>
      <c r="T120" s="64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127</v>
      </c>
      <c r="AU120" s="16" t="s">
        <v>81</v>
      </c>
    </row>
    <row r="121" spans="1:65" s="2" customFormat="1" ht="16.5" customHeight="1">
      <c r="A121" s="33"/>
      <c r="B121" s="34"/>
      <c r="C121" s="172" t="s">
        <v>193</v>
      </c>
      <c r="D121" s="172" t="s">
        <v>118</v>
      </c>
      <c r="E121" s="173" t="s">
        <v>194</v>
      </c>
      <c r="F121" s="174" t="s">
        <v>195</v>
      </c>
      <c r="G121" s="175" t="s">
        <v>133</v>
      </c>
      <c r="H121" s="176">
        <v>22</v>
      </c>
      <c r="I121" s="177"/>
      <c r="J121" s="178">
        <f>ROUND(I121*H121,2)</f>
        <v>0</v>
      </c>
      <c r="K121" s="174" t="s">
        <v>122</v>
      </c>
      <c r="L121" s="38"/>
      <c r="M121" s="179" t="s">
        <v>19</v>
      </c>
      <c r="N121" s="180" t="s">
        <v>42</v>
      </c>
      <c r="O121" s="63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3" t="s">
        <v>123</v>
      </c>
      <c r="AT121" s="183" t="s">
        <v>118</v>
      </c>
      <c r="AU121" s="183" t="s">
        <v>81</v>
      </c>
      <c r="AY121" s="16" t="s">
        <v>116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79</v>
      </c>
      <c r="BK121" s="184">
        <f>ROUND(I121*H121,2)</f>
        <v>0</v>
      </c>
      <c r="BL121" s="16" t="s">
        <v>123</v>
      </c>
      <c r="BM121" s="183" t="s">
        <v>196</v>
      </c>
    </row>
    <row r="122" spans="1:65" s="2" customFormat="1" ht="19.5">
      <c r="A122" s="33"/>
      <c r="B122" s="34"/>
      <c r="C122" s="35"/>
      <c r="D122" s="185" t="s">
        <v>125</v>
      </c>
      <c r="E122" s="35"/>
      <c r="F122" s="186" t="s">
        <v>197</v>
      </c>
      <c r="G122" s="35"/>
      <c r="H122" s="35"/>
      <c r="I122" s="187"/>
      <c r="J122" s="35"/>
      <c r="K122" s="35"/>
      <c r="L122" s="38"/>
      <c r="M122" s="188"/>
      <c r="N122" s="189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125</v>
      </c>
      <c r="AU122" s="16" t="s">
        <v>81</v>
      </c>
    </row>
    <row r="123" spans="1:65" s="2" customFormat="1" ht="11.25">
      <c r="A123" s="33"/>
      <c r="B123" s="34"/>
      <c r="C123" s="35"/>
      <c r="D123" s="190" t="s">
        <v>127</v>
      </c>
      <c r="E123" s="35"/>
      <c r="F123" s="191" t="s">
        <v>198</v>
      </c>
      <c r="G123" s="35"/>
      <c r="H123" s="35"/>
      <c r="I123" s="187"/>
      <c r="J123" s="35"/>
      <c r="K123" s="35"/>
      <c r="L123" s="38"/>
      <c r="M123" s="188"/>
      <c r="N123" s="189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127</v>
      </c>
      <c r="AU123" s="16" t="s">
        <v>81</v>
      </c>
    </row>
    <row r="124" spans="1:65" s="2" customFormat="1" ht="16.5" customHeight="1">
      <c r="A124" s="33"/>
      <c r="B124" s="34"/>
      <c r="C124" s="172" t="s">
        <v>199</v>
      </c>
      <c r="D124" s="172" t="s">
        <v>118</v>
      </c>
      <c r="E124" s="173" t="s">
        <v>200</v>
      </c>
      <c r="F124" s="174" t="s">
        <v>201</v>
      </c>
      <c r="G124" s="175" t="s">
        <v>133</v>
      </c>
      <c r="H124" s="176">
        <v>11</v>
      </c>
      <c r="I124" s="177"/>
      <c r="J124" s="178">
        <f>ROUND(I124*H124,2)</f>
        <v>0</v>
      </c>
      <c r="K124" s="174" t="s">
        <v>122</v>
      </c>
      <c r="L124" s="38"/>
      <c r="M124" s="179" t="s">
        <v>19</v>
      </c>
      <c r="N124" s="180" t="s">
        <v>42</v>
      </c>
      <c r="O124" s="63"/>
      <c r="P124" s="181">
        <f>O124*H124</f>
        <v>0</v>
      </c>
      <c r="Q124" s="181">
        <v>0</v>
      </c>
      <c r="R124" s="181">
        <f>Q124*H124</f>
        <v>0</v>
      </c>
      <c r="S124" s="181">
        <v>0</v>
      </c>
      <c r="T124" s="182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83" t="s">
        <v>123</v>
      </c>
      <c r="AT124" s="183" t="s">
        <v>118</v>
      </c>
      <c r="AU124" s="183" t="s">
        <v>81</v>
      </c>
      <c r="AY124" s="16" t="s">
        <v>116</v>
      </c>
      <c r="BE124" s="184">
        <f>IF(N124="základní",J124,0)</f>
        <v>0</v>
      </c>
      <c r="BF124" s="184">
        <f>IF(N124="snížená",J124,0)</f>
        <v>0</v>
      </c>
      <c r="BG124" s="184">
        <f>IF(N124="zákl. přenesená",J124,0)</f>
        <v>0</v>
      </c>
      <c r="BH124" s="184">
        <f>IF(N124="sníž. přenesená",J124,0)</f>
        <v>0</v>
      </c>
      <c r="BI124" s="184">
        <f>IF(N124="nulová",J124,0)</f>
        <v>0</v>
      </c>
      <c r="BJ124" s="16" t="s">
        <v>79</v>
      </c>
      <c r="BK124" s="184">
        <f>ROUND(I124*H124,2)</f>
        <v>0</v>
      </c>
      <c r="BL124" s="16" t="s">
        <v>123</v>
      </c>
      <c r="BM124" s="183" t="s">
        <v>202</v>
      </c>
    </row>
    <row r="125" spans="1:65" s="2" customFormat="1" ht="19.5">
      <c r="A125" s="33"/>
      <c r="B125" s="34"/>
      <c r="C125" s="35"/>
      <c r="D125" s="185" t="s">
        <v>125</v>
      </c>
      <c r="E125" s="35"/>
      <c r="F125" s="186" t="s">
        <v>203</v>
      </c>
      <c r="G125" s="35"/>
      <c r="H125" s="35"/>
      <c r="I125" s="187"/>
      <c r="J125" s="35"/>
      <c r="K125" s="35"/>
      <c r="L125" s="38"/>
      <c r="M125" s="188"/>
      <c r="N125" s="189"/>
      <c r="O125" s="63"/>
      <c r="P125" s="63"/>
      <c r="Q125" s="63"/>
      <c r="R125" s="63"/>
      <c r="S125" s="63"/>
      <c r="T125" s="64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125</v>
      </c>
      <c r="AU125" s="16" t="s">
        <v>81</v>
      </c>
    </row>
    <row r="126" spans="1:65" s="2" customFormat="1" ht="11.25">
      <c r="A126" s="33"/>
      <c r="B126" s="34"/>
      <c r="C126" s="35"/>
      <c r="D126" s="190" t="s">
        <v>127</v>
      </c>
      <c r="E126" s="35"/>
      <c r="F126" s="191" t="s">
        <v>204</v>
      </c>
      <c r="G126" s="35"/>
      <c r="H126" s="35"/>
      <c r="I126" s="187"/>
      <c r="J126" s="35"/>
      <c r="K126" s="35"/>
      <c r="L126" s="38"/>
      <c r="M126" s="188"/>
      <c r="N126" s="189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127</v>
      </c>
      <c r="AU126" s="16" t="s">
        <v>81</v>
      </c>
    </row>
    <row r="127" spans="1:65" s="2" customFormat="1" ht="16.5" customHeight="1">
      <c r="A127" s="33"/>
      <c r="B127" s="34"/>
      <c r="C127" s="172" t="s">
        <v>205</v>
      </c>
      <c r="D127" s="172" t="s">
        <v>118</v>
      </c>
      <c r="E127" s="173" t="s">
        <v>206</v>
      </c>
      <c r="F127" s="174" t="s">
        <v>207</v>
      </c>
      <c r="G127" s="175" t="s">
        <v>133</v>
      </c>
      <c r="H127" s="176">
        <v>1</v>
      </c>
      <c r="I127" s="177"/>
      <c r="J127" s="178">
        <f>ROUND(I127*H127,2)</f>
        <v>0</v>
      </c>
      <c r="K127" s="174" t="s">
        <v>122</v>
      </c>
      <c r="L127" s="38"/>
      <c r="M127" s="179" t="s">
        <v>19</v>
      </c>
      <c r="N127" s="180" t="s">
        <v>42</v>
      </c>
      <c r="O127" s="63"/>
      <c r="P127" s="181">
        <f>O127*H127</f>
        <v>0</v>
      </c>
      <c r="Q127" s="181">
        <v>0</v>
      </c>
      <c r="R127" s="181">
        <f>Q127*H127</f>
        <v>0</v>
      </c>
      <c r="S127" s="181">
        <v>0</v>
      </c>
      <c r="T127" s="182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83" t="s">
        <v>123</v>
      </c>
      <c r="AT127" s="183" t="s">
        <v>118</v>
      </c>
      <c r="AU127" s="183" t="s">
        <v>81</v>
      </c>
      <c r="AY127" s="16" t="s">
        <v>116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6" t="s">
        <v>79</v>
      </c>
      <c r="BK127" s="184">
        <f>ROUND(I127*H127,2)</f>
        <v>0</v>
      </c>
      <c r="BL127" s="16" t="s">
        <v>123</v>
      </c>
      <c r="BM127" s="183" t="s">
        <v>208</v>
      </c>
    </row>
    <row r="128" spans="1:65" s="2" customFormat="1" ht="19.5">
      <c r="A128" s="33"/>
      <c r="B128" s="34"/>
      <c r="C128" s="35"/>
      <c r="D128" s="185" t="s">
        <v>125</v>
      </c>
      <c r="E128" s="35"/>
      <c r="F128" s="186" t="s">
        <v>209</v>
      </c>
      <c r="G128" s="35"/>
      <c r="H128" s="35"/>
      <c r="I128" s="187"/>
      <c r="J128" s="35"/>
      <c r="K128" s="35"/>
      <c r="L128" s="38"/>
      <c r="M128" s="188"/>
      <c r="N128" s="189"/>
      <c r="O128" s="63"/>
      <c r="P128" s="63"/>
      <c r="Q128" s="63"/>
      <c r="R128" s="63"/>
      <c r="S128" s="63"/>
      <c r="T128" s="64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125</v>
      </c>
      <c r="AU128" s="16" t="s">
        <v>81</v>
      </c>
    </row>
    <row r="129" spans="1:65" s="2" customFormat="1" ht="11.25">
      <c r="A129" s="33"/>
      <c r="B129" s="34"/>
      <c r="C129" s="35"/>
      <c r="D129" s="190" t="s">
        <v>127</v>
      </c>
      <c r="E129" s="35"/>
      <c r="F129" s="191" t="s">
        <v>210</v>
      </c>
      <c r="G129" s="35"/>
      <c r="H129" s="35"/>
      <c r="I129" s="187"/>
      <c r="J129" s="35"/>
      <c r="K129" s="35"/>
      <c r="L129" s="38"/>
      <c r="M129" s="188"/>
      <c r="N129" s="189"/>
      <c r="O129" s="63"/>
      <c r="P129" s="63"/>
      <c r="Q129" s="63"/>
      <c r="R129" s="63"/>
      <c r="S129" s="63"/>
      <c r="T129" s="64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127</v>
      </c>
      <c r="AU129" s="16" t="s">
        <v>81</v>
      </c>
    </row>
    <row r="130" spans="1:65" s="2" customFormat="1" ht="16.5" customHeight="1">
      <c r="A130" s="33"/>
      <c r="B130" s="34"/>
      <c r="C130" s="172" t="s">
        <v>8</v>
      </c>
      <c r="D130" s="172" t="s">
        <v>118</v>
      </c>
      <c r="E130" s="173" t="s">
        <v>211</v>
      </c>
      <c r="F130" s="174" t="s">
        <v>212</v>
      </c>
      <c r="G130" s="175" t="s">
        <v>133</v>
      </c>
      <c r="H130" s="176">
        <v>41</v>
      </c>
      <c r="I130" s="177"/>
      <c r="J130" s="178">
        <f>ROUND(I130*H130,2)</f>
        <v>0</v>
      </c>
      <c r="K130" s="174" t="s">
        <v>19</v>
      </c>
      <c r="L130" s="38"/>
      <c r="M130" s="179" t="s">
        <v>19</v>
      </c>
      <c r="N130" s="180" t="s">
        <v>42</v>
      </c>
      <c r="O130" s="63"/>
      <c r="P130" s="181">
        <f>O130*H130</f>
        <v>0</v>
      </c>
      <c r="Q130" s="181">
        <v>0</v>
      </c>
      <c r="R130" s="181">
        <f>Q130*H130</f>
        <v>0</v>
      </c>
      <c r="S130" s="181">
        <v>0</v>
      </c>
      <c r="T130" s="182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83" t="s">
        <v>123</v>
      </c>
      <c r="AT130" s="183" t="s">
        <v>118</v>
      </c>
      <c r="AU130" s="183" t="s">
        <v>81</v>
      </c>
      <c r="AY130" s="16" t="s">
        <v>116</v>
      </c>
      <c r="BE130" s="184">
        <f>IF(N130="základní",J130,0)</f>
        <v>0</v>
      </c>
      <c r="BF130" s="184">
        <f>IF(N130="snížená",J130,0)</f>
        <v>0</v>
      </c>
      <c r="BG130" s="184">
        <f>IF(N130="zákl. přenesená",J130,0)</f>
        <v>0</v>
      </c>
      <c r="BH130" s="184">
        <f>IF(N130="sníž. přenesená",J130,0)</f>
        <v>0</v>
      </c>
      <c r="BI130" s="184">
        <f>IF(N130="nulová",J130,0)</f>
        <v>0</v>
      </c>
      <c r="BJ130" s="16" t="s">
        <v>79</v>
      </c>
      <c r="BK130" s="184">
        <f>ROUND(I130*H130,2)</f>
        <v>0</v>
      </c>
      <c r="BL130" s="16" t="s">
        <v>123</v>
      </c>
      <c r="BM130" s="183" t="s">
        <v>213</v>
      </c>
    </row>
    <row r="131" spans="1:65" s="2" customFormat="1" ht="11.25">
      <c r="A131" s="33"/>
      <c r="B131" s="34"/>
      <c r="C131" s="35"/>
      <c r="D131" s="185" t="s">
        <v>125</v>
      </c>
      <c r="E131" s="35"/>
      <c r="F131" s="186" t="s">
        <v>212</v>
      </c>
      <c r="G131" s="35"/>
      <c r="H131" s="35"/>
      <c r="I131" s="187"/>
      <c r="J131" s="35"/>
      <c r="K131" s="35"/>
      <c r="L131" s="38"/>
      <c r="M131" s="188"/>
      <c r="N131" s="189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125</v>
      </c>
      <c r="AU131" s="16" t="s">
        <v>81</v>
      </c>
    </row>
    <row r="132" spans="1:65" s="2" customFormat="1" ht="19.5">
      <c r="A132" s="33"/>
      <c r="B132" s="34"/>
      <c r="C132" s="35"/>
      <c r="D132" s="185" t="s">
        <v>214</v>
      </c>
      <c r="E132" s="35"/>
      <c r="F132" s="203" t="s">
        <v>215</v>
      </c>
      <c r="G132" s="35"/>
      <c r="H132" s="35"/>
      <c r="I132" s="187"/>
      <c r="J132" s="35"/>
      <c r="K132" s="35"/>
      <c r="L132" s="38"/>
      <c r="M132" s="204"/>
      <c r="N132" s="205"/>
      <c r="O132" s="206"/>
      <c r="P132" s="206"/>
      <c r="Q132" s="206"/>
      <c r="R132" s="206"/>
      <c r="S132" s="206"/>
      <c r="T132" s="207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214</v>
      </c>
      <c r="AU132" s="16" t="s">
        <v>81</v>
      </c>
    </row>
    <row r="133" spans="1:65" s="2" customFormat="1" ht="6.95" customHeight="1">
      <c r="A133" s="33"/>
      <c r="B133" s="46"/>
      <c r="C133" s="47"/>
      <c r="D133" s="47"/>
      <c r="E133" s="47"/>
      <c r="F133" s="47"/>
      <c r="G133" s="47"/>
      <c r="H133" s="47"/>
      <c r="I133" s="47"/>
      <c r="J133" s="47"/>
      <c r="K133" s="47"/>
      <c r="L133" s="38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sheetProtection algorithmName="SHA-512" hashValue="ZEepx/aycgXmfPTgWRo5ilDePWXPXLzw14HJdXcpwMskzHPAfP8oFMawU+XmCVDfr9uWVtpqzvijYsEnzzdwDg==" saltValue="RDEUopl64A2Br61PMNO+Kzn3TknBsK6t+RyYZKpcf0LgBto9DxUm8bjru5XawgEKaCThnDgSXZAX9Sk6k+3v1w==" spinCount="100000" sheet="1" objects="1" scenarios="1" formatColumns="0" formatRows="0" autoFilter="0"/>
  <autoFilter ref="C80:K13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  <hyperlink ref="F94" r:id="rId3"/>
    <hyperlink ref="F98" r:id="rId4"/>
    <hyperlink ref="F102" r:id="rId5"/>
    <hyperlink ref="F106" r:id="rId6"/>
    <hyperlink ref="F109" r:id="rId7"/>
    <hyperlink ref="F112" r:id="rId8"/>
    <hyperlink ref="F117" r:id="rId9"/>
    <hyperlink ref="F120" r:id="rId10"/>
    <hyperlink ref="F123" r:id="rId11"/>
    <hyperlink ref="F126" r:id="rId12"/>
    <hyperlink ref="F129" r:id="rId1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6" t="s">
        <v>84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0" t="str">
        <f>'Rekapitulace zakázky'!K6</f>
        <v>Rajská strouha, Lázně Bohdaneč, odstranění nánosu, ř. km 0,950-1,145</v>
      </c>
      <c r="F7" s="331"/>
      <c r="G7" s="331"/>
      <c r="H7" s="331"/>
      <c r="L7" s="19"/>
    </row>
    <row r="8" spans="1:46" s="2" customFormat="1" ht="12" customHeight="1">
      <c r="A8" s="33"/>
      <c r="B8" s="38"/>
      <c r="C8" s="33"/>
      <c r="D8" s="104" t="s">
        <v>93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2" t="s">
        <v>216</v>
      </c>
      <c r="F9" s="333"/>
      <c r="G9" s="333"/>
      <c r="H9" s="33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85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20. 10. 2022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4" t="str">
        <f>'Rekapitulace zakázky'!E14</f>
        <v>Vyplň údaj</v>
      </c>
      <c r="F18" s="335"/>
      <c r="G18" s="335"/>
      <c r="H18" s="335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6" t="s">
        <v>19</v>
      </c>
      <c r="F27" s="336"/>
      <c r="G27" s="336"/>
      <c r="H27" s="33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ROUND(J83,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ROUND((SUM(BE83:BE112)),  2)</f>
        <v>0</v>
      </c>
      <c r="G33" s="33"/>
      <c r="H33" s="33"/>
      <c r="I33" s="117">
        <v>0.21</v>
      </c>
      <c r="J33" s="116">
        <f>ROUND(((SUM(BE83:BE112))*I33),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ROUND((SUM(BF83:BF112)),  2)</f>
        <v>0</v>
      </c>
      <c r="G34" s="33"/>
      <c r="H34" s="33"/>
      <c r="I34" s="117">
        <v>0.15</v>
      </c>
      <c r="J34" s="116">
        <f>ROUND(((SUM(BF83:BF112))*I34),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ROUND((SUM(BG83:BG112)),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ROUND((SUM(BH83:BH112)),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ROUND((SUM(BI83:BI112)),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7" t="str">
        <f>E7</f>
        <v>Rajská strouha, Lázně Bohdaneč, odstranění nánosu, ř. km 0,950-1,145</v>
      </c>
      <c r="F48" s="338"/>
      <c r="G48" s="338"/>
      <c r="H48" s="33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0" t="str">
        <f>E9</f>
        <v>SO-02 - Těžení sedimentů</v>
      </c>
      <c r="F50" s="339"/>
      <c r="G50" s="339"/>
      <c r="H50" s="33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20. 10. 2022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96</v>
      </c>
      <c r="D57" s="130"/>
      <c r="E57" s="130"/>
      <c r="F57" s="130"/>
      <c r="G57" s="130"/>
      <c r="H57" s="130"/>
      <c r="I57" s="130"/>
      <c r="J57" s="131" t="s">
        <v>97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J83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98</v>
      </c>
    </row>
    <row r="60" spans="1:47" s="9" customFormat="1" ht="24.95" customHeight="1">
      <c r="B60" s="133"/>
      <c r="C60" s="134"/>
      <c r="D60" s="135" t="s">
        <v>99</v>
      </c>
      <c r="E60" s="136"/>
      <c r="F60" s="136"/>
      <c r="G60" s="136"/>
      <c r="H60" s="136"/>
      <c r="I60" s="136"/>
      <c r="J60" s="137">
        <f>J84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100</v>
      </c>
      <c r="E61" s="142"/>
      <c r="F61" s="142"/>
      <c r="G61" s="142"/>
      <c r="H61" s="142"/>
      <c r="I61" s="142"/>
      <c r="J61" s="143">
        <f>J85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217</v>
      </c>
      <c r="E62" s="142"/>
      <c r="F62" s="142"/>
      <c r="G62" s="142"/>
      <c r="H62" s="142"/>
      <c r="I62" s="142"/>
      <c r="J62" s="143">
        <f>J106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218</v>
      </c>
      <c r="E63" s="142"/>
      <c r="F63" s="142"/>
      <c r="G63" s="142"/>
      <c r="H63" s="142"/>
      <c r="I63" s="142"/>
      <c r="J63" s="143">
        <f>J109</f>
        <v>0</v>
      </c>
      <c r="K63" s="140"/>
      <c r="L63" s="144"/>
    </row>
    <row r="64" spans="1:47" s="2" customFormat="1" ht="21.75" customHeight="1">
      <c r="A64" s="33"/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pans="1:31" s="2" customFormat="1" ht="6.95" customHeight="1">
      <c r="A65" s="33"/>
      <c r="B65" s="46"/>
      <c r="C65" s="47"/>
      <c r="D65" s="47"/>
      <c r="E65" s="47"/>
      <c r="F65" s="47"/>
      <c r="G65" s="47"/>
      <c r="H65" s="47"/>
      <c r="I65" s="47"/>
      <c r="J65" s="47"/>
      <c r="K65" s="47"/>
      <c r="L65" s="105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9" spans="1:31" s="2" customFormat="1" ht="6.95" customHeight="1">
      <c r="A69" s="33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24.95" customHeight="1">
      <c r="A70" s="33"/>
      <c r="B70" s="34"/>
      <c r="C70" s="22" t="s">
        <v>101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16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37" t="str">
        <f>E7</f>
        <v>Rajská strouha, Lázně Bohdaneč, odstranění nánosu, ř. km 0,950-1,145</v>
      </c>
      <c r="F73" s="338"/>
      <c r="G73" s="338"/>
      <c r="H73" s="338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2" customHeight="1">
      <c r="A74" s="33"/>
      <c r="B74" s="34"/>
      <c r="C74" s="28" t="s">
        <v>93</v>
      </c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6.5" customHeight="1">
      <c r="A75" s="33"/>
      <c r="B75" s="34"/>
      <c r="C75" s="35"/>
      <c r="D75" s="35"/>
      <c r="E75" s="290" t="str">
        <f>E9</f>
        <v>SO-02 - Těžení sedimentů</v>
      </c>
      <c r="F75" s="339"/>
      <c r="G75" s="339"/>
      <c r="H75" s="339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21</v>
      </c>
      <c r="D77" s="35"/>
      <c r="E77" s="35"/>
      <c r="F77" s="26" t="str">
        <f>F12</f>
        <v xml:space="preserve"> </v>
      </c>
      <c r="G77" s="35"/>
      <c r="H77" s="35"/>
      <c r="I77" s="28" t="s">
        <v>23</v>
      </c>
      <c r="J77" s="58" t="str">
        <f>IF(J12="","",J12)</f>
        <v>20. 10. 2022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5"/>
      <c r="D78" s="35"/>
      <c r="E78" s="35"/>
      <c r="F78" s="35"/>
      <c r="G78" s="35"/>
      <c r="H78" s="35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5.7" customHeight="1">
      <c r="A79" s="33"/>
      <c r="B79" s="34"/>
      <c r="C79" s="28" t="s">
        <v>25</v>
      </c>
      <c r="D79" s="35"/>
      <c r="E79" s="35"/>
      <c r="F79" s="26" t="str">
        <f>E15</f>
        <v>Povodí Labe, státní podnik, Hradec Králové</v>
      </c>
      <c r="G79" s="35"/>
      <c r="H79" s="35"/>
      <c r="I79" s="28" t="s">
        <v>31</v>
      </c>
      <c r="J79" s="31" t="str">
        <f>E21</f>
        <v>Agroprojekce Litomyšl, s.r.o.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5.2" customHeight="1">
      <c r="A80" s="33"/>
      <c r="B80" s="34"/>
      <c r="C80" s="28" t="s">
        <v>29</v>
      </c>
      <c r="D80" s="35"/>
      <c r="E80" s="35"/>
      <c r="F80" s="26" t="str">
        <f>IF(E18="","",E18)</f>
        <v>Vyplň údaj</v>
      </c>
      <c r="G80" s="35"/>
      <c r="H80" s="35"/>
      <c r="I80" s="28" t="s">
        <v>34</v>
      </c>
      <c r="J80" s="31" t="str">
        <f>E24</f>
        <v xml:space="preserve"> 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0.3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1" customFormat="1" ht="29.25" customHeight="1">
      <c r="A82" s="145"/>
      <c r="B82" s="146"/>
      <c r="C82" s="147" t="s">
        <v>102</v>
      </c>
      <c r="D82" s="148" t="s">
        <v>56</v>
      </c>
      <c r="E82" s="148" t="s">
        <v>52</v>
      </c>
      <c r="F82" s="148" t="s">
        <v>53</v>
      </c>
      <c r="G82" s="148" t="s">
        <v>103</v>
      </c>
      <c r="H82" s="148" t="s">
        <v>104</v>
      </c>
      <c r="I82" s="148" t="s">
        <v>105</v>
      </c>
      <c r="J82" s="148" t="s">
        <v>97</v>
      </c>
      <c r="K82" s="149" t="s">
        <v>106</v>
      </c>
      <c r="L82" s="150"/>
      <c r="M82" s="67" t="s">
        <v>19</v>
      </c>
      <c r="N82" s="68" t="s">
        <v>41</v>
      </c>
      <c r="O82" s="68" t="s">
        <v>107</v>
      </c>
      <c r="P82" s="68" t="s">
        <v>108</v>
      </c>
      <c r="Q82" s="68" t="s">
        <v>109</v>
      </c>
      <c r="R82" s="68" t="s">
        <v>110</v>
      </c>
      <c r="S82" s="68" t="s">
        <v>111</v>
      </c>
      <c r="T82" s="69" t="s">
        <v>112</v>
      </c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</row>
    <row r="83" spans="1:65" s="2" customFormat="1" ht="22.9" customHeight="1">
      <c r="A83" s="33"/>
      <c r="B83" s="34"/>
      <c r="C83" s="74" t="s">
        <v>113</v>
      </c>
      <c r="D83" s="35"/>
      <c r="E83" s="35"/>
      <c r="F83" s="35"/>
      <c r="G83" s="35"/>
      <c r="H83" s="35"/>
      <c r="I83" s="35"/>
      <c r="J83" s="151">
        <f>BK83</f>
        <v>0</v>
      </c>
      <c r="K83" s="35"/>
      <c r="L83" s="38"/>
      <c r="M83" s="70"/>
      <c r="N83" s="152"/>
      <c r="O83" s="71"/>
      <c r="P83" s="153">
        <f>P84</f>
        <v>0</v>
      </c>
      <c r="Q83" s="71"/>
      <c r="R83" s="153">
        <f>R84</f>
        <v>2.2000000000000002E-2</v>
      </c>
      <c r="S83" s="71"/>
      <c r="T83" s="154">
        <f>T84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T83" s="16" t="s">
        <v>70</v>
      </c>
      <c r="AU83" s="16" t="s">
        <v>98</v>
      </c>
      <c r="BK83" s="155">
        <f>BK84</f>
        <v>0</v>
      </c>
    </row>
    <row r="84" spans="1:65" s="12" customFormat="1" ht="25.9" customHeight="1">
      <c r="B84" s="156"/>
      <c r="C84" s="157"/>
      <c r="D84" s="158" t="s">
        <v>70</v>
      </c>
      <c r="E84" s="159" t="s">
        <v>114</v>
      </c>
      <c r="F84" s="159" t="s">
        <v>115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P85+P106+P109</f>
        <v>0</v>
      </c>
      <c r="Q84" s="164"/>
      <c r="R84" s="165">
        <f>R85+R106+R109</f>
        <v>2.2000000000000002E-2</v>
      </c>
      <c r="S84" s="164"/>
      <c r="T84" s="166">
        <f>T85+T106+T109</f>
        <v>0</v>
      </c>
      <c r="AR84" s="167" t="s">
        <v>79</v>
      </c>
      <c r="AT84" s="168" t="s">
        <v>70</v>
      </c>
      <c r="AU84" s="168" t="s">
        <v>71</v>
      </c>
      <c r="AY84" s="167" t="s">
        <v>116</v>
      </c>
      <c r="BK84" s="169">
        <f>BK85+BK106+BK109</f>
        <v>0</v>
      </c>
    </row>
    <row r="85" spans="1:65" s="12" customFormat="1" ht="22.9" customHeight="1">
      <c r="B85" s="156"/>
      <c r="C85" s="157"/>
      <c r="D85" s="158" t="s">
        <v>70</v>
      </c>
      <c r="E85" s="170" t="s">
        <v>79</v>
      </c>
      <c r="F85" s="170" t="s">
        <v>117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SUM(P86:P105)</f>
        <v>0</v>
      </c>
      <c r="Q85" s="164"/>
      <c r="R85" s="165">
        <f>SUM(R86:R105)</f>
        <v>2.2000000000000002E-2</v>
      </c>
      <c r="S85" s="164"/>
      <c r="T85" s="166">
        <f>SUM(T86:T105)</f>
        <v>0</v>
      </c>
      <c r="AR85" s="167" t="s">
        <v>79</v>
      </c>
      <c r="AT85" s="168" t="s">
        <v>70</v>
      </c>
      <c r="AU85" s="168" t="s">
        <v>79</v>
      </c>
      <c r="AY85" s="167" t="s">
        <v>116</v>
      </c>
      <c r="BK85" s="169">
        <f>SUM(BK86:BK105)</f>
        <v>0</v>
      </c>
    </row>
    <row r="86" spans="1:65" s="2" customFormat="1" ht="24.2" customHeight="1">
      <c r="A86" s="33"/>
      <c r="B86" s="34"/>
      <c r="C86" s="172" t="s">
        <v>79</v>
      </c>
      <c r="D86" s="172" t="s">
        <v>118</v>
      </c>
      <c r="E86" s="173" t="s">
        <v>219</v>
      </c>
      <c r="F86" s="174" t="s">
        <v>220</v>
      </c>
      <c r="G86" s="175" t="s">
        <v>221</v>
      </c>
      <c r="H86" s="176">
        <v>200</v>
      </c>
      <c r="I86" s="177"/>
      <c r="J86" s="178">
        <f>ROUND(I86*H86,2)</f>
        <v>0</v>
      </c>
      <c r="K86" s="174" t="s">
        <v>122</v>
      </c>
      <c r="L86" s="38"/>
      <c r="M86" s="179" t="s">
        <v>19</v>
      </c>
      <c r="N86" s="180" t="s">
        <v>42</v>
      </c>
      <c r="O86" s="63"/>
      <c r="P86" s="181">
        <f>O86*H86</f>
        <v>0</v>
      </c>
      <c r="Q86" s="181">
        <v>1.1E-4</v>
      </c>
      <c r="R86" s="181">
        <f>Q86*H86</f>
        <v>2.2000000000000002E-2</v>
      </c>
      <c r="S86" s="181">
        <v>0</v>
      </c>
      <c r="T86" s="182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83" t="s">
        <v>123</v>
      </c>
      <c r="AT86" s="183" t="s">
        <v>118</v>
      </c>
      <c r="AU86" s="183" t="s">
        <v>81</v>
      </c>
      <c r="AY86" s="16" t="s">
        <v>116</v>
      </c>
      <c r="BE86" s="184">
        <f>IF(N86="základní",J86,0)</f>
        <v>0</v>
      </c>
      <c r="BF86" s="184">
        <f>IF(N86="snížená",J86,0)</f>
        <v>0</v>
      </c>
      <c r="BG86" s="184">
        <f>IF(N86="zákl. přenesená",J86,0)</f>
        <v>0</v>
      </c>
      <c r="BH86" s="184">
        <f>IF(N86="sníž. přenesená",J86,0)</f>
        <v>0</v>
      </c>
      <c r="BI86" s="184">
        <f>IF(N86="nulová",J86,0)</f>
        <v>0</v>
      </c>
      <c r="BJ86" s="16" t="s">
        <v>79</v>
      </c>
      <c r="BK86" s="184">
        <f>ROUND(I86*H86,2)</f>
        <v>0</v>
      </c>
      <c r="BL86" s="16" t="s">
        <v>123</v>
      </c>
      <c r="BM86" s="183" t="s">
        <v>222</v>
      </c>
    </row>
    <row r="87" spans="1:65" s="2" customFormat="1" ht="19.5">
      <c r="A87" s="33"/>
      <c r="B87" s="34"/>
      <c r="C87" s="35"/>
      <c r="D87" s="185" t="s">
        <v>125</v>
      </c>
      <c r="E87" s="35"/>
      <c r="F87" s="186" t="s">
        <v>223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125</v>
      </c>
      <c r="AU87" s="16" t="s">
        <v>81</v>
      </c>
    </row>
    <row r="88" spans="1:65" s="2" customFormat="1" ht="11.25">
      <c r="A88" s="33"/>
      <c r="B88" s="34"/>
      <c r="C88" s="35"/>
      <c r="D88" s="190" t="s">
        <v>127</v>
      </c>
      <c r="E88" s="35"/>
      <c r="F88" s="191" t="s">
        <v>224</v>
      </c>
      <c r="G88" s="35"/>
      <c r="H88" s="35"/>
      <c r="I88" s="187"/>
      <c r="J88" s="35"/>
      <c r="K88" s="35"/>
      <c r="L88" s="38"/>
      <c r="M88" s="188"/>
      <c r="N88" s="189"/>
      <c r="O88" s="63"/>
      <c r="P88" s="63"/>
      <c r="Q88" s="63"/>
      <c r="R88" s="63"/>
      <c r="S88" s="63"/>
      <c r="T88" s="64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6" t="s">
        <v>127</v>
      </c>
      <c r="AU88" s="16" t="s">
        <v>81</v>
      </c>
    </row>
    <row r="89" spans="1:65" s="13" customFormat="1" ht="11.25">
      <c r="B89" s="192"/>
      <c r="C89" s="193"/>
      <c r="D89" s="185" t="s">
        <v>129</v>
      </c>
      <c r="E89" s="194" t="s">
        <v>19</v>
      </c>
      <c r="F89" s="195" t="s">
        <v>225</v>
      </c>
      <c r="G89" s="193"/>
      <c r="H89" s="196">
        <v>200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129</v>
      </c>
      <c r="AU89" s="202" t="s">
        <v>81</v>
      </c>
      <c r="AV89" s="13" t="s">
        <v>81</v>
      </c>
      <c r="AW89" s="13" t="s">
        <v>33</v>
      </c>
      <c r="AX89" s="13" t="s">
        <v>79</v>
      </c>
      <c r="AY89" s="202" t="s">
        <v>116</v>
      </c>
    </row>
    <row r="90" spans="1:65" s="2" customFormat="1" ht="21.75" customHeight="1">
      <c r="A90" s="33"/>
      <c r="B90" s="34"/>
      <c r="C90" s="172" t="s">
        <v>81</v>
      </c>
      <c r="D90" s="172" t="s">
        <v>118</v>
      </c>
      <c r="E90" s="173" t="s">
        <v>226</v>
      </c>
      <c r="F90" s="174" t="s">
        <v>227</v>
      </c>
      <c r="G90" s="175" t="s">
        <v>221</v>
      </c>
      <c r="H90" s="176">
        <v>200</v>
      </c>
      <c r="I90" s="177"/>
      <c r="J90" s="178">
        <f>ROUND(I90*H90,2)</f>
        <v>0</v>
      </c>
      <c r="K90" s="174" t="s">
        <v>122</v>
      </c>
      <c r="L90" s="38"/>
      <c r="M90" s="179" t="s">
        <v>19</v>
      </c>
      <c r="N90" s="180" t="s">
        <v>42</v>
      </c>
      <c r="O90" s="63"/>
      <c r="P90" s="181">
        <f>O90*H90</f>
        <v>0</v>
      </c>
      <c r="Q90" s="181">
        <v>0</v>
      </c>
      <c r="R90" s="181">
        <f>Q90*H90</f>
        <v>0</v>
      </c>
      <c r="S90" s="181">
        <v>0</v>
      </c>
      <c r="T90" s="182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83" t="s">
        <v>123</v>
      </c>
      <c r="AT90" s="183" t="s">
        <v>118</v>
      </c>
      <c r="AU90" s="183" t="s">
        <v>81</v>
      </c>
      <c r="AY90" s="16" t="s">
        <v>116</v>
      </c>
      <c r="BE90" s="184">
        <f>IF(N90="základní",J90,0)</f>
        <v>0</v>
      </c>
      <c r="BF90" s="184">
        <f>IF(N90="snížená",J90,0)</f>
        <v>0</v>
      </c>
      <c r="BG90" s="184">
        <f>IF(N90="zákl. přenesená",J90,0)</f>
        <v>0</v>
      </c>
      <c r="BH90" s="184">
        <f>IF(N90="sníž. přenesená",J90,0)</f>
        <v>0</v>
      </c>
      <c r="BI90" s="184">
        <f>IF(N90="nulová",J90,0)</f>
        <v>0</v>
      </c>
      <c r="BJ90" s="16" t="s">
        <v>79</v>
      </c>
      <c r="BK90" s="184">
        <f>ROUND(I90*H90,2)</f>
        <v>0</v>
      </c>
      <c r="BL90" s="16" t="s">
        <v>123</v>
      </c>
      <c r="BM90" s="183" t="s">
        <v>228</v>
      </c>
    </row>
    <row r="91" spans="1:65" s="2" customFormat="1" ht="19.5">
      <c r="A91" s="33"/>
      <c r="B91" s="34"/>
      <c r="C91" s="35"/>
      <c r="D91" s="185" t="s">
        <v>125</v>
      </c>
      <c r="E91" s="35"/>
      <c r="F91" s="186" t="s">
        <v>229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125</v>
      </c>
      <c r="AU91" s="16" t="s">
        <v>81</v>
      </c>
    </row>
    <row r="92" spans="1:65" s="2" customFormat="1" ht="11.25">
      <c r="A92" s="33"/>
      <c r="B92" s="34"/>
      <c r="C92" s="35"/>
      <c r="D92" s="190" t="s">
        <v>127</v>
      </c>
      <c r="E92" s="35"/>
      <c r="F92" s="191" t="s">
        <v>230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127</v>
      </c>
      <c r="AU92" s="16" t="s">
        <v>81</v>
      </c>
    </row>
    <row r="93" spans="1:65" s="13" customFormat="1" ht="11.25">
      <c r="B93" s="192"/>
      <c r="C93" s="193"/>
      <c r="D93" s="185" t="s">
        <v>129</v>
      </c>
      <c r="E93" s="194" t="s">
        <v>19</v>
      </c>
      <c r="F93" s="195" t="s">
        <v>231</v>
      </c>
      <c r="G93" s="193"/>
      <c r="H93" s="196">
        <v>200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129</v>
      </c>
      <c r="AU93" s="202" t="s">
        <v>81</v>
      </c>
      <c r="AV93" s="13" t="s">
        <v>81</v>
      </c>
      <c r="AW93" s="13" t="s">
        <v>33</v>
      </c>
      <c r="AX93" s="13" t="s">
        <v>79</v>
      </c>
      <c r="AY93" s="202" t="s">
        <v>116</v>
      </c>
    </row>
    <row r="94" spans="1:65" s="2" customFormat="1" ht="16.5" customHeight="1">
      <c r="A94" s="33"/>
      <c r="B94" s="34"/>
      <c r="C94" s="172" t="s">
        <v>138</v>
      </c>
      <c r="D94" s="172" t="s">
        <v>118</v>
      </c>
      <c r="E94" s="173" t="s">
        <v>232</v>
      </c>
      <c r="F94" s="174" t="s">
        <v>233</v>
      </c>
      <c r="G94" s="175" t="s">
        <v>221</v>
      </c>
      <c r="H94" s="176">
        <v>200</v>
      </c>
      <c r="I94" s="177"/>
      <c r="J94" s="178">
        <f>ROUND(I94*H94,2)</f>
        <v>0</v>
      </c>
      <c r="K94" s="174" t="s">
        <v>122</v>
      </c>
      <c r="L94" s="38"/>
      <c r="M94" s="179" t="s">
        <v>19</v>
      </c>
      <c r="N94" s="180" t="s">
        <v>42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123</v>
      </c>
      <c r="AT94" s="183" t="s">
        <v>118</v>
      </c>
      <c r="AU94" s="183" t="s">
        <v>81</v>
      </c>
      <c r="AY94" s="16" t="s">
        <v>116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79</v>
      </c>
      <c r="BK94" s="184">
        <f>ROUND(I94*H94,2)</f>
        <v>0</v>
      </c>
      <c r="BL94" s="16" t="s">
        <v>123</v>
      </c>
      <c r="BM94" s="183" t="s">
        <v>234</v>
      </c>
    </row>
    <row r="95" spans="1:65" s="2" customFormat="1" ht="19.5">
      <c r="A95" s="33"/>
      <c r="B95" s="34"/>
      <c r="C95" s="35"/>
      <c r="D95" s="185" t="s">
        <v>125</v>
      </c>
      <c r="E95" s="35"/>
      <c r="F95" s="186" t="s">
        <v>235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125</v>
      </c>
      <c r="AU95" s="16" t="s">
        <v>81</v>
      </c>
    </row>
    <row r="96" spans="1:65" s="2" customFormat="1" ht="11.25">
      <c r="A96" s="33"/>
      <c r="B96" s="34"/>
      <c r="C96" s="35"/>
      <c r="D96" s="190" t="s">
        <v>127</v>
      </c>
      <c r="E96" s="35"/>
      <c r="F96" s="191" t="s">
        <v>236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127</v>
      </c>
      <c r="AU96" s="16" t="s">
        <v>81</v>
      </c>
    </row>
    <row r="97" spans="1:65" s="13" customFormat="1" ht="11.25">
      <c r="B97" s="192"/>
      <c r="C97" s="193"/>
      <c r="D97" s="185" t="s">
        <v>129</v>
      </c>
      <c r="E97" s="194" t="s">
        <v>19</v>
      </c>
      <c r="F97" s="195" t="s">
        <v>231</v>
      </c>
      <c r="G97" s="193"/>
      <c r="H97" s="196">
        <v>200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129</v>
      </c>
      <c r="AU97" s="202" t="s">
        <v>81</v>
      </c>
      <c r="AV97" s="13" t="s">
        <v>81</v>
      </c>
      <c r="AW97" s="13" t="s">
        <v>33</v>
      </c>
      <c r="AX97" s="13" t="s">
        <v>79</v>
      </c>
      <c r="AY97" s="202" t="s">
        <v>116</v>
      </c>
    </row>
    <row r="98" spans="1:65" s="2" customFormat="1" ht="16.5" customHeight="1">
      <c r="A98" s="33"/>
      <c r="B98" s="34"/>
      <c r="C98" s="172" t="s">
        <v>123</v>
      </c>
      <c r="D98" s="172" t="s">
        <v>118</v>
      </c>
      <c r="E98" s="173" t="s">
        <v>237</v>
      </c>
      <c r="F98" s="174" t="s">
        <v>238</v>
      </c>
      <c r="G98" s="175" t="s">
        <v>239</v>
      </c>
      <c r="H98" s="176">
        <v>400</v>
      </c>
      <c r="I98" s="177"/>
      <c r="J98" s="178">
        <f>ROUND(I98*H98,2)</f>
        <v>0</v>
      </c>
      <c r="K98" s="174" t="s">
        <v>122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123</v>
      </c>
      <c r="AT98" s="183" t="s">
        <v>118</v>
      </c>
      <c r="AU98" s="183" t="s">
        <v>81</v>
      </c>
      <c r="AY98" s="16" t="s">
        <v>116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123</v>
      </c>
      <c r="BM98" s="183" t="s">
        <v>240</v>
      </c>
    </row>
    <row r="99" spans="1:65" s="2" customFormat="1" ht="19.5">
      <c r="A99" s="33"/>
      <c r="B99" s="34"/>
      <c r="C99" s="35"/>
      <c r="D99" s="185" t="s">
        <v>125</v>
      </c>
      <c r="E99" s="35"/>
      <c r="F99" s="186" t="s">
        <v>241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125</v>
      </c>
      <c r="AU99" s="16" t="s">
        <v>81</v>
      </c>
    </row>
    <row r="100" spans="1:65" s="2" customFormat="1" ht="11.25">
      <c r="A100" s="33"/>
      <c r="B100" s="34"/>
      <c r="C100" s="35"/>
      <c r="D100" s="190" t="s">
        <v>127</v>
      </c>
      <c r="E100" s="35"/>
      <c r="F100" s="191" t="s">
        <v>242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127</v>
      </c>
      <c r="AU100" s="16" t="s">
        <v>81</v>
      </c>
    </row>
    <row r="101" spans="1:65" s="13" customFormat="1" ht="11.25">
      <c r="B101" s="192"/>
      <c r="C101" s="193"/>
      <c r="D101" s="185" t="s">
        <v>129</v>
      </c>
      <c r="E101" s="194" t="s">
        <v>19</v>
      </c>
      <c r="F101" s="195" t="s">
        <v>243</v>
      </c>
      <c r="G101" s="193"/>
      <c r="H101" s="196">
        <v>400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129</v>
      </c>
      <c r="AU101" s="202" t="s">
        <v>81</v>
      </c>
      <c r="AV101" s="13" t="s">
        <v>81</v>
      </c>
      <c r="AW101" s="13" t="s">
        <v>33</v>
      </c>
      <c r="AX101" s="13" t="s">
        <v>79</v>
      </c>
      <c r="AY101" s="202" t="s">
        <v>116</v>
      </c>
    </row>
    <row r="102" spans="1:65" s="2" customFormat="1" ht="16.5" customHeight="1">
      <c r="A102" s="33"/>
      <c r="B102" s="34"/>
      <c r="C102" s="172" t="s">
        <v>151</v>
      </c>
      <c r="D102" s="172" t="s">
        <v>118</v>
      </c>
      <c r="E102" s="173" t="s">
        <v>244</v>
      </c>
      <c r="F102" s="174" t="s">
        <v>245</v>
      </c>
      <c r="G102" s="175" t="s">
        <v>221</v>
      </c>
      <c r="H102" s="176">
        <v>200</v>
      </c>
      <c r="I102" s="177"/>
      <c r="J102" s="178">
        <f>ROUND(I102*H102,2)</f>
        <v>0</v>
      </c>
      <c r="K102" s="174" t="s">
        <v>122</v>
      </c>
      <c r="L102" s="38"/>
      <c r="M102" s="179" t="s">
        <v>19</v>
      </c>
      <c r="N102" s="180" t="s">
        <v>42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123</v>
      </c>
      <c r="AT102" s="183" t="s">
        <v>118</v>
      </c>
      <c r="AU102" s="183" t="s">
        <v>81</v>
      </c>
      <c r="AY102" s="16" t="s">
        <v>116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79</v>
      </c>
      <c r="BK102" s="184">
        <f>ROUND(I102*H102,2)</f>
        <v>0</v>
      </c>
      <c r="BL102" s="16" t="s">
        <v>123</v>
      </c>
      <c r="BM102" s="183" t="s">
        <v>246</v>
      </c>
    </row>
    <row r="103" spans="1:65" s="2" customFormat="1" ht="11.25">
      <c r="A103" s="33"/>
      <c r="B103" s="34"/>
      <c r="C103" s="35"/>
      <c r="D103" s="185" t="s">
        <v>125</v>
      </c>
      <c r="E103" s="35"/>
      <c r="F103" s="186" t="s">
        <v>247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125</v>
      </c>
      <c r="AU103" s="16" t="s">
        <v>81</v>
      </c>
    </row>
    <row r="104" spans="1:65" s="2" customFormat="1" ht="11.25">
      <c r="A104" s="33"/>
      <c r="B104" s="34"/>
      <c r="C104" s="35"/>
      <c r="D104" s="190" t="s">
        <v>127</v>
      </c>
      <c r="E104" s="35"/>
      <c r="F104" s="191" t="s">
        <v>248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127</v>
      </c>
      <c r="AU104" s="16" t="s">
        <v>81</v>
      </c>
    </row>
    <row r="105" spans="1:65" s="13" customFormat="1" ht="11.25">
      <c r="B105" s="192"/>
      <c r="C105" s="193"/>
      <c r="D105" s="185" t="s">
        <v>129</v>
      </c>
      <c r="E105" s="194" t="s">
        <v>19</v>
      </c>
      <c r="F105" s="195" t="s">
        <v>231</v>
      </c>
      <c r="G105" s="193"/>
      <c r="H105" s="196">
        <v>200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129</v>
      </c>
      <c r="AU105" s="202" t="s">
        <v>81</v>
      </c>
      <c r="AV105" s="13" t="s">
        <v>81</v>
      </c>
      <c r="AW105" s="13" t="s">
        <v>33</v>
      </c>
      <c r="AX105" s="13" t="s">
        <v>79</v>
      </c>
      <c r="AY105" s="202" t="s">
        <v>116</v>
      </c>
    </row>
    <row r="106" spans="1:65" s="12" customFormat="1" ht="22.9" customHeight="1">
      <c r="B106" s="156"/>
      <c r="C106" s="157"/>
      <c r="D106" s="158" t="s">
        <v>70</v>
      </c>
      <c r="E106" s="170" t="s">
        <v>176</v>
      </c>
      <c r="F106" s="170" t="s">
        <v>249</v>
      </c>
      <c r="G106" s="157"/>
      <c r="H106" s="157"/>
      <c r="I106" s="160"/>
      <c r="J106" s="171">
        <f>BK106</f>
        <v>0</v>
      </c>
      <c r="K106" s="157"/>
      <c r="L106" s="162"/>
      <c r="M106" s="163"/>
      <c r="N106" s="164"/>
      <c r="O106" s="164"/>
      <c r="P106" s="165">
        <f>SUM(P107:P108)</f>
        <v>0</v>
      </c>
      <c r="Q106" s="164"/>
      <c r="R106" s="165">
        <f>SUM(R107:R108)</f>
        <v>0</v>
      </c>
      <c r="S106" s="164"/>
      <c r="T106" s="166">
        <f>SUM(T107:T108)</f>
        <v>0</v>
      </c>
      <c r="AR106" s="167" t="s">
        <v>79</v>
      </c>
      <c r="AT106" s="168" t="s">
        <v>70</v>
      </c>
      <c r="AU106" s="168" t="s">
        <v>79</v>
      </c>
      <c r="AY106" s="167" t="s">
        <v>116</v>
      </c>
      <c r="BK106" s="169">
        <f>SUM(BK107:BK108)</f>
        <v>0</v>
      </c>
    </row>
    <row r="107" spans="1:65" s="2" customFormat="1" ht="16.5" customHeight="1">
      <c r="A107" s="33"/>
      <c r="B107" s="34"/>
      <c r="C107" s="172" t="s">
        <v>158</v>
      </c>
      <c r="D107" s="172" t="s">
        <v>118</v>
      </c>
      <c r="E107" s="173" t="s">
        <v>250</v>
      </c>
      <c r="F107" s="174" t="s">
        <v>251</v>
      </c>
      <c r="G107" s="175" t="s">
        <v>252</v>
      </c>
      <c r="H107" s="176">
        <v>1</v>
      </c>
      <c r="I107" s="177"/>
      <c r="J107" s="178">
        <f>ROUND(I107*H107,2)</f>
        <v>0</v>
      </c>
      <c r="K107" s="174" t="s">
        <v>19</v>
      </c>
      <c r="L107" s="38"/>
      <c r="M107" s="179" t="s">
        <v>19</v>
      </c>
      <c r="N107" s="180" t="s">
        <v>42</v>
      </c>
      <c r="O107" s="63"/>
      <c r="P107" s="181">
        <f>O107*H107</f>
        <v>0</v>
      </c>
      <c r="Q107" s="181">
        <v>0</v>
      </c>
      <c r="R107" s="181">
        <f>Q107*H107</f>
        <v>0</v>
      </c>
      <c r="S107" s="181">
        <v>0</v>
      </c>
      <c r="T107" s="182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83" t="s">
        <v>123</v>
      </c>
      <c r="AT107" s="183" t="s">
        <v>118</v>
      </c>
      <c r="AU107" s="183" t="s">
        <v>81</v>
      </c>
      <c r="AY107" s="16" t="s">
        <v>116</v>
      </c>
      <c r="BE107" s="184">
        <f>IF(N107="základní",J107,0)</f>
        <v>0</v>
      </c>
      <c r="BF107" s="184">
        <f>IF(N107="snížená",J107,0)</f>
        <v>0</v>
      </c>
      <c r="BG107" s="184">
        <f>IF(N107="zákl. přenesená",J107,0)</f>
        <v>0</v>
      </c>
      <c r="BH107" s="184">
        <f>IF(N107="sníž. přenesená",J107,0)</f>
        <v>0</v>
      </c>
      <c r="BI107" s="184">
        <f>IF(N107="nulová",J107,0)</f>
        <v>0</v>
      </c>
      <c r="BJ107" s="16" t="s">
        <v>79</v>
      </c>
      <c r="BK107" s="184">
        <f>ROUND(I107*H107,2)</f>
        <v>0</v>
      </c>
      <c r="BL107" s="16" t="s">
        <v>123</v>
      </c>
      <c r="BM107" s="183" t="s">
        <v>253</v>
      </c>
    </row>
    <row r="108" spans="1:65" s="2" customFormat="1" ht="11.25">
      <c r="A108" s="33"/>
      <c r="B108" s="34"/>
      <c r="C108" s="35"/>
      <c r="D108" s="185" t="s">
        <v>125</v>
      </c>
      <c r="E108" s="35"/>
      <c r="F108" s="186" t="s">
        <v>251</v>
      </c>
      <c r="G108" s="35"/>
      <c r="H108" s="35"/>
      <c r="I108" s="187"/>
      <c r="J108" s="35"/>
      <c r="K108" s="35"/>
      <c r="L108" s="38"/>
      <c r="M108" s="188"/>
      <c r="N108" s="189"/>
      <c r="O108" s="63"/>
      <c r="P108" s="63"/>
      <c r="Q108" s="63"/>
      <c r="R108" s="63"/>
      <c r="S108" s="63"/>
      <c r="T108" s="64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6" t="s">
        <v>125</v>
      </c>
      <c r="AU108" s="16" t="s">
        <v>81</v>
      </c>
    </row>
    <row r="109" spans="1:65" s="12" customFormat="1" ht="22.9" customHeight="1">
      <c r="B109" s="156"/>
      <c r="C109" s="157"/>
      <c r="D109" s="158" t="s">
        <v>70</v>
      </c>
      <c r="E109" s="170" t="s">
        <v>254</v>
      </c>
      <c r="F109" s="170" t="s">
        <v>255</v>
      </c>
      <c r="G109" s="157"/>
      <c r="H109" s="157"/>
      <c r="I109" s="160"/>
      <c r="J109" s="171">
        <f>BK109</f>
        <v>0</v>
      </c>
      <c r="K109" s="157"/>
      <c r="L109" s="162"/>
      <c r="M109" s="163"/>
      <c r="N109" s="164"/>
      <c r="O109" s="164"/>
      <c r="P109" s="165">
        <f>SUM(P110:P112)</f>
        <v>0</v>
      </c>
      <c r="Q109" s="164"/>
      <c r="R109" s="165">
        <f>SUM(R110:R112)</f>
        <v>0</v>
      </c>
      <c r="S109" s="164"/>
      <c r="T109" s="166">
        <f>SUM(T110:T112)</f>
        <v>0</v>
      </c>
      <c r="AR109" s="167" t="s">
        <v>79</v>
      </c>
      <c r="AT109" s="168" t="s">
        <v>70</v>
      </c>
      <c r="AU109" s="168" t="s">
        <v>79</v>
      </c>
      <c r="AY109" s="167" t="s">
        <v>116</v>
      </c>
      <c r="BK109" s="169">
        <f>SUM(BK110:BK112)</f>
        <v>0</v>
      </c>
    </row>
    <row r="110" spans="1:65" s="2" customFormat="1" ht="16.5" customHeight="1">
      <c r="A110" s="33"/>
      <c r="B110" s="34"/>
      <c r="C110" s="172" t="s">
        <v>164</v>
      </c>
      <c r="D110" s="172" t="s">
        <v>118</v>
      </c>
      <c r="E110" s="173" t="s">
        <v>256</v>
      </c>
      <c r="F110" s="174" t="s">
        <v>257</v>
      </c>
      <c r="G110" s="175" t="s">
        <v>239</v>
      </c>
      <c r="H110" s="176">
        <v>2.1999999999999999E-2</v>
      </c>
      <c r="I110" s="177"/>
      <c r="J110" s="178">
        <f>ROUND(I110*H110,2)</f>
        <v>0</v>
      </c>
      <c r="K110" s="174" t="s">
        <v>122</v>
      </c>
      <c r="L110" s="38"/>
      <c r="M110" s="179" t="s">
        <v>19</v>
      </c>
      <c r="N110" s="180" t="s">
        <v>42</v>
      </c>
      <c r="O110" s="63"/>
      <c r="P110" s="181">
        <f>O110*H110</f>
        <v>0</v>
      </c>
      <c r="Q110" s="181">
        <v>0</v>
      </c>
      <c r="R110" s="181">
        <f>Q110*H110</f>
        <v>0</v>
      </c>
      <c r="S110" s="181">
        <v>0</v>
      </c>
      <c r="T110" s="182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83" t="s">
        <v>123</v>
      </c>
      <c r="AT110" s="183" t="s">
        <v>118</v>
      </c>
      <c r="AU110" s="183" t="s">
        <v>81</v>
      </c>
      <c r="AY110" s="16" t="s">
        <v>116</v>
      </c>
      <c r="BE110" s="184">
        <f>IF(N110="základní",J110,0)</f>
        <v>0</v>
      </c>
      <c r="BF110" s="184">
        <f>IF(N110="snížená",J110,0)</f>
        <v>0</v>
      </c>
      <c r="BG110" s="184">
        <f>IF(N110="zákl. přenesená",J110,0)</f>
        <v>0</v>
      </c>
      <c r="BH110" s="184">
        <f>IF(N110="sníž. přenesená",J110,0)</f>
        <v>0</v>
      </c>
      <c r="BI110" s="184">
        <f>IF(N110="nulová",J110,0)</f>
        <v>0</v>
      </c>
      <c r="BJ110" s="16" t="s">
        <v>79</v>
      </c>
      <c r="BK110" s="184">
        <f>ROUND(I110*H110,2)</f>
        <v>0</v>
      </c>
      <c r="BL110" s="16" t="s">
        <v>123</v>
      </c>
      <c r="BM110" s="183" t="s">
        <v>258</v>
      </c>
    </row>
    <row r="111" spans="1:65" s="2" customFormat="1" ht="11.25">
      <c r="A111" s="33"/>
      <c r="B111" s="34"/>
      <c r="C111" s="35"/>
      <c r="D111" s="185" t="s">
        <v>125</v>
      </c>
      <c r="E111" s="35"/>
      <c r="F111" s="186" t="s">
        <v>259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125</v>
      </c>
      <c r="AU111" s="16" t="s">
        <v>81</v>
      </c>
    </row>
    <row r="112" spans="1:65" s="2" customFormat="1" ht="11.25">
      <c r="A112" s="33"/>
      <c r="B112" s="34"/>
      <c r="C112" s="35"/>
      <c r="D112" s="190" t="s">
        <v>127</v>
      </c>
      <c r="E112" s="35"/>
      <c r="F112" s="191" t="s">
        <v>260</v>
      </c>
      <c r="G112" s="35"/>
      <c r="H112" s="35"/>
      <c r="I112" s="187"/>
      <c r="J112" s="35"/>
      <c r="K112" s="35"/>
      <c r="L112" s="38"/>
      <c r="M112" s="204"/>
      <c r="N112" s="205"/>
      <c r="O112" s="206"/>
      <c r="P112" s="206"/>
      <c r="Q112" s="206"/>
      <c r="R112" s="206"/>
      <c r="S112" s="206"/>
      <c r="T112" s="207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T112" s="16" t="s">
        <v>127</v>
      </c>
      <c r="AU112" s="16" t="s">
        <v>81</v>
      </c>
    </row>
    <row r="113" spans="1:31" s="2" customFormat="1" ht="6.95" customHeight="1">
      <c r="A113" s="33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8"/>
      <c r="M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</sheetData>
  <sheetProtection algorithmName="SHA-512" hashValue="WmQPK4sh7UulT/fKbvh+x/Uj17UAykUCResuvwWIkqIhwqbxiyOR+tM08//iLham8geBxR72bXM4nTADEXSn9w==" saltValue="snws1ue378N0gjG6eaf/Cj5hqMHsGrxgE3f6Uc+Oxbxw+pY+VTQ7OLDXeyC5QkkHncUs61+OMZPPtUzbYvcXUQ==" spinCount="100000" sheet="1" objects="1" scenarios="1" formatColumns="0" formatRows="0" autoFilter="0"/>
  <autoFilter ref="C82:K11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2" r:id="rId2"/>
    <hyperlink ref="F96" r:id="rId3"/>
    <hyperlink ref="F100" r:id="rId4"/>
    <hyperlink ref="F104" r:id="rId5"/>
    <hyperlink ref="F112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6" t="s">
        <v>88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0" t="str">
        <f>'Rekapitulace zakázky'!K6</f>
        <v>Rajská strouha, Lázně Bohdaneč, odstranění nánosu, ř. km 0,950-1,145</v>
      </c>
      <c r="F7" s="331"/>
      <c r="G7" s="331"/>
      <c r="H7" s="331"/>
      <c r="L7" s="19"/>
    </row>
    <row r="8" spans="1:46" s="2" customFormat="1" ht="12" customHeight="1">
      <c r="A8" s="33"/>
      <c r="B8" s="38"/>
      <c r="C8" s="33"/>
      <c r="D8" s="104" t="s">
        <v>93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2" t="s">
        <v>261</v>
      </c>
      <c r="F9" s="333"/>
      <c r="G9" s="333"/>
      <c r="H9" s="33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85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20. 10. 2022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4" t="str">
        <f>'Rekapitulace zakázky'!E14</f>
        <v>Vyplň údaj</v>
      </c>
      <c r="F18" s="335"/>
      <c r="G18" s="335"/>
      <c r="H18" s="335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6" t="s">
        <v>19</v>
      </c>
      <c r="F27" s="336"/>
      <c r="G27" s="336"/>
      <c r="H27" s="33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ROUND(J86,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ROUND((SUM(BE86:BE177)),  2)</f>
        <v>0</v>
      </c>
      <c r="G33" s="33"/>
      <c r="H33" s="33"/>
      <c r="I33" s="117">
        <v>0.21</v>
      </c>
      <c r="J33" s="116">
        <f>ROUND(((SUM(BE86:BE177))*I33),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ROUND((SUM(BF86:BF177)),  2)</f>
        <v>0</v>
      </c>
      <c r="G34" s="33"/>
      <c r="H34" s="33"/>
      <c r="I34" s="117">
        <v>0.15</v>
      </c>
      <c r="J34" s="116">
        <f>ROUND(((SUM(BF86:BF177))*I34),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ROUND((SUM(BG86:BG177)),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ROUND((SUM(BH86:BH177)),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ROUND((SUM(BI86:BI177)),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7" t="str">
        <f>E7</f>
        <v>Rajská strouha, Lázně Bohdaneč, odstranění nánosu, ř. km 0,950-1,145</v>
      </c>
      <c r="F48" s="338"/>
      <c r="G48" s="338"/>
      <c r="H48" s="33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0" t="str">
        <f>E9</f>
        <v>SO-03 - Lokální oprava opevnění</v>
      </c>
      <c r="F50" s="339"/>
      <c r="G50" s="339"/>
      <c r="H50" s="33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20. 10. 2022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96</v>
      </c>
      <c r="D57" s="130"/>
      <c r="E57" s="130"/>
      <c r="F57" s="130"/>
      <c r="G57" s="130"/>
      <c r="H57" s="130"/>
      <c r="I57" s="130"/>
      <c r="J57" s="131" t="s">
        <v>97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J86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98</v>
      </c>
    </row>
    <row r="60" spans="1:47" s="9" customFormat="1" ht="24.95" customHeight="1">
      <c r="B60" s="133"/>
      <c r="C60" s="134"/>
      <c r="D60" s="135" t="s">
        <v>99</v>
      </c>
      <c r="E60" s="136"/>
      <c r="F60" s="136"/>
      <c r="G60" s="136"/>
      <c r="H60" s="136"/>
      <c r="I60" s="136"/>
      <c r="J60" s="137">
        <f>J87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100</v>
      </c>
      <c r="E61" s="142"/>
      <c r="F61" s="142"/>
      <c r="G61" s="142"/>
      <c r="H61" s="142"/>
      <c r="I61" s="142"/>
      <c r="J61" s="143">
        <f>J88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262</v>
      </c>
      <c r="E62" s="142"/>
      <c r="F62" s="142"/>
      <c r="G62" s="142"/>
      <c r="H62" s="142"/>
      <c r="I62" s="142"/>
      <c r="J62" s="143">
        <f>J134</f>
        <v>0</v>
      </c>
      <c r="K62" s="140"/>
      <c r="L62" s="144"/>
    </row>
    <row r="63" spans="1:47" s="10" customFormat="1" ht="19.899999999999999" customHeight="1">
      <c r="B63" s="139"/>
      <c r="C63" s="140"/>
      <c r="D63" s="141" t="s">
        <v>263</v>
      </c>
      <c r="E63" s="142"/>
      <c r="F63" s="142"/>
      <c r="G63" s="142"/>
      <c r="H63" s="142"/>
      <c r="I63" s="142"/>
      <c r="J63" s="143">
        <f>J146</f>
        <v>0</v>
      </c>
      <c r="K63" s="140"/>
      <c r="L63" s="144"/>
    </row>
    <row r="64" spans="1:47" s="10" customFormat="1" ht="19.899999999999999" customHeight="1">
      <c r="B64" s="139"/>
      <c r="C64" s="140"/>
      <c r="D64" s="141" t="s">
        <v>217</v>
      </c>
      <c r="E64" s="142"/>
      <c r="F64" s="142"/>
      <c r="G64" s="142"/>
      <c r="H64" s="142"/>
      <c r="I64" s="142"/>
      <c r="J64" s="143">
        <f>J151</f>
        <v>0</v>
      </c>
      <c r="K64" s="140"/>
      <c r="L64" s="144"/>
    </row>
    <row r="65" spans="1:31" s="10" customFormat="1" ht="19.899999999999999" customHeight="1">
      <c r="B65" s="139"/>
      <c r="C65" s="140"/>
      <c r="D65" s="141" t="s">
        <v>264</v>
      </c>
      <c r="E65" s="142"/>
      <c r="F65" s="142"/>
      <c r="G65" s="142"/>
      <c r="H65" s="142"/>
      <c r="I65" s="142"/>
      <c r="J65" s="143">
        <f>J161</f>
        <v>0</v>
      </c>
      <c r="K65" s="140"/>
      <c r="L65" s="144"/>
    </row>
    <row r="66" spans="1:31" s="10" customFormat="1" ht="19.899999999999999" customHeight="1">
      <c r="B66" s="139"/>
      <c r="C66" s="140"/>
      <c r="D66" s="141" t="s">
        <v>218</v>
      </c>
      <c r="E66" s="142"/>
      <c r="F66" s="142"/>
      <c r="G66" s="142"/>
      <c r="H66" s="142"/>
      <c r="I66" s="142"/>
      <c r="J66" s="143">
        <f>J174</f>
        <v>0</v>
      </c>
      <c r="K66" s="140"/>
      <c r="L66" s="144"/>
    </row>
    <row r="67" spans="1:31" s="2" customFormat="1" ht="21.75" customHeight="1">
      <c r="A67" s="33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6.95" customHeight="1">
      <c r="A68" s="33"/>
      <c r="B68" s="46"/>
      <c r="C68" s="47"/>
      <c r="D68" s="47"/>
      <c r="E68" s="47"/>
      <c r="F68" s="47"/>
      <c r="G68" s="47"/>
      <c r="H68" s="47"/>
      <c r="I68" s="47"/>
      <c r="J68" s="47"/>
      <c r="K68" s="47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72" spans="1:31" s="2" customFormat="1" ht="6.95" customHeight="1">
      <c r="A72" s="33"/>
      <c r="B72" s="48"/>
      <c r="C72" s="49"/>
      <c r="D72" s="49"/>
      <c r="E72" s="49"/>
      <c r="F72" s="49"/>
      <c r="G72" s="49"/>
      <c r="H72" s="49"/>
      <c r="I72" s="49"/>
      <c r="J72" s="49"/>
      <c r="K72" s="49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24.95" customHeight="1">
      <c r="A73" s="33"/>
      <c r="B73" s="34"/>
      <c r="C73" s="22" t="s">
        <v>101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16</v>
      </c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5"/>
      <c r="D76" s="35"/>
      <c r="E76" s="337" t="str">
        <f>E7</f>
        <v>Rajská strouha, Lázně Bohdaneč, odstranění nánosu, ř. km 0,950-1,145</v>
      </c>
      <c r="F76" s="338"/>
      <c r="G76" s="338"/>
      <c r="H76" s="338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2" customHeight="1">
      <c r="A77" s="33"/>
      <c r="B77" s="34"/>
      <c r="C77" s="28" t="s">
        <v>93</v>
      </c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6.5" customHeight="1">
      <c r="A78" s="33"/>
      <c r="B78" s="34"/>
      <c r="C78" s="35"/>
      <c r="D78" s="35"/>
      <c r="E78" s="290" t="str">
        <f>E9</f>
        <v>SO-03 - Lokální oprava opevnění</v>
      </c>
      <c r="F78" s="339"/>
      <c r="G78" s="339"/>
      <c r="H78" s="339"/>
      <c r="I78" s="35"/>
      <c r="J78" s="35"/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21</v>
      </c>
      <c r="D80" s="35"/>
      <c r="E80" s="35"/>
      <c r="F80" s="26" t="str">
        <f>F12</f>
        <v xml:space="preserve"> </v>
      </c>
      <c r="G80" s="35"/>
      <c r="H80" s="35"/>
      <c r="I80" s="28" t="s">
        <v>23</v>
      </c>
      <c r="J80" s="58" t="str">
        <f>IF(J12="","",J12)</f>
        <v>20. 10. 2022</v>
      </c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6.95" customHeight="1">
      <c r="A81" s="3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105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25.7" customHeight="1">
      <c r="A82" s="33"/>
      <c r="B82" s="34"/>
      <c r="C82" s="28" t="s">
        <v>25</v>
      </c>
      <c r="D82" s="35"/>
      <c r="E82" s="35"/>
      <c r="F82" s="26" t="str">
        <f>E15</f>
        <v>Povodí Labe, státní podnik, Hradec Králové</v>
      </c>
      <c r="G82" s="35"/>
      <c r="H82" s="35"/>
      <c r="I82" s="28" t="s">
        <v>31</v>
      </c>
      <c r="J82" s="31" t="str">
        <f>E21</f>
        <v>Agroprojekce Litomyšl, s.r.o.</v>
      </c>
      <c r="K82" s="35"/>
      <c r="L82" s="105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5.2" customHeight="1">
      <c r="A83" s="33"/>
      <c r="B83" s="34"/>
      <c r="C83" s="28" t="s">
        <v>29</v>
      </c>
      <c r="D83" s="35"/>
      <c r="E83" s="35"/>
      <c r="F83" s="26" t="str">
        <f>IF(E18="","",E18)</f>
        <v>Vyplň údaj</v>
      </c>
      <c r="G83" s="35"/>
      <c r="H83" s="35"/>
      <c r="I83" s="28" t="s">
        <v>34</v>
      </c>
      <c r="J83" s="31" t="str">
        <f>E24</f>
        <v xml:space="preserve"> </v>
      </c>
      <c r="K83" s="35"/>
      <c r="L83" s="105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0.35" customHeight="1">
      <c r="A84" s="33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105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1" customFormat="1" ht="29.25" customHeight="1">
      <c r="A85" s="145"/>
      <c r="B85" s="146"/>
      <c r="C85" s="147" t="s">
        <v>102</v>
      </c>
      <c r="D85" s="148" t="s">
        <v>56</v>
      </c>
      <c r="E85" s="148" t="s">
        <v>52</v>
      </c>
      <c r="F85" s="148" t="s">
        <v>53</v>
      </c>
      <c r="G85" s="148" t="s">
        <v>103</v>
      </c>
      <c r="H85" s="148" t="s">
        <v>104</v>
      </c>
      <c r="I85" s="148" t="s">
        <v>105</v>
      </c>
      <c r="J85" s="148" t="s">
        <v>97</v>
      </c>
      <c r="K85" s="149" t="s">
        <v>106</v>
      </c>
      <c r="L85" s="150"/>
      <c r="M85" s="67" t="s">
        <v>19</v>
      </c>
      <c r="N85" s="68" t="s">
        <v>41</v>
      </c>
      <c r="O85" s="68" t="s">
        <v>107</v>
      </c>
      <c r="P85" s="68" t="s">
        <v>108</v>
      </c>
      <c r="Q85" s="68" t="s">
        <v>109</v>
      </c>
      <c r="R85" s="68" t="s">
        <v>110</v>
      </c>
      <c r="S85" s="68" t="s">
        <v>111</v>
      </c>
      <c r="T85" s="69" t="s">
        <v>112</v>
      </c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</row>
    <row r="86" spans="1:65" s="2" customFormat="1" ht="22.9" customHeight="1">
      <c r="A86" s="33"/>
      <c r="B86" s="34"/>
      <c r="C86" s="74" t="s">
        <v>113</v>
      </c>
      <c r="D86" s="35"/>
      <c r="E86" s="35"/>
      <c r="F86" s="35"/>
      <c r="G86" s="35"/>
      <c r="H86" s="35"/>
      <c r="I86" s="35"/>
      <c r="J86" s="151">
        <f>BK86</f>
        <v>0</v>
      </c>
      <c r="K86" s="35"/>
      <c r="L86" s="38"/>
      <c r="M86" s="70"/>
      <c r="N86" s="152"/>
      <c r="O86" s="71"/>
      <c r="P86" s="153">
        <f>P87</f>
        <v>0</v>
      </c>
      <c r="Q86" s="71"/>
      <c r="R86" s="153">
        <f>R87</f>
        <v>134.52886999999998</v>
      </c>
      <c r="S86" s="71"/>
      <c r="T86" s="154">
        <f>T87</f>
        <v>26.396999999999998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70</v>
      </c>
      <c r="AU86" s="16" t="s">
        <v>98</v>
      </c>
      <c r="BK86" s="155">
        <f>BK87</f>
        <v>0</v>
      </c>
    </row>
    <row r="87" spans="1:65" s="12" customFormat="1" ht="25.9" customHeight="1">
      <c r="B87" s="156"/>
      <c r="C87" s="157"/>
      <c r="D87" s="158" t="s">
        <v>70</v>
      </c>
      <c r="E87" s="159" t="s">
        <v>114</v>
      </c>
      <c r="F87" s="159" t="s">
        <v>115</v>
      </c>
      <c r="G87" s="157"/>
      <c r="H87" s="157"/>
      <c r="I87" s="160"/>
      <c r="J87" s="161">
        <f>BK87</f>
        <v>0</v>
      </c>
      <c r="K87" s="157"/>
      <c r="L87" s="162"/>
      <c r="M87" s="163"/>
      <c r="N87" s="164"/>
      <c r="O87" s="164"/>
      <c r="P87" s="165">
        <f>P88+P134+P146+P151+P161+P174</f>
        <v>0</v>
      </c>
      <c r="Q87" s="164"/>
      <c r="R87" s="165">
        <f>R88+R134+R146+R151+R161+R174</f>
        <v>134.52886999999998</v>
      </c>
      <c r="S87" s="164"/>
      <c r="T87" s="166">
        <f>T88+T134+T146+T151+T161+T174</f>
        <v>26.396999999999998</v>
      </c>
      <c r="AR87" s="167" t="s">
        <v>79</v>
      </c>
      <c r="AT87" s="168" t="s">
        <v>70</v>
      </c>
      <c r="AU87" s="168" t="s">
        <v>71</v>
      </c>
      <c r="AY87" s="167" t="s">
        <v>116</v>
      </c>
      <c r="BK87" s="169">
        <f>BK88+BK134+BK146+BK151+BK161+BK174</f>
        <v>0</v>
      </c>
    </row>
    <row r="88" spans="1:65" s="12" customFormat="1" ht="22.9" customHeight="1">
      <c r="B88" s="156"/>
      <c r="C88" s="157"/>
      <c r="D88" s="158" t="s">
        <v>70</v>
      </c>
      <c r="E88" s="170" t="s">
        <v>79</v>
      </c>
      <c r="F88" s="170" t="s">
        <v>117</v>
      </c>
      <c r="G88" s="157"/>
      <c r="H88" s="157"/>
      <c r="I88" s="160"/>
      <c r="J88" s="171">
        <f>BK88</f>
        <v>0</v>
      </c>
      <c r="K88" s="157"/>
      <c r="L88" s="162"/>
      <c r="M88" s="163"/>
      <c r="N88" s="164"/>
      <c r="O88" s="164"/>
      <c r="P88" s="165">
        <f>SUM(P89:P133)</f>
        <v>0</v>
      </c>
      <c r="Q88" s="164"/>
      <c r="R88" s="165">
        <f>SUM(R89:R133)</f>
        <v>5.25</v>
      </c>
      <c r="S88" s="164"/>
      <c r="T88" s="166">
        <f>SUM(T89:T133)</f>
        <v>23.625</v>
      </c>
      <c r="AR88" s="167" t="s">
        <v>79</v>
      </c>
      <c r="AT88" s="168" t="s">
        <v>70</v>
      </c>
      <c r="AU88" s="168" t="s">
        <v>79</v>
      </c>
      <c r="AY88" s="167" t="s">
        <v>116</v>
      </c>
      <c r="BK88" s="169">
        <f>SUM(BK89:BK133)</f>
        <v>0</v>
      </c>
    </row>
    <row r="89" spans="1:65" s="2" customFormat="1" ht="16.5" customHeight="1">
      <c r="A89" s="33"/>
      <c r="B89" s="34"/>
      <c r="C89" s="172" t="s">
        <v>79</v>
      </c>
      <c r="D89" s="172" t="s">
        <v>118</v>
      </c>
      <c r="E89" s="173" t="s">
        <v>265</v>
      </c>
      <c r="F89" s="174" t="s">
        <v>266</v>
      </c>
      <c r="G89" s="175" t="s">
        <v>267</v>
      </c>
      <c r="H89" s="176">
        <v>2.3E-2</v>
      </c>
      <c r="I89" s="177"/>
      <c r="J89" s="178">
        <f>ROUND(I89*H89,2)</f>
        <v>0</v>
      </c>
      <c r="K89" s="174" t="s">
        <v>122</v>
      </c>
      <c r="L89" s="38"/>
      <c r="M89" s="179" t="s">
        <v>19</v>
      </c>
      <c r="N89" s="180" t="s">
        <v>42</v>
      </c>
      <c r="O89" s="63"/>
      <c r="P89" s="181">
        <f>O89*H89</f>
        <v>0</v>
      </c>
      <c r="Q89" s="181">
        <v>0</v>
      </c>
      <c r="R89" s="181">
        <f>Q89*H89</f>
        <v>0</v>
      </c>
      <c r="S89" s="181">
        <v>0</v>
      </c>
      <c r="T89" s="182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83" t="s">
        <v>123</v>
      </c>
      <c r="AT89" s="183" t="s">
        <v>118</v>
      </c>
      <c r="AU89" s="183" t="s">
        <v>81</v>
      </c>
      <c r="AY89" s="16" t="s">
        <v>116</v>
      </c>
      <c r="BE89" s="184">
        <f>IF(N89="základní",J89,0)</f>
        <v>0</v>
      </c>
      <c r="BF89" s="184">
        <f>IF(N89="snížená",J89,0)</f>
        <v>0</v>
      </c>
      <c r="BG89" s="184">
        <f>IF(N89="zákl. přenesená",J89,0)</f>
        <v>0</v>
      </c>
      <c r="BH89" s="184">
        <f>IF(N89="sníž. přenesená",J89,0)</f>
        <v>0</v>
      </c>
      <c r="BI89" s="184">
        <f>IF(N89="nulová",J89,0)</f>
        <v>0</v>
      </c>
      <c r="BJ89" s="16" t="s">
        <v>79</v>
      </c>
      <c r="BK89" s="184">
        <f>ROUND(I89*H89,2)</f>
        <v>0</v>
      </c>
      <c r="BL89" s="16" t="s">
        <v>123</v>
      </c>
      <c r="BM89" s="183" t="s">
        <v>268</v>
      </c>
    </row>
    <row r="90" spans="1:65" s="2" customFormat="1" ht="11.25">
      <c r="A90" s="33"/>
      <c r="B90" s="34"/>
      <c r="C90" s="35"/>
      <c r="D90" s="185" t="s">
        <v>125</v>
      </c>
      <c r="E90" s="35"/>
      <c r="F90" s="186" t="s">
        <v>269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125</v>
      </c>
      <c r="AU90" s="16" t="s">
        <v>81</v>
      </c>
    </row>
    <row r="91" spans="1:65" s="2" customFormat="1" ht="11.25">
      <c r="A91" s="33"/>
      <c r="B91" s="34"/>
      <c r="C91" s="35"/>
      <c r="D91" s="190" t="s">
        <v>127</v>
      </c>
      <c r="E91" s="35"/>
      <c r="F91" s="191" t="s">
        <v>270</v>
      </c>
      <c r="G91" s="35"/>
      <c r="H91" s="35"/>
      <c r="I91" s="187"/>
      <c r="J91" s="35"/>
      <c r="K91" s="35"/>
      <c r="L91" s="38"/>
      <c r="M91" s="188"/>
      <c r="N91" s="189"/>
      <c r="O91" s="63"/>
      <c r="P91" s="63"/>
      <c r="Q91" s="63"/>
      <c r="R91" s="63"/>
      <c r="S91" s="63"/>
      <c r="T91" s="64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127</v>
      </c>
      <c r="AU91" s="16" t="s">
        <v>81</v>
      </c>
    </row>
    <row r="92" spans="1:65" s="13" customFormat="1" ht="11.25">
      <c r="B92" s="192"/>
      <c r="C92" s="193"/>
      <c r="D92" s="185" t="s">
        <v>129</v>
      </c>
      <c r="E92" s="194" t="s">
        <v>19</v>
      </c>
      <c r="F92" s="195" t="s">
        <v>271</v>
      </c>
      <c r="G92" s="193"/>
      <c r="H92" s="196">
        <v>8.0000000000000002E-3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129</v>
      </c>
      <c r="AU92" s="202" t="s">
        <v>81</v>
      </c>
      <c r="AV92" s="13" t="s">
        <v>81</v>
      </c>
      <c r="AW92" s="13" t="s">
        <v>33</v>
      </c>
      <c r="AX92" s="13" t="s">
        <v>71</v>
      </c>
      <c r="AY92" s="202" t="s">
        <v>116</v>
      </c>
    </row>
    <row r="93" spans="1:65" s="13" customFormat="1" ht="11.25">
      <c r="B93" s="192"/>
      <c r="C93" s="193"/>
      <c r="D93" s="185" t="s">
        <v>129</v>
      </c>
      <c r="E93" s="194" t="s">
        <v>19</v>
      </c>
      <c r="F93" s="195" t="s">
        <v>272</v>
      </c>
      <c r="G93" s="193"/>
      <c r="H93" s="196">
        <v>1.4999999999999999E-2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129</v>
      </c>
      <c r="AU93" s="202" t="s">
        <v>81</v>
      </c>
      <c r="AV93" s="13" t="s">
        <v>81</v>
      </c>
      <c r="AW93" s="13" t="s">
        <v>33</v>
      </c>
      <c r="AX93" s="13" t="s">
        <v>71</v>
      </c>
      <c r="AY93" s="202" t="s">
        <v>116</v>
      </c>
    </row>
    <row r="94" spans="1:65" s="2" customFormat="1" ht="16.5" customHeight="1">
      <c r="A94" s="33"/>
      <c r="B94" s="34"/>
      <c r="C94" s="172" t="s">
        <v>81</v>
      </c>
      <c r="D94" s="172" t="s">
        <v>118</v>
      </c>
      <c r="E94" s="173" t="s">
        <v>273</v>
      </c>
      <c r="F94" s="174" t="s">
        <v>274</v>
      </c>
      <c r="G94" s="175" t="s">
        <v>221</v>
      </c>
      <c r="H94" s="176">
        <v>13.125</v>
      </c>
      <c r="I94" s="177"/>
      <c r="J94" s="178">
        <f>ROUND(I94*H94,2)</f>
        <v>0</v>
      </c>
      <c r="K94" s="174" t="s">
        <v>122</v>
      </c>
      <c r="L94" s="38"/>
      <c r="M94" s="179" t="s">
        <v>19</v>
      </c>
      <c r="N94" s="180" t="s">
        <v>42</v>
      </c>
      <c r="O94" s="63"/>
      <c r="P94" s="181">
        <f>O94*H94</f>
        <v>0</v>
      </c>
      <c r="Q94" s="181">
        <v>0</v>
      </c>
      <c r="R94" s="181">
        <f>Q94*H94</f>
        <v>0</v>
      </c>
      <c r="S94" s="181">
        <v>1.8</v>
      </c>
      <c r="T94" s="182">
        <f>S94*H94</f>
        <v>23.625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83" t="s">
        <v>123</v>
      </c>
      <c r="AT94" s="183" t="s">
        <v>118</v>
      </c>
      <c r="AU94" s="183" t="s">
        <v>81</v>
      </c>
      <c r="AY94" s="16" t="s">
        <v>116</v>
      </c>
      <c r="BE94" s="184">
        <f>IF(N94="základní",J94,0)</f>
        <v>0</v>
      </c>
      <c r="BF94" s="184">
        <f>IF(N94="snížená",J94,0)</f>
        <v>0</v>
      </c>
      <c r="BG94" s="184">
        <f>IF(N94="zákl. přenesená",J94,0)</f>
        <v>0</v>
      </c>
      <c r="BH94" s="184">
        <f>IF(N94="sníž. přenesená",J94,0)</f>
        <v>0</v>
      </c>
      <c r="BI94" s="184">
        <f>IF(N94="nulová",J94,0)</f>
        <v>0</v>
      </c>
      <c r="BJ94" s="16" t="s">
        <v>79</v>
      </c>
      <c r="BK94" s="184">
        <f>ROUND(I94*H94,2)</f>
        <v>0</v>
      </c>
      <c r="BL94" s="16" t="s">
        <v>123</v>
      </c>
      <c r="BM94" s="183" t="s">
        <v>275</v>
      </c>
    </row>
    <row r="95" spans="1:65" s="2" customFormat="1" ht="19.5">
      <c r="A95" s="33"/>
      <c r="B95" s="34"/>
      <c r="C95" s="35"/>
      <c r="D95" s="185" t="s">
        <v>125</v>
      </c>
      <c r="E95" s="35"/>
      <c r="F95" s="186" t="s">
        <v>276</v>
      </c>
      <c r="G95" s="35"/>
      <c r="H95" s="35"/>
      <c r="I95" s="187"/>
      <c r="J95" s="35"/>
      <c r="K95" s="35"/>
      <c r="L95" s="38"/>
      <c r="M95" s="188"/>
      <c r="N95" s="189"/>
      <c r="O95" s="63"/>
      <c r="P95" s="63"/>
      <c r="Q95" s="63"/>
      <c r="R95" s="63"/>
      <c r="S95" s="63"/>
      <c r="T95" s="64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6" t="s">
        <v>125</v>
      </c>
      <c r="AU95" s="16" t="s">
        <v>81</v>
      </c>
    </row>
    <row r="96" spans="1:65" s="2" customFormat="1" ht="11.25">
      <c r="A96" s="33"/>
      <c r="B96" s="34"/>
      <c r="C96" s="35"/>
      <c r="D96" s="190" t="s">
        <v>127</v>
      </c>
      <c r="E96" s="35"/>
      <c r="F96" s="191" t="s">
        <v>277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127</v>
      </c>
      <c r="AU96" s="16" t="s">
        <v>81</v>
      </c>
    </row>
    <row r="97" spans="1:65" s="13" customFormat="1" ht="11.25">
      <c r="B97" s="192"/>
      <c r="C97" s="193"/>
      <c r="D97" s="185" t="s">
        <v>129</v>
      </c>
      <c r="E97" s="194" t="s">
        <v>19</v>
      </c>
      <c r="F97" s="195" t="s">
        <v>278</v>
      </c>
      <c r="G97" s="193"/>
      <c r="H97" s="196">
        <v>13.125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129</v>
      </c>
      <c r="AU97" s="202" t="s">
        <v>81</v>
      </c>
      <c r="AV97" s="13" t="s">
        <v>81</v>
      </c>
      <c r="AW97" s="13" t="s">
        <v>33</v>
      </c>
      <c r="AX97" s="13" t="s">
        <v>79</v>
      </c>
      <c r="AY97" s="202" t="s">
        <v>116</v>
      </c>
    </row>
    <row r="98" spans="1:65" s="2" customFormat="1" ht="16.5" customHeight="1">
      <c r="A98" s="33"/>
      <c r="B98" s="34"/>
      <c r="C98" s="172" t="s">
        <v>138</v>
      </c>
      <c r="D98" s="172" t="s">
        <v>118</v>
      </c>
      <c r="E98" s="173" t="s">
        <v>279</v>
      </c>
      <c r="F98" s="174" t="s">
        <v>280</v>
      </c>
      <c r="G98" s="175" t="s">
        <v>221</v>
      </c>
      <c r="H98" s="176">
        <v>13.125</v>
      </c>
      <c r="I98" s="177"/>
      <c r="J98" s="178">
        <f>ROUND(I98*H98,2)</f>
        <v>0</v>
      </c>
      <c r="K98" s="174" t="s">
        <v>122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0.4</v>
      </c>
      <c r="R98" s="181">
        <f>Q98*H98</f>
        <v>5.25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123</v>
      </c>
      <c r="AT98" s="183" t="s">
        <v>118</v>
      </c>
      <c r="AU98" s="183" t="s">
        <v>81</v>
      </c>
      <c r="AY98" s="16" t="s">
        <v>116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123</v>
      </c>
      <c r="BM98" s="183" t="s">
        <v>281</v>
      </c>
    </row>
    <row r="99" spans="1:65" s="2" customFormat="1" ht="19.5">
      <c r="A99" s="33"/>
      <c r="B99" s="34"/>
      <c r="C99" s="35"/>
      <c r="D99" s="185" t="s">
        <v>125</v>
      </c>
      <c r="E99" s="35"/>
      <c r="F99" s="186" t="s">
        <v>282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125</v>
      </c>
      <c r="AU99" s="16" t="s">
        <v>81</v>
      </c>
    </row>
    <row r="100" spans="1:65" s="2" customFormat="1" ht="11.25">
      <c r="A100" s="33"/>
      <c r="B100" s="34"/>
      <c r="C100" s="35"/>
      <c r="D100" s="190" t="s">
        <v>127</v>
      </c>
      <c r="E100" s="35"/>
      <c r="F100" s="191" t="s">
        <v>283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127</v>
      </c>
      <c r="AU100" s="16" t="s">
        <v>81</v>
      </c>
    </row>
    <row r="101" spans="1:65" s="13" customFormat="1" ht="11.25">
      <c r="B101" s="192"/>
      <c r="C101" s="193"/>
      <c r="D101" s="185" t="s">
        <v>129</v>
      </c>
      <c r="E101" s="194" t="s">
        <v>19</v>
      </c>
      <c r="F101" s="195" t="s">
        <v>278</v>
      </c>
      <c r="G101" s="193"/>
      <c r="H101" s="196">
        <v>13.125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129</v>
      </c>
      <c r="AU101" s="202" t="s">
        <v>81</v>
      </c>
      <c r="AV101" s="13" t="s">
        <v>81</v>
      </c>
      <c r="AW101" s="13" t="s">
        <v>33</v>
      </c>
      <c r="AX101" s="13" t="s">
        <v>79</v>
      </c>
      <c r="AY101" s="202" t="s">
        <v>116</v>
      </c>
    </row>
    <row r="102" spans="1:65" s="2" customFormat="1" ht="16.5" customHeight="1">
      <c r="A102" s="33"/>
      <c r="B102" s="34"/>
      <c r="C102" s="172" t="s">
        <v>123</v>
      </c>
      <c r="D102" s="172" t="s">
        <v>118</v>
      </c>
      <c r="E102" s="173" t="s">
        <v>284</v>
      </c>
      <c r="F102" s="174" t="s">
        <v>285</v>
      </c>
      <c r="G102" s="175" t="s">
        <v>252</v>
      </c>
      <c r="H102" s="176">
        <v>1</v>
      </c>
      <c r="I102" s="177"/>
      <c r="J102" s="178">
        <f>ROUND(I102*H102,2)</f>
        <v>0</v>
      </c>
      <c r="K102" s="174" t="s">
        <v>19</v>
      </c>
      <c r="L102" s="38"/>
      <c r="M102" s="179" t="s">
        <v>19</v>
      </c>
      <c r="N102" s="180" t="s">
        <v>42</v>
      </c>
      <c r="O102" s="63"/>
      <c r="P102" s="181">
        <f>O102*H102</f>
        <v>0</v>
      </c>
      <c r="Q102" s="181">
        <v>0</v>
      </c>
      <c r="R102" s="181">
        <f>Q102*H102</f>
        <v>0</v>
      </c>
      <c r="S102" s="181">
        <v>0</v>
      </c>
      <c r="T102" s="182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83" t="s">
        <v>123</v>
      </c>
      <c r="AT102" s="183" t="s">
        <v>118</v>
      </c>
      <c r="AU102" s="183" t="s">
        <v>81</v>
      </c>
      <c r="AY102" s="16" t="s">
        <v>116</v>
      </c>
      <c r="BE102" s="184">
        <f>IF(N102="základní",J102,0)</f>
        <v>0</v>
      </c>
      <c r="BF102" s="184">
        <f>IF(N102="snížená",J102,0)</f>
        <v>0</v>
      </c>
      <c r="BG102" s="184">
        <f>IF(N102="zákl. přenesená",J102,0)</f>
        <v>0</v>
      </c>
      <c r="BH102" s="184">
        <f>IF(N102="sníž. přenesená",J102,0)</f>
        <v>0</v>
      </c>
      <c r="BI102" s="184">
        <f>IF(N102="nulová",J102,0)</f>
        <v>0</v>
      </c>
      <c r="BJ102" s="16" t="s">
        <v>79</v>
      </c>
      <c r="BK102" s="184">
        <f>ROUND(I102*H102,2)</f>
        <v>0</v>
      </c>
      <c r="BL102" s="16" t="s">
        <v>123</v>
      </c>
      <c r="BM102" s="183" t="s">
        <v>286</v>
      </c>
    </row>
    <row r="103" spans="1:65" s="2" customFormat="1" ht="11.25">
      <c r="A103" s="33"/>
      <c r="B103" s="34"/>
      <c r="C103" s="35"/>
      <c r="D103" s="185" t="s">
        <v>125</v>
      </c>
      <c r="E103" s="35"/>
      <c r="F103" s="186" t="s">
        <v>285</v>
      </c>
      <c r="G103" s="35"/>
      <c r="H103" s="35"/>
      <c r="I103" s="187"/>
      <c r="J103" s="35"/>
      <c r="K103" s="35"/>
      <c r="L103" s="38"/>
      <c r="M103" s="188"/>
      <c r="N103" s="189"/>
      <c r="O103" s="63"/>
      <c r="P103" s="63"/>
      <c r="Q103" s="63"/>
      <c r="R103" s="63"/>
      <c r="S103" s="63"/>
      <c r="T103" s="64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6" t="s">
        <v>125</v>
      </c>
      <c r="AU103" s="16" t="s">
        <v>81</v>
      </c>
    </row>
    <row r="104" spans="1:65" s="2" customFormat="1" ht="19.5">
      <c r="A104" s="33"/>
      <c r="B104" s="34"/>
      <c r="C104" s="35"/>
      <c r="D104" s="185" t="s">
        <v>214</v>
      </c>
      <c r="E104" s="35"/>
      <c r="F104" s="203" t="s">
        <v>287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214</v>
      </c>
      <c r="AU104" s="16" t="s">
        <v>81</v>
      </c>
    </row>
    <row r="105" spans="1:65" s="2" customFormat="1" ht="16.5" customHeight="1">
      <c r="A105" s="33"/>
      <c r="B105" s="34"/>
      <c r="C105" s="172" t="s">
        <v>151</v>
      </c>
      <c r="D105" s="172" t="s">
        <v>118</v>
      </c>
      <c r="E105" s="173" t="s">
        <v>288</v>
      </c>
      <c r="F105" s="174" t="s">
        <v>289</v>
      </c>
      <c r="G105" s="175" t="s">
        <v>221</v>
      </c>
      <c r="H105" s="176">
        <v>22</v>
      </c>
      <c r="I105" s="177"/>
      <c r="J105" s="178">
        <f>ROUND(I105*H105,2)</f>
        <v>0</v>
      </c>
      <c r="K105" s="174" t="s">
        <v>122</v>
      </c>
      <c r="L105" s="38"/>
      <c r="M105" s="179" t="s">
        <v>19</v>
      </c>
      <c r="N105" s="180" t="s">
        <v>42</v>
      </c>
      <c r="O105" s="63"/>
      <c r="P105" s="181">
        <f>O105*H105</f>
        <v>0</v>
      </c>
      <c r="Q105" s="181">
        <v>0</v>
      </c>
      <c r="R105" s="181">
        <f>Q105*H105</f>
        <v>0</v>
      </c>
      <c r="S105" s="181">
        <v>0</v>
      </c>
      <c r="T105" s="182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83" t="s">
        <v>123</v>
      </c>
      <c r="AT105" s="183" t="s">
        <v>118</v>
      </c>
      <c r="AU105" s="183" t="s">
        <v>81</v>
      </c>
      <c r="AY105" s="16" t="s">
        <v>116</v>
      </c>
      <c r="BE105" s="184">
        <f>IF(N105="základní",J105,0)</f>
        <v>0</v>
      </c>
      <c r="BF105" s="184">
        <f>IF(N105="snížená",J105,0)</f>
        <v>0</v>
      </c>
      <c r="BG105" s="184">
        <f>IF(N105="zákl. přenesená",J105,0)</f>
        <v>0</v>
      </c>
      <c r="BH105" s="184">
        <f>IF(N105="sníž. přenesená",J105,0)</f>
        <v>0</v>
      </c>
      <c r="BI105" s="184">
        <f>IF(N105="nulová",J105,0)</f>
        <v>0</v>
      </c>
      <c r="BJ105" s="16" t="s">
        <v>79</v>
      </c>
      <c r="BK105" s="184">
        <f>ROUND(I105*H105,2)</f>
        <v>0</v>
      </c>
      <c r="BL105" s="16" t="s">
        <v>123</v>
      </c>
      <c r="BM105" s="183" t="s">
        <v>290</v>
      </c>
    </row>
    <row r="106" spans="1:65" s="2" customFormat="1" ht="19.5">
      <c r="A106" s="33"/>
      <c r="B106" s="34"/>
      <c r="C106" s="35"/>
      <c r="D106" s="185" t="s">
        <v>125</v>
      </c>
      <c r="E106" s="35"/>
      <c r="F106" s="186" t="s">
        <v>291</v>
      </c>
      <c r="G106" s="35"/>
      <c r="H106" s="35"/>
      <c r="I106" s="187"/>
      <c r="J106" s="35"/>
      <c r="K106" s="35"/>
      <c r="L106" s="38"/>
      <c r="M106" s="188"/>
      <c r="N106" s="189"/>
      <c r="O106" s="63"/>
      <c r="P106" s="63"/>
      <c r="Q106" s="63"/>
      <c r="R106" s="63"/>
      <c r="S106" s="63"/>
      <c r="T106" s="64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6" t="s">
        <v>125</v>
      </c>
      <c r="AU106" s="16" t="s">
        <v>81</v>
      </c>
    </row>
    <row r="107" spans="1:65" s="2" customFormat="1" ht="11.25">
      <c r="A107" s="33"/>
      <c r="B107" s="34"/>
      <c r="C107" s="35"/>
      <c r="D107" s="190" t="s">
        <v>127</v>
      </c>
      <c r="E107" s="35"/>
      <c r="F107" s="191" t="s">
        <v>292</v>
      </c>
      <c r="G107" s="35"/>
      <c r="H107" s="35"/>
      <c r="I107" s="187"/>
      <c r="J107" s="35"/>
      <c r="K107" s="35"/>
      <c r="L107" s="38"/>
      <c r="M107" s="188"/>
      <c r="N107" s="189"/>
      <c r="O107" s="63"/>
      <c r="P107" s="63"/>
      <c r="Q107" s="63"/>
      <c r="R107" s="63"/>
      <c r="S107" s="63"/>
      <c r="T107" s="64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127</v>
      </c>
      <c r="AU107" s="16" t="s">
        <v>81</v>
      </c>
    </row>
    <row r="108" spans="1:65" s="13" customFormat="1" ht="11.25">
      <c r="B108" s="192"/>
      <c r="C108" s="193"/>
      <c r="D108" s="185" t="s">
        <v>129</v>
      </c>
      <c r="E108" s="194" t="s">
        <v>19</v>
      </c>
      <c r="F108" s="195" t="s">
        <v>293</v>
      </c>
      <c r="G108" s="193"/>
      <c r="H108" s="196">
        <v>22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129</v>
      </c>
      <c r="AU108" s="202" t="s">
        <v>81</v>
      </c>
      <c r="AV108" s="13" t="s">
        <v>81</v>
      </c>
      <c r="AW108" s="13" t="s">
        <v>33</v>
      </c>
      <c r="AX108" s="13" t="s">
        <v>79</v>
      </c>
      <c r="AY108" s="202" t="s">
        <v>116</v>
      </c>
    </row>
    <row r="109" spans="1:65" s="2" customFormat="1" ht="21.75" customHeight="1">
      <c r="A109" s="33"/>
      <c r="B109" s="34"/>
      <c r="C109" s="172" t="s">
        <v>158</v>
      </c>
      <c r="D109" s="172" t="s">
        <v>118</v>
      </c>
      <c r="E109" s="173" t="s">
        <v>294</v>
      </c>
      <c r="F109" s="174" t="s">
        <v>295</v>
      </c>
      <c r="G109" s="175" t="s">
        <v>221</v>
      </c>
      <c r="H109" s="176">
        <v>22</v>
      </c>
      <c r="I109" s="177"/>
      <c r="J109" s="178">
        <f>ROUND(I109*H109,2)</f>
        <v>0</v>
      </c>
      <c r="K109" s="174" t="s">
        <v>122</v>
      </c>
      <c r="L109" s="38"/>
      <c r="M109" s="179" t="s">
        <v>19</v>
      </c>
      <c r="N109" s="180" t="s">
        <v>42</v>
      </c>
      <c r="O109" s="63"/>
      <c r="P109" s="181">
        <f>O109*H109</f>
        <v>0</v>
      </c>
      <c r="Q109" s="181">
        <v>0</v>
      </c>
      <c r="R109" s="181">
        <f>Q109*H109</f>
        <v>0</v>
      </c>
      <c r="S109" s="181">
        <v>0</v>
      </c>
      <c r="T109" s="182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83" t="s">
        <v>123</v>
      </c>
      <c r="AT109" s="183" t="s">
        <v>118</v>
      </c>
      <c r="AU109" s="183" t="s">
        <v>81</v>
      </c>
      <c r="AY109" s="16" t="s">
        <v>116</v>
      </c>
      <c r="BE109" s="184">
        <f>IF(N109="základní",J109,0)</f>
        <v>0</v>
      </c>
      <c r="BF109" s="184">
        <f>IF(N109="snížená",J109,0)</f>
        <v>0</v>
      </c>
      <c r="BG109" s="184">
        <f>IF(N109="zákl. přenesená",J109,0)</f>
        <v>0</v>
      </c>
      <c r="BH109" s="184">
        <f>IF(N109="sníž. přenesená",J109,0)</f>
        <v>0</v>
      </c>
      <c r="BI109" s="184">
        <f>IF(N109="nulová",J109,0)</f>
        <v>0</v>
      </c>
      <c r="BJ109" s="16" t="s">
        <v>79</v>
      </c>
      <c r="BK109" s="184">
        <f>ROUND(I109*H109,2)</f>
        <v>0</v>
      </c>
      <c r="BL109" s="16" t="s">
        <v>123</v>
      </c>
      <c r="BM109" s="183" t="s">
        <v>296</v>
      </c>
    </row>
    <row r="110" spans="1:65" s="2" customFormat="1" ht="19.5">
      <c r="A110" s="33"/>
      <c r="B110" s="34"/>
      <c r="C110" s="35"/>
      <c r="D110" s="185" t="s">
        <v>125</v>
      </c>
      <c r="E110" s="35"/>
      <c r="F110" s="186" t="s">
        <v>297</v>
      </c>
      <c r="G110" s="35"/>
      <c r="H110" s="35"/>
      <c r="I110" s="187"/>
      <c r="J110" s="35"/>
      <c r="K110" s="35"/>
      <c r="L110" s="38"/>
      <c r="M110" s="188"/>
      <c r="N110" s="189"/>
      <c r="O110" s="63"/>
      <c r="P110" s="63"/>
      <c r="Q110" s="63"/>
      <c r="R110" s="63"/>
      <c r="S110" s="63"/>
      <c r="T110" s="64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6" t="s">
        <v>125</v>
      </c>
      <c r="AU110" s="16" t="s">
        <v>81</v>
      </c>
    </row>
    <row r="111" spans="1:65" s="2" customFormat="1" ht="11.25">
      <c r="A111" s="33"/>
      <c r="B111" s="34"/>
      <c r="C111" s="35"/>
      <c r="D111" s="190" t="s">
        <v>127</v>
      </c>
      <c r="E111" s="35"/>
      <c r="F111" s="191" t="s">
        <v>298</v>
      </c>
      <c r="G111" s="35"/>
      <c r="H111" s="35"/>
      <c r="I111" s="187"/>
      <c r="J111" s="35"/>
      <c r="K111" s="35"/>
      <c r="L111" s="38"/>
      <c r="M111" s="188"/>
      <c r="N111" s="189"/>
      <c r="O111" s="63"/>
      <c r="P111" s="63"/>
      <c r="Q111" s="63"/>
      <c r="R111" s="63"/>
      <c r="S111" s="63"/>
      <c r="T111" s="64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6" t="s">
        <v>127</v>
      </c>
      <c r="AU111" s="16" t="s">
        <v>81</v>
      </c>
    </row>
    <row r="112" spans="1:65" s="13" customFormat="1" ht="11.25">
      <c r="B112" s="192"/>
      <c r="C112" s="193"/>
      <c r="D112" s="185" t="s">
        <v>129</v>
      </c>
      <c r="E112" s="194" t="s">
        <v>19</v>
      </c>
      <c r="F112" s="195" t="s">
        <v>299</v>
      </c>
      <c r="G112" s="193"/>
      <c r="H112" s="196">
        <v>22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129</v>
      </c>
      <c r="AU112" s="202" t="s">
        <v>81</v>
      </c>
      <c r="AV112" s="13" t="s">
        <v>81</v>
      </c>
      <c r="AW112" s="13" t="s">
        <v>33</v>
      </c>
      <c r="AX112" s="13" t="s">
        <v>79</v>
      </c>
      <c r="AY112" s="202" t="s">
        <v>116</v>
      </c>
    </row>
    <row r="113" spans="1:65" s="2" customFormat="1" ht="21.75" customHeight="1">
      <c r="A113" s="33"/>
      <c r="B113" s="34"/>
      <c r="C113" s="172" t="s">
        <v>164</v>
      </c>
      <c r="D113" s="172" t="s">
        <v>118</v>
      </c>
      <c r="E113" s="173" t="s">
        <v>226</v>
      </c>
      <c r="F113" s="174" t="s">
        <v>227</v>
      </c>
      <c r="G113" s="175" t="s">
        <v>221</v>
      </c>
      <c r="H113" s="176">
        <v>22</v>
      </c>
      <c r="I113" s="177"/>
      <c r="J113" s="178">
        <f>ROUND(I113*H113,2)</f>
        <v>0</v>
      </c>
      <c r="K113" s="174" t="s">
        <v>122</v>
      </c>
      <c r="L113" s="38"/>
      <c r="M113" s="179" t="s">
        <v>19</v>
      </c>
      <c r="N113" s="180" t="s">
        <v>42</v>
      </c>
      <c r="O113" s="63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83" t="s">
        <v>123</v>
      </c>
      <c r="AT113" s="183" t="s">
        <v>118</v>
      </c>
      <c r="AU113" s="183" t="s">
        <v>81</v>
      </c>
      <c r="AY113" s="16" t="s">
        <v>116</v>
      </c>
      <c r="BE113" s="184">
        <f>IF(N113="základní",J113,0)</f>
        <v>0</v>
      </c>
      <c r="BF113" s="184">
        <f>IF(N113="snížená",J113,0)</f>
        <v>0</v>
      </c>
      <c r="BG113" s="184">
        <f>IF(N113="zákl. přenesená",J113,0)</f>
        <v>0</v>
      </c>
      <c r="BH113" s="184">
        <f>IF(N113="sníž. přenesená",J113,0)</f>
        <v>0</v>
      </c>
      <c r="BI113" s="184">
        <f>IF(N113="nulová",J113,0)</f>
        <v>0</v>
      </c>
      <c r="BJ113" s="16" t="s">
        <v>79</v>
      </c>
      <c r="BK113" s="184">
        <f>ROUND(I113*H113,2)</f>
        <v>0</v>
      </c>
      <c r="BL113" s="16" t="s">
        <v>123</v>
      </c>
      <c r="BM113" s="183" t="s">
        <v>300</v>
      </c>
    </row>
    <row r="114" spans="1:65" s="2" customFormat="1" ht="19.5">
      <c r="A114" s="33"/>
      <c r="B114" s="34"/>
      <c r="C114" s="35"/>
      <c r="D114" s="185" t="s">
        <v>125</v>
      </c>
      <c r="E114" s="35"/>
      <c r="F114" s="186" t="s">
        <v>229</v>
      </c>
      <c r="G114" s="35"/>
      <c r="H114" s="35"/>
      <c r="I114" s="187"/>
      <c r="J114" s="35"/>
      <c r="K114" s="35"/>
      <c r="L114" s="38"/>
      <c r="M114" s="188"/>
      <c r="N114" s="189"/>
      <c r="O114" s="63"/>
      <c r="P114" s="63"/>
      <c r="Q114" s="63"/>
      <c r="R114" s="63"/>
      <c r="S114" s="63"/>
      <c r="T114" s="64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6" t="s">
        <v>125</v>
      </c>
      <c r="AU114" s="16" t="s">
        <v>81</v>
      </c>
    </row>
    <row r="115" spans="1:65" s="2" customFormat="1" ht="11.25">
      <c r="A115" s="33"/>
      <c r="B115" s="34"/>
      <c r="C115" s="35"/>
      <c r="D115" s="190" t="s">
        <v>127</v>
      </c>
      <c r="E115" s="35"/>
      <c r="F115" s="191" t="s">
        <v>230</v>
      </c>
      <c r="G115" s="35"/>
      <c r="H115" s="35"/>
      <c r="I115" s="187"/>
      <c r="J115" s="35"/>
      <c r="K115" s="35"/>
      <c r="L115" s="38"/>
      <c r="M115" s="188"/>
      <c r="N115" s="189"/>
      <c r="O115" s="63"/>
      <c r="P115" s="63"/>
      <c r="Q115" s="63"/>
      <c r="R115" s="63"/>
      <c r="S115" s="63"/>
      <c r="T115" s="64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6" t="s">
        <v>127</v>
      </c>
      <c r="AU115" s="16" t="s">
        <v>81</v>
      </c>
    </row>
    <row r="116" spans="1:65" s="13" customFormat="1" ht="11.25">
      <c r="B116" s="192"/>
      <c r="C116" s="193"/>
      <c r="D116" s="185" t="s">
        <v>129</v>
      </c>
      <c r="E116" s="194" t="s">
        <v>19</v>
      </c>
      <c r="F116" s="195" t="s">
        <v>301</v>
      </c>
      <c r="G116" s="193"/>
      <c r="H116" s="196">
        <v>22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129</v>
      </c>
      <c r="AU116" s="202" t="s">
        <v>81</v>
      </c>
      <c r="AV116" s="13" t="s">
        <v>81</v>
      </c>
      <c r="AW116" s="13" t="s">
        <v>33</v>
      </c>
      <c r="AX116" s="13" t="s">
        <v>79</v>
      </c>
      <c r="AY116" s="202" t="s">
        <v>116</v>
      </c>
    </row>
    <row r="117" spans="1:65" s="2" customFormat="1" ht="16.5" customHeight="1">
      <c r="A117" s="33"/>
      <c r="B117" s="34"/>
      <c r="C117" s="172" t="s">
        <v>170</v>
      </c>
      <c r="D117" s="172" t="s">
        <v>118</v>
      </c>
      <c r="E117" s="173" t="s">
        <v>302</v>
      </c>
      <c r="F117" s="174" t="s">
        <v>303</v>
      </c>
      <c r="G117" s="175" t="s">
        <v>221</v>
      </c>
      <c r="H117" s="176">
        <v>22</v>
      </c>
      <c r="I117" s="177"/>
      <c r="J117" s="178">
        <f>ROUND(I117*H117,2)</f>
        <v>0</v>
      </c>
      <c r="K117" s="174" t="s">
        <v>122</v>
      </c>
      <c r="L117" s="38"/>
      <c r="M117" s="179" t="s">
        <v>19</v>
      </c>
      <c r="N117" s="180" t="s">
        <v>42</v>
      </c>
      <c r="O117" s="63"/>
      <c r="P117" s="181">
        <f>O117*H117</f>
        <v>0</v>
      </c>
      <c r="Q117" s="181">
        <v>0</v>
      </c>
      <c r="R117" s="181">
        <f>Q117*H117</f>
        <v>0</v>
      </c>
      <c r="S117" s="181">
        <v>0</v>
      </c>
      <c r="T117" s="182">
        <f>S117*H117</f>
        <v>0</v>
      </c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R117" s="183" t="s">
        <v>123</v>
      </c>
      <c r="AT117" s="183" t="s">
        <v>118</v>
      </c>
      <c r="AU117" s="183" t="s">
        <v>81</v>
      </c>
      <c r="AY117" s="16" t="s">
        <v>116</v>
      </c>
      <c r="BE117" s="184">
        <f>IF(N117="základní",J117,0)</f>
        <v>0</v>
      </c>
      <c r="BF117" s="184">
        <f>IF(N117="snížená",J117,0)</f>
        <v>0</v>
      </c>
      <c r="BG117" s="184">
        <f>IF(N117="zákl. přenesená",J117,0)</f>
        <v>0</v>
      </c>
      <c r="BH117" s="184">
        <f>IF(N117="sníž. přenesená",J117,0)</f>
        <v>0</v>
      </c>
      <c r="BI117" s="184">
        <f>IF(N117="nulová",J117,0)</f>
        <v>0</v>
      </c>
      <c r="BJ117" s="16" t="s">
        <v>79</v>
      </c>
      <c r="BK117" s="184">
        <f>ROUND(I117*H117,2)</f>
        <v>0</v>
      </c>
      <c r="BL117" s="16" t="s">
        <v>123</v>
      </c>
      <c r="BM117" s="183" t="s">
        <v>304</v>
      </c>
    </row>
    <row r="118" spans="1:65" s="2" customFormat="1" ht="19.5">
      <c r="A118" s="33"/>
      <c r="B118" s="34"/>
      <c r="C118" s="35"/>
      <c r="D118" s="185" t="s">
        <v>125</v>
      </c>
      <c r="E118" s="35"/>
      <c r="F118" s="186" t="s">
        <v>305</v>
      </c>
      <c r="G118" s="35"/>
      <c r="H118" s="35"/>
      <c r="I118" s="187"/>
      <c r="J118" s="35"/>
      <c r="K118" s="35"/>
      <c r="L118" s="38"/>
      <c r="M118" s="188"/>
      <c r="N118" s="189"/>
      <c r="O118" s="63"/>
      <c r="P118" s="63"/>
      <c r="Q118" s="63"/>
      <c r="R118" s="63"/>
      <c r="S118" s="63"/>
      <c r="T118" s="64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125</v>
      </c>
      <c r="AU118" s="16" t="s">
        <v>81</v>
      </c>
    </row>
    <row r="119" spans="1:65" s="2" customFormat="1" ht="11.25">
      <c r="A119" s="33"/>
      <c r="B119" s="34"/>
      <c r="C119" s="35"/>
      <c r="D119" s="190" t="s">
        <v>127</v>
      </c>
      <c r="E119" s="35"/>
      <c r="F119" s="191" t="s">
        <v>306</v>
      </c>
      <c r="G119" s="35"/>
      <c r="H119" s="35"/>
      <c r="I119" s="187"/>
      <c r="J119" s="35"/>
      <c r="K119" s="35"/>
      <c r="L119" s="38"/>
      <c r="M119" s="188"/>
      <c r="N119" s="189"/>
      <c r="O119" s="63"/>
      <c r="P119" s="63"/>
      <c r="Q119" s="63"/>
      <c r="R119" s="63"/>
      <c r="S119" s="63"/>
      <c r="T119" s="64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6" t="s">
        <v>127</v>
      </c>
      <c r="AU119" s="16" t="s">
        <v>81</v>
      </c>
    </row>
    <row r="120" spans="1:65" s="13" customFormat="1" ht="11.25">
      <c r="B120" s="192"/>
      <c r="C120" s="193"/>
      <c r="D120" s="185" t="s">
        <v>129</v>
      </c>
      <c r="E120" s="194" t="s">
        <v>19</v>
      </c>
      <c r="F120" s="195" t="s">
        <v>301</v>
      </c>
      <c r="G120" s="193"/>
      <c r="H120" s="196">
        <v>22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129</v>
      </c>
      <c r="AU120" s="202" t="s">
        <v>81</v>
      </c>
      <c r="AV120" s="13" t="s">
        <v>81</v>
      </c>
      <c r="AW120" s="13" t="s">
        <v>33</v>
      </c>
      <c r="AX120" s="13" t="s">
        <v>79</v>
      </c>
      <c r="AY120" s="202" t="s">
        <v>116</v>
      </c>
    </row>
    <row r="121" spans="1:65" s="2" customFormat="1" ht="16.5" customHeight="1">
      <c r="A121" s="33"/>
      <c r="B121" s="34"/>
      <c r="C121" s="172" t="s">
        <v>176</v>
      </c>
      <c r="D121" s="172" t="s">
        <v>118</v>
      </c>
      <c r="E121" s="173" t="s">
        <v>237</v>
      </c>
      <c r="F121" s="174" t="s">
        <v>238</v>
      </c>
      <c r="G121" s="175" t="s">
        <v>239</v>
      </c>
      <c r="H121" s="176">
        <v>39.6</v>
      </c>
      <c r="I121" s="177"/>
      <c r="J121" s="178">
        <f>ROUND(I121*H121,2)</f>
        <v>0</v>
      </c>
      <c r="K121" s="174" t="s">
        <v>122</v>
      </c>
      <c r="L121" s="38"/>
      <c r="M121" s="179" t="s">
        <v>19</v>
      </c>
      <c r="N121" s="180" t="s">
        <v>42</v>
      </c>
      <c r="O121" s="63"/>
      <c r="P121" s="181">
        <f>O121*H121</f>
        <v>0</v>
      </c>
      <c r="Q121" s="181">
        <v>0</v>
      </c>
      <c r="R121" s="181">
        <f>Q121*H121</f>
        <v>0</v>
      </c>
      <c r="S121" s="181">
        <v>0</v>
      </c>
      <c r="T121" s="182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83" t="s">
        <v>123</v>
      </c>
      <c r="AT121" s="183" t="s">
        <v>118</v>
      </c>
      <c r="AU121" s="183" t="s">
        <v>81</v>
      </c>
      <c r="AY121" s="16" t="s">
        <v>116</v>
      </c>
      <c r="BE121" s="184">
        <f>IF(N121="základní",J121,0)</f>
        <v>0</v>
      </c>
      <c r="BF121" s="184">
        <f>IF(N121="snížená",J121,0)</f>
        <v>0</v>
      </c>
      <c r="BG121" s="184">
        <f>IF(N121="zákl. přenesená",J121,0)</f>
        <v>0</v>
      </c>
      <c r="BH121" s="184">
        <f>IF(N121="sníž. přenesená",J121,0)</f>
        <v>0</v>
      </c>
      <c r="BI121" s="184">
        <f>IF(N121="nulová",J121,0)</f>
        <v>0</v>
      </c>
      <c r="BJ121" s="16" t="s">
        <v>79</v>
      </c>
      <c r="BK121" s="184">
        <f>ROUND(I121*H121,2)</f>
        <v>0</v>
      </c>
      <c r="BL121" s="16" t="s">
        <v>123</v>
      </c>
      <c r="BM121" s="183" t="s">
        <v>307</v>
      </c>
    </row>
    <row r="122" spans="1:65" s="2" customFormat="1" ht="19.5">
      <c r="A122" s="33"/>
      <c r="B122" s="34"/>
      <c r="C122" s="35"/>
      <c r="D122" s="185" t="s">
        <v>125</v>
      </c>
      <c r="E122" s="35"/>
      <c r="F122" s="186" t="s">
        <v>241</v>
      </c>
      <c r="G122" s="35"/>
      <c r="H122" s="35"/>
      <c r="I122" s="187"/>
      <c r="J122" s="35"/>
      <c r="K122" s="35"/>
      <c r="L122" s="38"/>
      <c r="M122" s="188"/>
      <c r="N122" s="189"/>
      <c r="O122" s="63"/>
      <c r="P122" s="63"/>
      <c r="Q122" s="63"/>
      <c r="R122" s="63"/>
      <c r="S122" s="63"/>
      <c r="T122" s="64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125</v>
      </c>
      <c r="AU122" s="16" t="s">
        <v>81</v>
      </c>
    </row>
    <row r="123" spans="1:65" s="2" customFormat="1" ht="11.25">
      <c r="A123" s="33"/>
      <c r="B123" s="34"/>
      <c r="C123" s="35"/>
      <c r="D123" s="190" t="s">
        <v>127</v>
      </c>
      <c r="E123" s="35"/>
      <c r="F123" s="191" t="s">
        <v>242</v>
      </c>
      <c r="G123" s="35"/>
      <c r="H123" s="35"/>
      <c r="I123" s="187"/>
      <c r="J123" s="35"/>
      <c r="K123" s="35"/>
      <c r="L123" s="38"/>
      <c r="M123" s="188"/>
      <c r="N123" s="189"/>
      <c r="O123" s="63"/>
      <c r="P123" s="63"/>
      <c r="Q123" s="63"/>
      <c r="R123" s="63"/>
      <c r="S123" s="63"/>
      <c r="T123" s="64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6" t="s">
        <v>127</v>
      </c>
      <c r="AU123" s="16" t="s">
        <v>81</v>
      </c>
    </row>
    <row r="124" spans="1:65" s="13" customFormat="1" ht="11.25">
      <c r="B124" s="192"/>
      <c r="C124" s="193"/>
      <c r="D124" s="185" t="s">
        <v>129</v>
      </c>
      <c r="E124" s="194" t="s">
        <v>19</v>
      </c>
      <c r="F124" s="195" t="s">
        <v>308</v>
      </c>
      <c r="G124" s="193"/>
      <c r="H124" s="196">
        <v>39.6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129</v>
      </c>
      <c r="AU124" s="202" t="s">
        <v>81</v>
      </c>
      <c r="AV124" s="13" t="s">
        <v>81</v>
      </c>
      <c r="AW124" s="13" t="s">
        <v>33</v>
      </c>
      <c r="AX124" s="13" t="s">
        <v>79</v>
      </c>
      <c r="AY124" s="202" t="s">
        <v>116</v>
      </c>
    </row>
    <row r="125" spans="1:65" s="2" customFormat="1" ht="16.5" customHeight="1">
      <c r="A125" s="33"/>
      <c r="B125" s="34"/>
      <c r="C125" s="172" t="s">
        <v>181</v>
      </c>
      <c r="D125" s="172" t="s">
        <v>118</v>
      </c>
      <c r="E125" s="173" t="s">
        <v>244</v>
      </c>
      <c r="F125" s="174" t="s">
        <v>245</v>
      </c>
      <c r="G125" s="175" t="s">
        <v>221</v>
      </c>
      <c r="H125" s="176">
        <v>22</v>
      </c>
      <c r="I125" s="177"/>
      <c r="J125" s="178">
        <f>ROUND(I125*H125,2)</f>
        <v>0</v>
      </c>
      <c r="K125" s="174" t="s">
        <v>122</v>
      </c>
      <c r="L125" s="38"/>
      <c r="M125" s="179" t="s">
        <v>19</v>
      </c>
      <c r="N125" s="180" t="s">
        <v>42</v>
      </c>
      <c r="O125" s="63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83" t="s">
        <v>123</v>
      </c>
      <c r="AT125" s="183" t="s">
        <v>118</v>
      </c>
      <c r="AU125" s="183" t="s">
        <v>81</v>
      </c>
      <c r="AY125" s="16" t="s">
        <v>116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6" t="s">
        <v>79</v>
      </c>
      <c r="BK125" s="184">
        <f>ROUND(I125*H125,2)</f>
        <v>0</v>
      </c>
      <c r="BL125" s="16" t="s">
        <v>123</v>
      </c>
      <c r="BM125" s="183" t="s">
        <v>309</v>
      </c>
    </row>
    <row r="126" spans="1:65" s="2" customFormat="1" ht="11.25">
      <c r="A126" s="33"/>
      <c r="B126" s="34"/>
      <c r="C126" s="35"/>
      <c r="D126" s="185" t="s">
        <v>125</v>
      </c>
      <c r="E126" s="35"/>
      <c r="F126" s="186" t="s">
        <v>247</v>
      </c>
      <c r="G126" s="35"/>
      <c r="H126" s="35"/>
      <c r="I126" s="187"/>
      <c r="J126" s="35"/>
      <c r="K126" s="35"/>
      <c r="L126" s="38"/>
      <c r="M126" s="188"/>
      <c r="N126" s="189"/>
      <c r="O126" s="63"/>
      <c r="P126" s="63"/>
      <c r="Q126" s="63"/>
      <c r="R126" s="63"/>
      <c r="S126" s="63"/>
      <c r="T126" s="64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6" t="s">
        <v>125</v>
      </c>
      <c r="AU126" s="16" t="s">
        <v>81</v>
      </c>
    </row>
    <row r="127" spans="1:65" s="2" customFormat="1" ht="11.25">
      <c r="A127" s="33"/>
      <c r="B127" s="34"/>
      <c r="C127" s="35"/>
      <c r="D127" s="190" t="s">
        <v>127</v>
      </c>
      <c r="E127" s="35"/>
      <c r="F127" s="191" t="s">
        <v>248</v>
      </c>
      <c r="G127" s="35"/>
      <c r="H127" s="35"/>
      <c r="I127" s="187"/>
      <c r="J127" s="35"/>
      <c r="K127" s="35"/>
      <c r="L127" s="38"/>
      <c r="M127" s="188"/>
      <c r="N127" s="189"/>
      <c r="O127" s="63"/>
      <c r="P127" s="63"/>
      <c r="Q127" s="63"/>
      <c r="R127" s="63"/>
      <c r="S127" s="63"/>
      <c r="T127" s="64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127</v>
      </c>
      <c r="AU127" s="16" t="s">
        <v>81</v>
      </c>
    </row>
    <row r="128" spans="1:65" s="13" customFormat="1" ht="11.25">
      <c r="B128" s="192"/>
      <c r="C128" s="193"/>
      <c r="D128" s="185" t="s">
        <v>129</v>
      </c>
      <c r="E128" s="194" t="s">
        <v>19</v>
      </c>
      <c r="F128" s="195" t="s">
        <v>301</v>
      </c>
      <c r="G128" s="193"/>
      <c r="H128" s="196">
        <v>22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129</v>
      </c>
      <c r="AU128" s="202" t="s">
        <v>81</v>
      </c>
      <c r="AV128" s="13" t="s">
        <v>81</v>
      </c>
      <c r="AW128" s="13" t="s">
        <v>33</v>
      </c>
      <c r="AX128" s="13" t="s">
        <v>79</v>
      </c>
      <c r="AY128" s="202" t="s">
        <v>116</v>
      </c>
    </row>
    <row r="129" spans="1:65" s="2" customFormat="1" ht="16.5" customHeight="1">
      <c r="A129" s="33"/>
      <c r="B129" s="34"/>
      <c r="C129" s="172" t="s">
        <v>187</v>
      </c>
      <c r="D129" s="172" t="s">
        <v>118</v>
      </c>
      <c r="E129" s="173" t="s">
        <v>310</v>
      </c>
      <c r="F129" s="174" t="s">
        <v>311</v>
      </c>
      <c r="G129" s="175" t="s">
        <v>267</v>
      </c>
      <c r="H129" s="176">
        <v>2.3E-2</v>
      </c>
      <c r="I129" s="177"/>
      <c r="J129" s="178">
        <f>ROUND(I129*H129,2)</f>
        <v>0</v>
      </c>
      <c r="K129" s="174" t="s">
        <v>122</v>
      </c>
      <c r="L129" s="38"/>
      <c r="M129" s="179" t="s">
        <v>19</v>
      </c>
      <c r="N129" s="180" t="s">
        <v>42</v>
      </c>
      <c r="O129" s="63"/>
      <c r="P129" s="181">
        <f>O129*H129</f>
        <v>0</v>
      </c>
      <c r="Q129" s="181">
        <v>0</v>
      </c>
      <c r="R129" s="181">
        <f>Q129*H129</f>
        <v>0</v>
      </c>
      <c r="S129" s="181">
        <v>0</v>
      </c>
      <c r="T129" s="182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83" t="s">
        <v>123</v>
      </c>
      <c r="AT129" s="183" t="s">
        <v>118</v>
      </c>
      <c r="AU129" s="183" t="s">
        <v>81</v>
      </c>
      <c r="AY129" s="16" t="s">
        <v>116</v>
      </c>
      <c r="BE129" s="184">
        <f>IF(N129="základní",J129,0)</f>
        <v>0</v>
      </c>
      <c r="BF129" s="184">
        <f>IF(N129="snížená",J129,0)</f>
        <v>0</v>
      </c>
      <c r="BG129" s="184">
        <f>IF(N129="zákl. přenesená",J129,0)</f>
        <v>0</v>
      </c>
      <c r="BH129" s="184">
        <f>IF(N129="sníž. přenesená",J129,0)</f>
        <v>0</v>
      </c>
      <c r="BI129" s="184">
        <f>IF(N129="nulová",J129,0)</f>
        <v>0</v>
      </c>
      <c r="BJ129" s="16" t="s">
        <v>79</v>
      </c>
      <c r="BK129" s="184">
        <f>ROUND(I129*H129,2)</f>
        <v>0</v>
      </c>
      <c r="BL129" s="16" t="s">
        <v>123</v>
      </c>
      <c r="BM129" s="183" t="s">
        <v>312</v>
      </c>
    </row>
    <row r="130" spans="1:65" s="2" customFormat="1" ht="11.25">
      <c r="A130" s="33"/>
      <c r="B130" s="34"/>
      <c r="C130" s="35"/>
      <c r="D130" s="185" t="s">
        <v>125</v>
      </c>
      <c r="E130" s="35"/>
      <c r="F130" s="186" t="s">
        <v>313</v>
      </c>
      <c r="G130" s="35"/>
      <c r="H130" s="35"/>
      <c r="I130" s="187"/>
      <c r="J130" s="35"/>
      <c r="K130" s="35"/>
      <c r="L130" s="38"/>
      <c r="M130" s="188"/>
      <c r="N130" s="189"/>
      <c r="O130" s="63"/>
      <c r="P130" s="63"/>
      <c r="Q130" s="63"/>
      <c r="R130" s="63"/>
      <c r="S130" s="63"/>
      <c r="T130" s="64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125</v>
      </c>
      <c r="AU130" s="16" t="s">
        <v>81</v>
      </c>
    </row>
    <row r="131" spans="1:65" s="2" customFormat="1" ht="11.25">
      <c r="A131" s="33"/>
      <c r="B131" s="34"/>
      <c r="C131" s="35"/>
      <c r="D131" s="190" t="s">
        <v>127</v>
      </c>
      <c r="E131" s="35"/>
      <c r="F131" s="191" t="s">
        <v>314</v>
      </c>
      <c r="G131" s="35"/>
      <c r="H131" s="35"/>
      <c r="I131" s="187"/>
      <c r="J131" s="35"/>
      <c r="K131" s="35"/>
      <c r="L131" s="38"/>
      <c r="M131" s="188"/>
      <c r="N131" s="189"/>
      <c r="O131" s="63"/>
      <c r="P131" s="63"/>
      <c r="Q131" s="63"/>
      <c r="R131" s="63"/>
      <c r="S131" s="63"/>
      <c r="T131" s="64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127</v>
      </c>
      <c r="AU131" s="16" t="s">
        <v>81</v>
      </c>
    </row>
    <row r="132" spans="1:65" s="13" customFormat="1" ht="11.25">
      <c r="B132" s="192"/>
      <c r="C132" s="193"/>
      <c r="D132" s="185" t="s">
        <v>129</v>
      </c>
      <c r="E132" s="194" t="s">
        <v>19</v>
      </c>
      <c r="F132" s="195" t="s">
        <v>271</v>
      </c>
      <c r="G132" s="193"/>
      <c r="H132" s="196">
        <v>8.0000000000000002E-3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129</v>
      </c>
      <c r="AU132" s="202" t="s">
        <v>81</v>
      </c>
      <c r="AV132" s="13" t="s">
        <v>81</v>
      </c>
      <c r="AW132" s="13" t="s">
        <v>33</v>
      </c>
      <c r="AX132" s="13" t="s">
        <v>71</v>
      </c>
      <c r="AY132" s="202" t="s">
        <v>116</v>
      </c>
    </row>
    <row r="133" spans="1:65" s="13" customFormat="1" ht="11.25">
      <c r="B133" s="192"/>
      <c r="C133" s="193"/>
      <c r="D133" s="185" t="s">
        <v>129</v>
      </c>
      <c r="E133" s="194" t="s">
        <v>19</v>
      </c>
      <c r="F133" s="195" t="s">
        <v>272</v>
      </c>
      <c r="G133" s="193"/>
      <c r="H133" s="196">
        <v>1.4999999999999999E-2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129</v>
      </c>
      <c r="AU133" s="202" t="s">
        <v>81</v>
      </c>
      <c r="AV133" s="13" t="s">
        <v>81</v>
      </c>
      <c r="AW133" s="13" t="s">
        <v>33</v>
      </c>
      <c r="AX133" s="13" t="s">
        <v>71</v>
      </c>
      <c r="AY133" s="202" t="s">
        <v>116</v>
      </c>
    </row>
    <row r="134" spans="1:65" s="12" customFormat="1" ht="22.9" customHeight="1">
      <c r="B134" s="156"/>
      <c r="C134" s="157"/>
      <c r="D134" s="158" t="s">
        <v>70</v>
      </c>
      <c r="E134" s="170" t="s">
        <v>123</v>
      </c>
      <c r="F134" s="170" t="s">
        <v>315</v>
      </c>
      <c r="G134" s="157"/>
      <c r="H134" s="157"/>
      <c r="I134" s="160"/>
      <c r="J134" s="171">
        <f>BK134</f>
        <v>0</v>
      </c>
      <c r="K134" s="157"/>
      <c r="L134" s="162"/>
      <c r="M134" s="163"/>
      <c r="N134" s="164"/>
      <c r="O134" s="164"/>
      <c r="P134" s="165">
        <f>SUM(P135:P145)</f>
        <v>0</v>
      </c>
      <c r="Q134" s="164"/>
      <c r="R134" s="165">
        <f>SUM(R135:R145)</f>
        <v>115.18324999999999</v>
      </c>
      <c r="S134" s="164"/>
      <c r="T134" s="166">
        <f>SUM(T135:T145)</f>
        <v>0</v>
      </c>
      <c r="AR134" s="167" t="s">
        <v>79</v>
      </c>
      <c r="AT134" s="168" t="s">
        <v>70</v>
      </c>
      <c r="AU134" s="168" t="s">
        <v>79</v>
      </c>
      <c r="AY134" s="167" t="s">
        <v>116</v>
      </c>
      <c r="BK134" s="169">
        <f>SUM(BK135:BK145)</f>
        <v>0</v>
      </c>
    </row>
    <row r="135" spans="1:65" s="2" customFormat="1" ht="21.75" customHeight="1">
      <c r="A135" s="33"/>
      <c r="B135" s="34"/>
      <c r="C135" s="172" t="s">
        <v>193</v>
      </c>
      <c r="D135" s="172" t="s">
        <v>118</v>
      </c>
      <c r="E135" s="173" t="s">
        <v>316</v>
      </c>
      <c r="F135" s="174" t="s">
        <v>317</v>
      </c>
      <c r="G135" s="175" t="s">
        <v>121</v>
      </c>
      <c r="H135" s="176">
        <v>88</v>
      </c>
      <c r="I135" s="177"/>
      <c r="J135" s="178">
        <f>ROUND(I135*H135,2)</f>
        <v>0</v>
      </c>
      <c r="K135" s="174" t="s">
        <v>122</v>
      </c>
      <c r="L135" s="38"/>
      <c r="M135" s="179" t="s">
        <v>19</v>
      </c>
      <c r="N135" s="180" t="s">
        <v>42</v>
      </c>
      <c r="O135" s="63"/>
      <c r="P135" s="181">
        <f>O135*H135</f>
        <v>0</v>
      </c>
      <c r="Q135" s="181">
        <v>0.60724999999999996</v>
      </c>
      <c r="R135" s="181">
        <f>Q135*H135</f>
        <v>53.437999999999995</v>
      </c>
      <c r="S135" s="181">
        <v>0</v>
      </c>
      <c r="T135" s="18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83" t="s">
        <v>123</v>
      </c>
      <c r="AT135" s="183" t="s">
        <v>118</v>
      </c>
      <c r="AU135" s="183" t="s">
        <v>81</v>
      </c>
      <c r="AY135" s="16" t="s">
        <v>116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6" t="s">
        <v>79</v>
      </c>
      <c r="BK135" s="184">
        <f>ROUND(I135*H135,2)</f>
        <v>0</v>
      </c>
      <c r="BL135" s="16" t="s">
        <v>123</v>
      </c>
      <c r="BM135" s="183" t="s">
        <v>318</v>
      </c>
    </row>
    <row r="136" spans="1:65" s="2" customFormat="1" ht="11.25">
      <c r="A136" s="33"/>
      <c r="B136" s="34"/>
      <c r="C136" s="35"/>
      <c r="D136" s="185" t="s">
        <v>125</v>
      </c>
      <c r="E136" s="35"/>
      <c r="F136" s="186" t="s">
        <v>319</v>
      </c>
      <c r="G136" s="35"/>
      <c r="H136" s="35"/>
      <c r="I136" s="187"/>
      <c r="J136" s="35"/>
      <c r="K136" s="35"/>
      <c r="L136" s="38"/>
      <c r="M136" s="188"/>
      <c r="N136" s="189"/>
      <c r="O136" s="63"/>
      <c r="P136" s="63"/>
      <c r="Q136" s="63"/>
      <c r="R136" s="63"/>
      <c r="S136" s="63"/>
      <c r="T136" s="64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6" t="s">
        <v>125</v>
      </c>
      <c r="AU136" s="16" t="s">
        <v>81</v>
      </c>
    </row>
    <row r="137" spans="1:65" s="2" customFormat="1" ht="11.25">
      <c r="A137" s="33"/>
      <c r="B137" s="34"/>
      <c r="C137" s="35"/>
      <c r="D137" s="190" t="s">
        <v>127</v>
      </c>
      <c r="E137" s="35"/>
      <c r="F137" s="191" t="s">
        <v>320</v>
      </c>
      <c r="G137" s="35"/>
      <c r="H137" s="35"/>
      <c r="I137" s="187"/>
      <c r="J137" s="35"/>
      <c r="K137" s="35"/>
      <c r="L137" s="38"/>
      <c r="M137" s="188"/>
      <c r="N137" s="189"/>
      <c r="O137" s="63"/>
      <c r="P137" s="63"/>
      <c r="Q137" s="63"/>
      <c r="R137" s="63"/>
      <c r="S137" s="63"/>
      <c r="T137" s="64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127</v>
      </c>
      <c r="AU137" s="16" t="s">
        <v>81</v>
      </c>
    </row>
    <row r="138" spans="1:65" s="13" customFormat="1" ht="11.25">
      <c r="B138" s="192"/>
      <c r="C138" s="193"/>
      <c r="D138" s="185" t="s">
        <v>129</v>
      </c>
      <c r="E138" s="194" t="s">
        <v>19</v>
      </c>
      <c r="F138" s="195" t="s">
        <v>321</v>
      </c>
      <c r="G138" s="193"/>
      <c r="H138" s="196">
        <v>88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129</v>
      </c>
      <c r="AU138" s="202" t="s">
        <v>81</v>
      </c>
      <c r="AV138" s="13" t="s">
        <v>81</v>
      </c>
      <c r="AW138" s="13" t="s">
        <v>33</v>
      </c>
      <c r="AX138" s="13" t="s">
        <v>79</v>
      </c>
      <c r="AY138" s="202" t="s">
        <v>116</v>
      </c>
    </row>
    <row r="139" spans="1:65" s="2" customFormat="1" ht="16.5" customHeight="1">
      <c r="A139" s="33"/>
      <c r="B139" s="34"/>
      <c r="C139" s="172" t="s">
        <v>199</v>
      </c>
      <c r="D139" s="172" t="s">
        <v>118</v>
      </c>
      <c r="E139" s="173" t="s">
        <v>322</v>
      </c>
      <c r="F139" s="174" t="s">
        <v>323</v>
      </c>
      <c r="G139" s="175" t="s">
        <v>121</v>
      </c>
      <c r="H139" s="176">
        <v>22.5</v>
      </c>
      <c r="I139" s="177"/>
      <c r="J139" s="178">
        <f>ROUND(I139*H139,2)</f>
        <v>0</v>
      </c>
      <c r="K139" s="174" t="s">
        <v>122</v>
      </c>
      <c r="L139" s="38"/>
      <c r="M139" s="179" t="s">
        <v>19</v>
      </c>
      <c r="N139" s="180" t="s">
        <v>42</v>
      </c>
      <c r="O139" s="63"/>
      <c r="P139" s="181">
        <f>O139*H139</f>
        <v>0</v>
      </c>
      <c r="Q139" s="181">
        <v>0.82326999999999995</v>
      </c>
      <c r="R139" s="181">
        <f>Q139*H139</f>
        <v>18.523574999999997</v>
      </c>
      <c r="S139" s="181">
        <v>0</v>
      </c>
      <c r="T139" s="182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83" t="s">
        <v>123</v>
      </c>
      <c r="AT139" s="183" t="s">
        <v>118</v>
      </c>
      <c r="AU139" s="183" t="s">
        <v>81</v>
      </c>
      <c r="AY139" s="16" t="s">
        <v>116</v>
      </c>
      <c r="BE139" s="184">
        <f>IF(N139="základní",J139,0)</f>
        <v>0</v>
      </c>
      <c r="BF139" s="184">
        <f>IF(N139="snížená",J139,0)</f>
        <v>0</v>
      </c>
      <c r="BG139" s="184">
        <f>IF(N139="zákl. přenesená",J139,0)</f>
        <v>0</v>
      </c>
      <c r="BH139" s="184">
        <f>IF(N139="sníž. přenesená",J139,0)</f>
        <v>0</v>
      </c>
      <c r="BI139" s="184">
        <f>IF(N139="nulová",J139,0)</f>
        <v>0</v>
      </c>
      <c r="BJ139" s="16" t="s">
        <v>79</v>
      </c>
      <c r="BK139" s="184">
        <f>ROUND(I139*H139,2)</f>
        <v>0</v>
      </c>
      <c r="BL139" s="16" t="s">
        <v>123</v>
      </c>
      <c r="BM139" s="183" t="s">
        <v>324</v>
      </c>
    </row>
    <row r="140" spans="1:65" s="2" customFormat="1" ht="11.25">
      <c r="A140" s="33"/>
      <c r="B140" s="34"/>
      <c r="C140" s="35"/>
      <c r="D140" s="185" t="s">
        <v>125</v>
      </c>
      <c r="E140" s="35"/>
      <c r="F140" s="186" t="s">
        <v>325</v>
      </c>
      <c r="G140" s="35"/>
      <c r="H140" s="35"/>
      <c r="I140" s="187"/>
      <c r="J140" s="35"/>
      <c r="K140" s="35"/>
      <c r="L140" s="38"/>
      <c r="M140" s="188"/>
      <c r="N140" s="189"/>
      <c r="O140" s="63"/>
      <c r="P140" s="63"/>
      <c r="Q140" s="63"/>
      <c r="R140" s="63"/>
      <c r="S140" s="63"/>
      <c r="T140" s="64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125</v>
      </c>
      <c r="AU140" s="16" t="s">
        <v>81</v>
      </c>
    </row>
    <row r="141" spans="1:65" s="2" customFormat="1" ht="11.25">
      <c r="A141" s="33"/>
      <c r="B141" s="34"/>
      <c r="C141" s="35"/>
      <c r="D141" s="190" t="s">
        <v>127</v>
      </c>
      <c r="E141" s="35"/>
      <c r="F141" s="191" t="s">
        <v>326</v>
      </c>
      <c r="G141" s="35"/>
      <c r="H141" s="35"/>
      <c r="I141" s="187"/>
      <c r="J141" s="35"/>
      <c r="K141" s="35"/>
      <c r="L141" s="38"/>
      <c r="M141" s="188"/>
      <c r="N141" s="189"/>
      <c r="O141" s="63"/>
      <c r="P141" s="63"/>
      <c r="Q141" s="63"/>
      <c r="R141" s="63"/>
      <c r="S141" s="63"/>
      <c r="T141" s="64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6" t="s">
        <v>127</v>
      </c>
      <c r="AU141" s="16" t="s">
        <v>81</v>
      </c>
    </row>
    <row r="142" spans="1:65" s="13" customFormat="1" ht="11.25">
      <c r="B142" s="192"/>
      <c r="C142" s="193"/>
      <c r="D142" s="185" t="s">
        <v>129</v>
      </c>
      <c r="E142" s="194" t="s">
        <v>19</v>
      </c>
      <c r="F142" s="195" t="s">
        <v>327</v>
      </c>
      <c r="G142" s="193"/>
      <c r="H142" s="196">
        <v>22.5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129</v>
      </c>
      <c r="AU142" s="202" t="s">
        <v>81</v>
      </c>
      <c r="AV142" s="13" t="s">
        <v>81</v>
      </c>
      <c r="AW142" s="13" t="s">
        <v>33</v>
      </c>
      <c r="AX142" s="13" t="s">
        <v>79</v>
      </c>
      <c r="AY142" s="202" t="s">
        <v>116</v>
      </c>
    </row>
    <row r="143" spans="1:65" s="2" customFormat="1" ht="16.5" customHeight="1">
      <c r="A143" s="33"/>
      <c r="B143" s="34"/>
      <c r="C143" s="172" t="s">
        <v>205</v>
      </c>
      <c r="D143" s="172" t="s">
        <v>118</v>
      </c>
      <c r="E143" s="173" t="s">
        <v>328</v>
      </c>
      <c r="F143" s="174" t="s">
        <v>329</v>
      </c>
      <c r="G143" s="175" t="s">
        <v>121</v>
      </c>
      <c r="H143" s="176">
        <v>52.5</v>
      </c>
      <c r="I143" s="177"/>
      <c r="J143" s="178">
        <f>ROUND(I143*H143,2)</f>
        <v>0</v>
      </c>
      <c r="K143" s="174" t="s">
        <v>19</v>
      </c>
      <c r="L143" s="38"/>
      <c r="M143" s="179" t="s">
        <v>19</v>
      </c>
      <c r="N143" s="180" t="s">
        <v>42</v>
      </c>
      <c r="O143" s="63"/>
      <c r="P143" s="181">
        <f>O143*H143</f>
        <v>0</v>
      </c>
      <c r="Q143" s="181">
        <v>0.82326999999999995</v>
      </c>
      <c r="R143" s="181">
        <f>Q143*H143</f>
        <v>43.221674999999998</v>
      </c>
      <c r="S143" s="181">
        <v>0</v>
      </c>
      <c r="T143" s="18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83" t="s">
        <v>123</v>
      </c>
      <c r="AT143" s="183" t="s">
        <v>118</v>
      </c>
      <c r="AU143" s="183" t="s">
        <v>81</v>
      </c>
      <c r="AY143" s="16" t="s">
        <v>116</v>
      </c>
      <c r="BE143" s="184">
        <f>IF(N143="základní",J143,0)</f>
        <v>0</v>
      </c>
      <c r="BF143" s="184">
        <f>IF(N143="snížená",J143,0)</f>
        <v>0</v>
      </c>
      <c r="BG143" s="184">
        <f>IF(N143="zákl. přenesená",J143,0)</f>
        <v>0</v>
      </c>
      <c r="BH143" s="184">
        <f>IF(N143="sníž. přenesená",J143,0)</f>
        <v>0</v>
      </c>
      <c r="BI143" s="184">
        <f>IF(N143="nulová",J143,0)</f>
        <v>0</v>
      </c>
      <c r="BJ143" s="16" t="s">
        <v>79</v>
      </c>
      <c r="BK143" s="184">
        <f>ROUND(I143*H143,2)</f>
        <v>0</v>
      </c>
      <c r="BL143" s="16" t="s">
        <v>123</v>
      </c>
      <c r="BM143" s="183" t="s">
        <v>330</v>
      </c>
    </row>
    <row r="144" spans="1:65" s="2" customFormat="1" ht="11.25">
      <c r="A144" s="33"/>
      <c r="B144" s="34"/>
      <c r="C144" s="35"/>
      <c r="D144" s="185" t="s">
        <v>125</v>
      </c>
      <c r="E144" s="35"/>
      <c r="F144" s="186" t="s">
        <v>331</v>
      </c>
      <c r="G144" s="35"/>
      <c r="H144" s="35"/>
      <c r="I144" s="187"/>
      <c r="J144" s="35"/>
      <c r="K144" s="35"/>
      <c r="L144" s="38"/>
      <c r="M144" s="188"/>
      <c r="N144" s="189"/>
      <c r="O144" s="63"/>
      <c r="P144" s="63"/>
      <c r="Q144" s="63"/>
      <c r="R144" s="63"/>
      <c r="S144" s="63"/>
      <c r="T144" s="64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125</v>
      </c>
      <c r="AU144" s="16" t="s">
        <v>81</v>
      </c>
    </row>
    <row r="145" spans="1:65" s="13" customFormat="1" ht="11.25">
      <c r="B145" s="192"/>
      <c r="C145" s="193"/>
      <c r="D145" s="185" t="s">
        <v>129</v>
      </c>
      <c r="E145" s="194" t="s">
        <v>19</v>
      </c>
      <c r="F145" s="195" t="s">
        <v>332</v>
      </c>
      <c r="G145" s="193"/>
      <c r="H145" s="196">
        <v>52.5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129</v>
      </c>
      <c r="AU145" s="202" t="s">
        <v>81</v>
      </c>
      <c r="AV145" s="13" t="s">
        <v>81</v>
      </c>
      <c r="AW145" s="13" t="s">
        <v>33</v>
      </c>
      <c r="AX145" s="13" t="s">
        <v>79</v>
      </c>
      <c r="AY145" s="202" t="s">
        <v>116</v>
      </c>
    </row>
    <row r="146" spans="1:65" s="12" customFormat="1" ht="22.9" customHeight="1">
      <c r="B146" s="156"/>
      <c r="C146" s="157"/>
      <c r="D146" s="158" t="s">
        <v>70</v>
      </c>
      <c r="E146" s="170" t="s">
        <v>158</v>
      </c>
      <c r="F146" s="170" t="s">
        <v>333</v>
      </c>
      <c r="G146" s="157"/>
      <c r="H146" s="157"/>
      <c r="I146" s="160"/>
      <c r="J146" s="171">
        <f>BK146</f>
        <v>0</v>
      </c>
      <c r="K146" s="157"/>
      <c r="L146" s="162"/>
      <c r="M146" s="163"/>
      <c r="N146" s="164"/>
      <c r="O146" s="164"/>
      <c r="P146" s="165">
        <f>SUM(P147:P150)</f>
        <v>0</v>
      </c>
      <c r="Q146" s="164"/>
      <c r="R146" s="165">
        <f>SUM(R147:R150)</f>
        <v>14.09562</v>
      </c>
      <c r="S146" s="164"/>
      <c r="T146" s="166">
        <f>SUM(T147:T150)</f>
        <v>0</v>
      </c>
      <c r="AR146" s="167" t="s">
        <v>79</v>
      </c>
      <c r="AT146" s="168" t="s">
        <v>70</v>
      </c>
      <c r="AU146" s="168" t="s">
        <v>79</v>
      </c>
      <c r="AY146" s="167" t="s">
        <v>116</v>
      </c>
      <c r="BK146" s="169">
        <f>SUM(BK147:BK150)</f>
        <v>0</v>
      </c>
    </row>
    <row r="147" spans="1:65" s="2" customFormat="1" ht="16.5" customHeight="1">
      <c r="A147" s="33"/>
      <c r="B147" s="34"/>
      <c r="C147" s="172" t="s">
        <v>8</v>
      </c>
      <c r="D147" s="172" t="s">
        <v>118</v>
      </c>
      <c r="E147" s="173" t="s">
        <v>334</v>
      </c>
      <c r="F147" s="174" t="s">
        <v>335</v>
      </c>
      <c r="G147" s="175" t="s">
        <v>121</v>
      </c>
      <c r="H147" s="176">
        <v>154</v>
      </c>
      <c r="I147" s="177"/>
      <c r="J147" s="178">
        <f>ROUND(I147*H147,2)</f>
        <v>0</v>
      </c>
      <c r="K147" s="174" t="s">
        <v>122</v>
      </c>
      <c r="L147" s="38"/>
      <c r="M147" s="179" t="s">
        <v>19</v>
      </c>
      <c r="N147" s="180" t="s">
        <v>42</v>
      </c>
      <c r="O147" s="63"/>
      <c r="P147" s="181">
        <f>O147*H147</f>
        <v>0</v>
      </c>
      <c r="Q147" s="181">
        <v>9.153E-2</v>
      </c>
      <c r="R147" s="181">
        <f>Q147*H147</f>
        <v>14.09562</v>
      </c>
      <c r="S147" s="181">
        <v>0</v>
      </c>
      <c r="T147" s="182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83" t="s">
        <v>123</v>
      </c>
      <c r="AT147" s="183" t="s">
        <v>118</v>
      </c>
      <c r="AU147" s="183" t="s">
        <v>81</v>
      </c>
      <c r="AY147" s="16" t="s">
        <v>116</v>
      </c>
      <c r="BE147" s="184">
        <f>IF(N147="základní",J147,0)</f>
        <v>0</v>
      </c>
      <c r="BF147" s="184">
        <f>IF(N147="snížená",J147,0)</f>
        <v>0</v>
      </c>
      <c r="BG147" s="184">
        <f>IF(N147="zákl. přenesená",J147,0)</f>
        <v>0</v>
      </c>
      <c r="BH147" s="184">
        <f>IF(N147="sníž. přenesená",J147,0)</f>
        <v>0</v>
      </c>
      <c r="BI147" s="184">
        <f>IF(N147="nulová",J147,0)</f>
        <v>0</v>
      </c>
      <c r="BJ147" s="16" t="s">
        <v>79</v>
      </c>
      <c r="BK147" s="184">
        <f>ROUND(I147*H147,2)</f>
        <v>0</v>
      </c>
      <c r="BL147" s="16" t="s">
        <v>123</v>
      </c>
      <c r="BM147" s="183" t="s">
        <v>336</v>
      </c>
    </row>
    <row r="148" spans="1:65" s="2" customFormat="1" ht="19.5">
      <c r="A148" s="33"/>
      <c r="B148" s="34"/>
      <c r="C148" s="35"/>
      <c r="D148" s="185" t="s">
        <v>125</v>
      </c>
      <c r="E148" s="35"/>
      <c r="F148" s="186" t="s">
        <v>337</v>
      </c>
      <c r="G148" s="35"/>
      <c r="H148" s="35"/>
      <c r="I148" s="187"/>
      <c r="J148" s="35"/>
      <c r="K148" s="35"/>
      <c r="L148" s="38"/>
      <c r="M148" s="188"/>
      <c r="N148" s="189"/>
      <c r="O148" s="63"/>
      <c r="P148" s="63"/>
      <c r="Q148" s="63"/>
      <c r="R148" s="63"/>
      <c r="S148" s="63"/>
      <c r="T148" s="64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T148" s="16" t="s">
        <v>125</v>
      </c>
      <c r="AU148" s="16" t="s">
        <v>81</v>
      </c>
    </row>
    <row r="149" spans="1:65" s="2" customFormat="1" ht="11.25">
      <c r="A149" s="33"/>
      <c r="B149" s="34"/>
      <c r="C149" s="35"/>
      <c r="D149" s="190" t="s">
        <v>127</v>
      </c>
      <c r="E149" s="35"/>
      <c r="F149" s="191" t="s">
        <v>338</v>
      </c>
      <c r="G149" s="35"/>
      <c r="H149" s="35"/>
      <c r="I149" s="187"/>
      <c r="J149" s="35"/>
      <c r="K149" s="35"/>
      <c r="L149" s="38"/>
      <c r="M149" s="188"/>
      <c r="N149" s="189"/>
      <c r="O149" s="63"/>
      <c r="P149" s="63"/>
      <c r="Q149" s="63"/>
      <c r="R149" s="63"/>
      <c r="S149" s="63"/>
      <c r="T149" s="64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127</v>
      </c>
      <c r="AU149" s="16" t="s">
        <v>81</v>
      </c>
    </row>
    <row r="150" spans="1:65" s="13" customFormat="1" ht="11.25">
      <c r="B150" s="192"/>
      <c r="C150" s="193"/>
      <c r="D150" s="185" t="s">
        <v>129</v>
      </c>
      <c r="E150" s="194" t="s">
        <v>19</v>
      </c>
      <c r="F150" s="195" t="s">
        <v>339</v>
      </c>
      <c r="G150" s="193"/>
      <c r="H150" s="196">
        <v>154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129</v>
      </c>
      <c r="AU150" s="202" t="s">
        <v>81</v>
      </c>
      <c r="AV150" s="13" t="s">
        <v>81</v>
      </c>
      <c r="AW150" s="13" t="s">
        <v>33</v>
      </c>
      <c r="AX150" s="13" t="s">
        <v>79</v>
      </c>
      <c r="AY150" s="202" t="s">
        <v>116</v>
      </c>
    </row>
    <row r="151" spans="1:65" s="12" customFormat="1" ht="22.9" customHeight="1">
      <c r="B151" s="156"/>
      <c r="C151" s="157"/>
      <c r="D151" s="158" t="s">
        <v>70</v>
      </c>
      <c r="E151" s="170" t="s">
        <v>176</v>
      </c>
      <c r="F151" s="170" t="s">
        <v>249</v>
      </c>
      <c r="G151" s="157"/>
      <c r="H151" s="157"/>
      <c r="I151" s="160"/>
      <c r="J151" s="171">
        <f>BK151</f>
        <v>0</v>
      </c>
      <c r="K151" s="157"/>
      <c r="L151" s="162"/>
      <c r="M151" s="163"/>
      <c r="N151" s="164"/>
      <c r="O151" s="164"/>
      <c r="P151" s="165">
        <f>SUM(P152:P160)</f>
        <v>0</v>
      </c>
      <c r="Q151" s="164"/>
      <c r="R151" s="165">
        <f>SUM(R152:R160)</f>
        <v>0</v>
      </c>
      <c r="S151" s="164"/>
      <c r="T151" s="166">
        <f>SUM(T152:T160)</f>
        <v>2.7719999999999998</v>
      </c>
      <c r="AR151" s="167" t="s">
        <v>79</v>
      </c>
      <c r="AT151" s="168" t="s">
        <v>70</v>
      </c>
      <c r="AU151" s="168" t="s">
        <v>79</v>
      </c>
      <c r="AY151" s="167" t="s">
        <v>116</v>
      </c>
      <c r="BK151" s="169">
        <f>SUM(BK152:BK160)</f>
        <v>0</v>
      </c>
    </row>
    <row r="152" spans="1:65" s="2" customFormat="1" ht="16.5" customHeight="1">
      <c r="A152" s="33"/>
      <c r="B152" s="34"/>
      <c r="C152" s="172" t="s">
        <v>340</v>
      </c>
      <c r="D152" s="172" t="s">
        <v>118</v>
      </c>
      <c r="E152" s="173" t="s">
        <v>341</v>
      </c>
      <c r="F152" s="174" t="s">
        <v>342</v>
      </c>
      <c r="G152" s="175" t="s">
        <v>121</v>
      </c>
      <c r="H152" s="176">
        <v>206.5</v>
      </c>
      <c r="I152" s="177"/>
      <c r="J152" s="178">
        <f>ROUND(I152*H152,2)</f>
        <v>0</v>
      </c>
      <c r="K152" s="174" t="s">
        <v>122</v>
      </c>
      <c r="L152" s="38"/>
      <c r="M152" s="179" t="s">
        <v>19</v>
      </c>
      <c r="N152" s="180" t="s">
        <v>42</v>
      </c>
      <c r="O152" s="63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83" t="s">
        <v>123</v>
      </c>
      <c r="AT152" s="183" t="s">
        <v>118</v>
      </c>
      <c r="AU152" s="183" t="s">
        <v>81</v>
      </c>
      <c r="AY152" s="16" t="s">
        <v>116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6" t="s">
        <v>79</v>
      </c>
      <c r="BK152" s="184">
        <f>ROUND(I152*H152,2)</f>
        <v>0</v>
      </c>
      <c r="BL152" s="16" t="s">
        <v>123</v>
      </c>
      <c r="BM152" s="183" t="s">
        <v>343</v>
      </c>
    </row>
    <row r="153" spans="1:65" s="2" customFormat="1" ht="29.25">
      <c r="A153" s="33"/>
      <c r="B153" s="34"/>
      <c r="C153" s="35"/>
      <c r="D153" s="185" t="s">
        <v>125</v>
      </c>
      <c r="E153" s="35"/>
      <c r="F153" s="186" t="s">
        <v>344</v>
      </c>
      <c r="G153" s="35"/>
      <c r="H153" s="35"/>
      <c r="I153" s="187"/>
      <c r="J153" s="35"/>
      <c r="K153" s="35"/>
      <c r="L153" s="38"/>
      <c r="M153" s="188"/>
      <c r="N153" s="189"/>
      <c r="O153" s="63"/>
      <c r="P153" s="63"/>
      <c r="Q153" s="63"/>
      <c r="R153" s="63"/>
      <c r="S153" s="63"/>
      <c r="T153" s="64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125</v>
      </c>
      <c r="AU153" s="16" t="s">
        <v>81</v>
      </c>
    </row>
    <row r="154" spans="1:65" s="2" customFormat="1" ht="11.25">
      <c r="A154" s="33"/>
      <c r="B154" s="34"/>
      <c r="C154" s="35"/>
      <c r="D154" s="190" t="s">
        <v>127</v>
      </c>
      <c r="E154" s="35"/>
      <c r="F154" s="191" t="s">
        <v>345</v>
      </c>
      <c r="G154" s="35"/>
      <c r="H154" s="35"/>
      <c r="I154" s="187"/>
      <c r="J154" s="35"/>
      <c r="K154" s="35"/>
      <c r="L154" s="38"/>
      <c r="M154" s="188"/>
      <c r="N154" s="189"/>
      <c r="O154" s="63"/>
      <c r="P154" s="63"/>
      <c r="Q154" s="63"/>
      <c r="R154" s="63"/>
      <c r="S154" s="63"/>
      <c r="T154" s="64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127</v>
      </c>
      <c r="AU154" s="16" t="s">
        <v>81</v>
      </c>
    </row>
    <row r="155" spans="1:65" s="13" customFormat="1" ht="11.25">
      <c r="B155" s="192"/>
      <c r="C155" s="193"/>
      <c r="D155" s="185" t="s">
        <v>129</v>
      </c>
      <c r="E155" s="194" t="s">
        <v>19</v>
      </c>
      <c r="F155" s="195" t="s">
        <v>346</v>
      </c>
      <c r="G155" s="193"/>
      <c r="H155" s="196">
        <v>52.5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129</v>
      </c>
      <c r="AU155" s="202" t="s">
        <v>81</v>
      </c>
      <c r="AV155" s="13" t="s">
        <v>81</v>
      </c>
      <c r="AW155" s="13" t="s">
        <v>33</v>
      </c>
      <c r="AX155" s="13" t="s">
        <v>71</v>
      </c>
      <c r="AY155" s="202" t="s">
        <v>116</v>
      </c>
    </row>
    <row r="156" spans="1:65" s="13" customFormat="1" ht="11.25">
      <c r="B156" s="192"/>
      <c r="C156" s="193"/>
      <c r="D156" s="185" t="s">
        <v>129</v>
      </c>
      <c r="E156" s="194" t="s">
        <v>19</v>
      </c>
      <c r="F156" s="195" t="s">
        <v>339</v>
      </c>
      <c r="G156" s="193"/>
      <c r="H156" s="196">
        <v>154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129</v>
      </c>
      <c r="AU156" s="202" t="s">
        <v>81</v>
      </c>
      <c r="AV156" s="13" t="s">
        <v>81</v>
      </c>
      <c r="AW156" s="13" t="s">
        <v>33</v>
      </c>
      <c r="AX156" s="13" t="s">
        <v>71</v>
      </c>
      <c r="AY156" s="202" t="s">
        <v>116</v>
      </c>
    </row>
    <row r="157" spans="1:65" s="2" customFormat="1" ht="16.5" customHeight="1">
      <c r="A157" s="33"/>
      <c r="B157" s="34"/>
      <c r="C157" s="172" t="s">
        <v>347</v>
      </c>
      <c r="D157" s="172" t="s">
        <v>118</v>
      </c>
      <c r="E157" s="173" t="s">
        <v>348</v>
      </c>
      <c r="F157" s="174" t="s">
        <v>349</v>
      </c>
      <c r="G157" s="175" t="s">
        <v>121</v>
      </c>
      <c r="H157" s="176">
        <v>154</v>
      </c>
      <c r="I157" s="177"/>
      <c r="J157" s="178">
        <f>ROUND(I157*H157,2)</f>
        <v>0</v>
      </c>
      <c r="K157" s="174" t="s">
        <v>122</v>
      </c>
      <c r="L157" s="38"/>
      <c r="M157" s="179" t="s">
        <v>19</v>
      </c>
      <c r="N157" s="180" t="s">
        <v>42</v>
      </c>
      <c r="O157" s="63"/>
      <c r="P157" s="181">
        <f>O157*H157</f>
        <v>0</v>
      </c>
      <c r="Q157" s="181">
        <v>0</v>
      </c>
      <c r="R157" s="181">
        <f>Q157*H157</f>
        <v>0</v>
      </c>
      <c r="S157" s="181">
        <v>1.7999999999999999E-2</v>
      </c>
      <c r="T157" s="182">
        <f>S157*H157</f>
        <v>2.7719999999999998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83" t="s">
        <v>123</v>
      </c>
      <c r="AT157" s="183" t="s">
        <v>118</v>
      </c>
      <c r="AU157" s="183" t="s">
        <v>81</v>
      </c>
      <c r="AY157" s="16" t="s">
        <v>116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6" t="s">
        <v>79</v>
      </c>
      <c r="BK157" s="184">
        <f>ROUND(I157*H157,2)</f>
        <v>0</v>
      </c>
      <c r="BL157" s="16" t="s">
        <v>123</v>
      </c>
      <c r="BM157" s="183" t="s">
        <v>350</v>
      </c>
    </row>
    <row r="158" spans="1:65" s="2" customFormat="1" ht="19.5">
      <c r="A158" s="33"/>
      <c r="B158" s="34"/>
      <c r="C158" s="35"/>
      <c r="D158" s="185" t="s">
        <v>125</v>
      </c>
      <c r="E158" s="35"/>
      <c r="F158" s="186" t="s">
        <v>351</v>
      </c>
      <c r="G158" s="35"/>
      <c r="H158" s="35"/>
      <c r="I158" s="187"/>
      <c r="J158" s="35"/>
      <c r="K158" s="35"/>
      <c r="L158" s="38"/>
      <c r="M158" s="188"/>
      <c r="N158" s="189"/>
      <c r="O158" s="63"/>
      <c r="P158" s="63"/>
      <c r="Q158" s="63"/>
      <c r="R158" s="63"/>
      <c r="S158" s="63"/>
      <c r="T158" s="64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125</v>
      </c>
      <c r="AU158" s="16" t="s">
        <v>81</v>
      </c>
    </row>
    <row r="159" spans="1:65" s="2" customFormat="1" ht="11.25">
      <c r="A159" s="33"/>
      <c r="B159" s="34"/>
      <c r="C159" s="35"/>
      <c r="D159" s="190" t="s">
        <v>127</v>
      </c>
      <c r="E159" s="35"/>
      <c r="F159" s="191" t="s">
        <v>352</v>
      </c>
      <c r="G159" s="35"/>
      <c r="H159" s="35"/>
      <c r="I159" s="187"/>
      <c r="J159" s="35"/>
      <c r="K159" s="35"/>
      <c r="L159" s="38"/>
      <c r="M159" s="188"/>
      <c r="N159" s="189"/>
      <c r="O159" s="63"/>
      <c r="P159" s="63"/>
      <c r="Q159" s="63"/>
      <c r="R159" s="63"/>
      <c r="S159" s="63"/>
      <c r="T159" s="64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T159" s="16" t="s">
        <v>127</v>
      </c>
      <c r="AU159" s="16" t="s">
        <v>81</v>
      </c>
    </row>
    <row r="160" spans="1:65" s="13" customFormat="1" ht="11.25">
      <c r="B160" s="192"/>
      <c r="C160" s="193"/>
      <c r="D160" s="185" t="s">
        <v>129</v>
      </c>
      <c r="E160" s="194" t="s">
        <v>19</v>
      </c>
      <c r="F160" s="195" t="s">
        <v>339</v>
      </c>
      <c r="G160" s="193"/>
      <c r="H160" s="196">
        <v>154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129</v>
      </c>
      <c r="AU160" s="202" t="s">
        <v>81</v>
      </c>
      <c r="AV160" s="13" t="s">
        <v>81</v>
      </c>
      <c r="AW160" s="13" t="s">
        <v>33</v>
      </c>
      <c r="AX160" s="13" t="s">
        <v>79</v>
      </c>
      <c r="AY160" s="202" t="s">
        <v>116</v>
      </c>
    </row>
    <row r="161" spans="1:65" s="12" customFormat="1" ht="22.9" customHeight="1">
      <c r="B161" s="156"/>
      <c r="C161" s="157"/>
      <c r="D161" s="158" t="s">
        <v>70</v>
      </c>
      <c r="E161" s="170" t="s">
        <v>353</v>
      </c>
      <c r="F161" s="170" t="s">
        <v>354</v>
      </c>
      <c r="G161" s="157"/>
      <c r="H161" s="157"/>
      <c r="I161" s="160"/>
      <c r="J161" s="171">
        <f>BK161</f>
        <v>0</v>
      </c>
      <c r="K161" s="157"/>
      <c r="L161" s="162"/>
      <c r="M161" s="163"/>
      <c r="N161" s="164"/>
      <c r="O161" s="164"/>
      <c r="P161" s="165">
        <f>SUM(P162:P173)</f>
        <v>0</v>
      </c>
      <c r="Q161" s="164"/>
      <c r="R161" s="165">
        <f>SUM(R162:R173)</f>
        <v>0</v>
      </c>
      <c r="S161" s="164"/>
      <c r="T161" s="166">
        <f>SUM(T162:T173)</f>
        <v>0</v>
      </c>
      <c r="AR161" s="167" t="s">
        <v>79</v>
      </c>
      <c r="AT161" s="168" t="s">
        <v>70</v>
      </c>
      <c r="AU161" s="168" t="s">
        <v>79</v>
      </c>
      <c r="AY161" s="167" t="s">
        <v>116</v>
      </c>
      <c r="BK161" s="169">
        <f>SUM(BK162:BK173)</f>
        <v>0</v>
      </c>
    </row>
    <row r="162" spans="1:65" s="2" customFormat="1" ht="24.2" customHeight="1">
      <c r="A162" s="33"/>
      <c r="B162" s="34"/>
      <c r="C162" s="172" t="s">
        <v>355</v>
      </c>
      <c r="D162" s="172" t="s">
        <v>118</v>
      </c>
      <c r="E162" s="173" t="s">
        <v>356</v>
      </c>
      <c r="F162" s="174" t="s">
        <v>357</v>
      </c>
      <c r="G162" s="175" t="s">
        <v>239</v>
      </c>
      <c r="H162" s="176">
        <v>2.7719999999999998</v>
      </c>
      <c r="I162" s="177"/>
      <c r="J162" s="178">
        <f>ROUND(I162*H162,2)</f>
        <v>0</v>
      </c>
      <c r="K162" s="174" t="s">
        <v>122</v>
      </c>
      <c r="L162" s="38"/>
      <c r="M162" s="179" t="s">
        <v>19</v>
      </c>
      <c r="N162" s="180" t="s">
        <v>42</v>
      </c>
      <c r="O162" s="63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83" t="s">
        <v>123</v>
      </c>
      <c r="AT162" s="183" t="s">
        <v>118</v>
      </c>
      <c r="AU162" s="183" t="s">
        <v>81</v>
      </c>
      <c r="AY162" s="16" t="s">
        <v>116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6" t="s">
        <v>79</v>
      </c>
      <c r="BK162" s="184">
        <f>ROUND(I162*H162,2)</f>
        <v>0</v>
      </c>
      <c r="BL162" s="16" t="s">
        <v>123</v>
      </c>
      <c r="BM162" s="183" t="s">
        <v>358</v>
      </c>
    </row>
    <row r="163" spans="1:65" s="2" customFormat="1" ht="19.5">
      <c r="A163" s="33"/>
      <c r="B163" s="34"/>
      <c r="C163" s="35"/>
      <c r="D163" s="185" t="s">
        <v>125</v>
      </c>
      <c r="E163" s="35"/>
      <c r="F163" s="186" t="s">
        <v>359</v>
      </c>
      <c r="G163" s="35"/>
      <c r="H163" s="35"/>
      <c r="I163" s="187"/>
      <c r="J163" s="35"/>
      <c r="K163" s="35"/>
      <c r="L163" s="38"/>
      <c r="M163" s="188"/>
      <c r="N163" s="189"/>
      <c r="O163" s="63"/>
      <c r="P163" s="63"/>
      <c r="Q163" s="63"/>
      <c r="R163" s="63"/>
      <c r="S163" s="63"/>
      <c r="T163" s="64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125</v>
      </c>
      <c r="AU163" s="16" t="s">
        <v>81</v>
      </c>
    </row>
    <row r="164" spans="1:65" s="2" customFormat="1" ht="11.25">
      <c r="A164" s="33"/>
      <c r="B164" s="34"/>
      <c r="C164" s="35"/>
      <c r="D164" s="190" t="s">
        <v>127</v>
      </c>
      <c r="E164" s="35"/>
      <c r="F164" s="191" t="s">
        <v>360</v>
      </c>
      <c r="G164" s="35"/>
      <c r="H164" s="35"/>
      <c r="I164" s="187"/>
      <c r="J164" s="35"/>
      <c r="K164" s="35"/>
      <c r="L164" s="38"/>
      <c r="M164" s="188"/>
      <c r="N164" s="189"/>
      <c r="O164" s="63"/>
      <c r="P164" s="63"/>
      <c r="Q164" s="63"/>
      <c r="R164" s="63"/>
      <c r="S164" s="63"/>
      <c r="T164" s="64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6" t="s">
        <v>127</v>
      </c>
      <c r="AU164" s="16" t="s">
        <v>81</v>
      </c>
    </row>
    <row r="165" spans="1:65" s="13" customFormat="1" ht="11.25">
      <c r="B165" s="192"/>
      <c r="C165" s="193"/>
      <c r="D165" s="185" t="s">
        <v>129</v>
      </c>
      <c r="E165" s="194" t="s">
        <v>19</v>
      </c>
      <c r="F165" s="195" t="s">
        <v>361</v>
      </c>
      <c r="G165" s="193"/>
      <c r="H165" s="196">
        <v>2.7719999999999998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129</v>
      </c>
      <c r="AU165" s="202" t="s">
        <v>81</v>
      </c>
      <c r="AV165" s="13" t="s">
        <v>81</v>
      </c>
      <c r="AW165" s="13" t="s">
        <v>33</v>
      </c>
      <c r="AX165" s="13" t="s">
        <v>79</v>
      </c>
      <c r="AY165" s="202" t="s">
        <v>116</v>
      </c>
    </row>
    <row r="166" spans="1:65" s="2" customFormat="1" ht="16.5" customHeight="1">
      <c r="A166" s="33"/>
      <c r="B166" s="34"/>
      <c r="C166" s="172" t="s">
        <v>362</v>
      </c>
      <c r="D166" s="172" t="s">
        <v>118</v>
      </c>
      <c r="E166" s="173" t="s">
        <v>363</v>
      </c>
      <c r="F166" s="174" t="s">
        <v>364</v>
      </c>
      <c r="G166" s="175" t="s">
        <v>239</v>
      </c>
      <c r="H166" s="176">
        <v>2.7719999999999998</v>
      </c>
      <c r="I166" s="177"/>
      <c r="J166" s="178">
        <f>ROUND(I166*H166,2)</f>
        <v>0</v>
      </c>
      <c r="K166" s="174" t="s">
        <v>122</v>
      </c>
      <c r="L166" s="38"/>
      <c r="M166" s="179" t="s">
        <v>19</v>
      </c>
      <c r="N166" s="180" t="s">
        <v>42</v>
      </c>
      <c r="O166" s="63"/>
      <c r="P166" s="181">
        <f>O166*H166</f>
        <v>0</v>
      </c>
      <c r="Q166" s="181">
        <v>0</v>
      </c>
      <c r="R166" s="181">
        <f>Q166*H166</f>
        <v>0</v>
      </c>
      <c r="S166" s="181">
        <v>0</v>
      </c>
      <c r="T166" s="182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83" t="s">
        <v>123</v>
      </c>
      <c r="AT166" s="183" t="s">
        <v>118</v>
      </c>
      <c r="AU166" s="183" t="s">
        <v>81</v>
      </c>
      <c r="AY166" s="16" t="s">
        <v>116</v>
      </c>
      <c r="BE166" s="184">
        <f>IF(N166="základní",J166,0)</f>
        <v>0</v>
      </c>
      <c r="BF166" s="184">
        <f>IF(N166="snížená",J166,0)</f>
        <v>0</v>
      </c>
      <c r="BG166" s="184">
        <f>IF(N166="zákl. přenesená",J166,0)</f>
        <v>0</v>
      </c>
      <c r="BH166" s="184">
        <f>IF(N166="sníž. přenesená",J166,0)</f>
        <v>0</v>
      </c>
      <c r="BI166" s="184">
        <f>IF(N166="nulová",J166,0)</f>
        <v>0</v>
      </c>
      <c r="BJ166" s="16" t="s">
        <v>79</v>
      </c>
      <c r="BK166" s="184">
        <f>ROUND(I166*H166,2)</f>
        <v>0</v>
      </c>
      <c r="BL166" s="16" t="s">
        <v>123</v>
      </c>
      <c r="BM166" s="183" t="s">
        <v>365</v>
      </c>
    </row>
    <row r="167" spans="1:65" s="2" customFormat="1" ht="11.25">
      <c r="A167" s="33"/>
      <c r="B167" s="34"/>
      <c r="C167" s="35"/>
      <c r="D167" s="185" t="s">
        <v>125</v>
      </c>
      <c r="E167" s="35"/>
      <c r="F167" s="186" t="s">
        <v>366</v>
      </c>
      <c r="G167" s="35"/>
      <c r="H167" s="35"/>
      <c r="I167" s="187"/>
      <c r="J167" s="35"/>
      <c r="K167" s="35"/>
      <c r="L167" s="38"/>
      <c r="M167" s="188"/>
      <c r="N167" s="189"/>
      <c r="O167" s="63"/>
      <c r="P167" s="63"/>
      <c r="Q167" s="63"/>
      <c r="R167" s="63"/>
      <c r="S167" s="63"/>
      <c r="T167" s="64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6" t="s">
        <v>125</v>
      </c>
      <c r="AU167" s="16" t="s">
        <v>81</v>
      </c>
    </row>
    <row r="168" spans="1:65" s="2" customFormat="1" ht="11.25">
      <c r="A168" s="33"/>
      <c r="B168" s="34"/>
      <c r="C168" s="35"/>
      <c r="D168" s="190" t="s">
        <v>127</v>
      </c>
      <c r="E168" s="35"/>
      <c r="F168" s="191" t="s">
        <v>367</v>
      </c>
      <c r="G168" s="35"/>
      <c r="H168" s="35"/>
      <c r="I168" s="187"/>
      <c r="J168" s="35"/>
      <c r="K168" s="35"/>
      <c r="L168" s="38"/>
      <c r="M168" s="188"/>
      <c r="N168" s="189"/>
      <c r="O168" s="63"/>
      <c r="P168" s="63"/>
      <c r="Q168" s="63"/>
      <c r="R168" s="63"/>
      <c r="S168" s="63"/>
      <c r="T168" s="64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127</v>
      </c>
      <c r="AU168" s="16" t="s">
        <v>81</v>
      </c>
    </row>
    <row r="169" spans="1:65" s="13" customFormat="1" ht="11.25">
      <c r="B169" s="192"/>
      <c r="C169" s="193"/>
      <c r="D169" s="185" t="s">
        <v>129</v>
      </c>
      <c r="E169" s="194" t="s">
        <v>19</v>
      </c>
      <c r="F169" s="195" t="s">
        <v>361</v>
      </c>
      <c r="G169" s="193"/>
      <c r="H169" s="196">
        <v>2.7719999999999998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129</v>
      </c>
      <c r="AU169" s="202" t="s">
        <v>81</v>
      </c>
      <c r="AV169" s="13" t="s">
        <v>81</v>
      </c>
      <c r="AW169" s="13" t="s">
        <v>33</v>
      </c>
      <c r="AX169" s="13" t="s">
        <v>79</v>
      </c>
      <c r="AY169" s="202" t="s">
        <v>116</v>
      </c>
    </row>
    <row r="170" spans="1:65" s="2" customFormat="1" ht="16.5" customHeight="1">
      <c r="A170" s="33"/>
      <c r="B170" s="34"/>
      <c r="C170" s="172" t="s">
        <v>368</v>
      </c>
      <c r="D170" s="172" t="s">
        <v>118</v>
      </c>
      <c r="E170" s="173" t="s">
        <v>369</v>
      </c>
      <c r="F170" s="174" t="s">
        <v>370</v>
      </c>
      <c r="G170" s="175" t="s">
        <v>239</v>
      </c>
      <c r="H170" s="176">
        <v>16.632000000000001</v>
      </c>
      <c r="I170" s="177"/>
      <c r="J170" s="178">
        <f>ROUND(I170*H170,2)</f>
        <v>0</v>
      </c>
      <c r="K170" s="174" t="s">
        <v>122</v>
      </c>
      <c r="L170" s="38"/>
      <c r="M170" s="179" t="s">
        <v>19</v>
      </c>
      <c r="N170" s="180" t="s">
        <v>42</v>
      </c>
      <c r="O170" s="63"/>
      <c r="P170" s="181">
        <f>O170*H170</f>
        <v>0</v>
      </c>
      <c r="Q170" s="181">
        <v>0</v>
      </c>
      <c r="R170" s="181">
        <f>Q170*H170</f>
        <v>0</v>
      </c>
      <c r="S170" s="181">
        <v>0</v>
      </c>
      <c r="T170" s="18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83" t="s">
        <v>123</v>
      </c>
      <c r="AT170" s="183" t="s">
        <v>118</v>
      </c>
      <c r="AU170" s="183" t="s">
        <v>81</v>
      </c>
      <c r="AY170" s="16" t="s">
        <v>116</v>
      </c>
      <c r="BE170" s="184">
        <f>IF(N170="základní",J170,0)</f>
        <v>0</v>
      </c>
      <c r="BF170" s="184">
        <f>IF(N170="snížená",J170,0)</f>
        <v>0</v>
      </c>
      <c r="BG170" s="184">
        <f>IF(N170="zákl. přenesená",J170,0)</f>
        <v>0</v>
      </c>
      <c r="BH170" s="184">
        <f>IF(N170="sníž. přenesená",J170,0)</f>
        <v>0</v>
      </c>
      <c r="BI170" s="184">
        <f>IF(N170="nulová",J170,0)</f>
        <v>0</v>
      </c>
      <c r="BJ170" s="16" t="s">
        <v>79</v>
      </c>
      <c r="BK170" s="184">
        <f>ROUND(I170*H170,2)</f>
        <v>0</v>
      </c>
      <c r="BL170" s="16" t="s">
        <v>123</v>
      </c>
      <c r="BM170" s="183" t="s">
        <v>371</v>
      </c>
    </row>
    <row r="171" spans="1:65" s="2" customFormat="1" ht="19.5">
      <c r="A171" s="33"/>
      <c r="B171" s="34"/>
      <c r="C171" s="35"/>
      <c r="D171" s="185" t="s">
        <v>125</v>
      </c>
      <c r="E171" s="35"/>
      <c r="F171" s="186" t="s">
        <v>372</v>
      </c>
      <c r="G171" s="35"/>
      <c r="H171" s="35"/>
      <c r="I171" s="187"/>
      <c r="J171" s="35"/>
      <c r="K171" s="35"/>
      <c r="L171" s="38"/>
      <c r="M171" s="188"/>
      <c r="N171" s="189"/>
      <c r="O171" s="63"/>
      <c r="P171" s="63"/>
      <c r="Q171" s="63"/>
      <c r="R171" s="63"/>
      <c r="S171" s="63"/>
      <c r="T171" s="64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125</v>
      </c>
      <c r="AU171" s="16" t="s">
        <v>81</v>
      </c>
    </row>
    <row r="172" spans="1:65" s="2" customFormat="1" ht="11.25">
      <c r="A172" s="33"/>
      <c r="B172" s="34"/>
      <c r="C172" s="35"/>
      <c r="D172" s="190" t="s">
        <v>127</v>
      </c>
      <c r="E172" s="35"/>
      <c r="F172" s="191" t="s">
        <v>373</v>
      </c>
      <c r="G172" s="35"/>
      <c r="H172" s="35"/>
      <c r="I172" s="187"/>
      <c r="J172" s="35"/>
      <c r="K172" s="35"/>
      <c r="L172" s="38"/>
      <c r="M172" s="188"/>
      <c r="N172" s="189"/>
      <c r="O172" s="63"/>
      <c r="P172" s="63"/>
      <c r="Q172" s="63"/>
      <c r="R172" s="63"/>
      <c r="S172" s="63"/>
      <c r="T172" s="64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6" t="s">
        <v>127</v>
      </c>
      <c r="AU172" s="16" t="s">
        <v>81</v>
      </c>
    </row>
    <row r="173" spans="1:65" s="13" customFormat="1" ht="11.25">
      <c r="B173" s="192"/>
      <c r="C173" s="193"/>
      <c r="D173" s="185" t="s">
        <v>129</v>
      </c>
      <c r="E173" s="194" t="s">
        <v>19</v>
      </c>
      <c r="F173" s="195" t="s">
        <v>374</v>
      </c>
      <c r="G173" s="193"/>
      <c r="H173" s="196">
        <v>16.632000000000001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129</v>
      </c>
      <c r="AU173" s="202" t="s">
        <v>81</v>
      </c>
      <c r="AV173" s="13" t="s">
        <v>81</v>
      </c>
      <c r="AW173" s="13" t="s">
        <v>33</v>
      </c>
      <c r="AX173" s="13" t="s">
        <v>79</v>
      </c>
      <c r="AY173" s="202" t="s">
        <v>116</v>
      </c>
    </row>
    <row r="174" spans="1:65" s="12" customFormat="1" ht="22.9" customHeight="1">
      <c r="B174" s="156"/>
      <c r="C174" s="157"/>
      <c r="D174" s="158" t="s">
        <v>70</v>
      </c>
      <c r="E174" s="170" t="s">
        <v>254</v>
      </c>
      <c r="F174" s="170" t="s">
        <v>255</v>
      </c>
      <c r="G174" s="157"/>
      <c r="H174" s="157"/>
      <c r="I174" s="160"/>
      <c r="J174" s="171">
        <f>BK174</f>
        <v>0</v>
      </c>
      <c r="K174" s="157"/>
      <c r="L174" s="162"/>
      <c r="M174" s="163"/>
      <c r="N174" s="164"/>
      <c r="O174" s="164"/>
      <c r="P174" s="165">
        <f>SUM(P175:P177)</f>
        <v>0</v>
      </c>
      <c r="Q174" s="164"/>
      <c r="R174" s="165">
        <f>SUM(R175:R177)</f>
        <v>0</v>
      </c>
      <c r="S174" s="164"/>
      <c r="T174" s="166">
        <f>SUM(T175:T177)</f>
        <v>0</v>
      </c>
      <c r="AR174" s="167" t="s">
        <v>79</v>
      </c>
      <c r="AT174" s="168" t="s">
        <v>70</v>
      </c>
      <c r="AU174" s="168" t="s">
        <v>79</v>
      </c>
      <c r="AY174" s="167" t="s">
        <v>116</v>
      </c>
      <c r="BK174" s="169">
        <f>SUM(BK175:BK177)</f>
        <v>0</v>
      </c>
    </row>
    <row r="175" spans="1:65" s="2" customFormat="1" ht="16.5" customHeight="1">
      <c r="A175" s="33"/>
      <c r="B175" s="34"/>
      <c r="C175" s="172" t="s">
        <v>7</v>
      </c>
      <c r="D175" s="172" t="s">
        <v>118</v>
      </c>
      <c r="E175" s="173" t="s">
        <v>256</v>
      </c>
      <c r="F175" s="174" t="s">
        <v>257</v>
      </c>
      <c r="G175" s="175" t="s">
        <v>239</v>
      </c>
      <c r="H175" s="176">
        <v>134.529</v>
      </c>
      <c r="I175" s="177"/>
      <c r="J175" s="178">
        <f>ROUND(I175*H175,2)</f>
        <v>0</v>
      </c>
      <c r="K175" s="174" t="s">
        <v>122</v>
      </c>
      <c r="L175" s="38"/>
      <c r="M175" s="179" t="s">
        <v>19</v>
      </c>
      <c r="N175" s="180" t="s">
        <v>42</v>
      </c>
      <c r="O175" s="63"/>
      <c r="P175" s="181">
        <f>O175*H175</f>
        <v>0</v>
      </c>
      <c r="Q175" s="181">
        <v>0</v>
      </c>
      <c r="R175" s="181">
        <f>Q175*H175</f>
        <v>0</v>
      </c>
      <c r="S175" s="181">
        <v>0</v>
      </c>
      <c r="T175" s="182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83" t="s">
        <v>123</v>
      </c>
      <c r="AT175" s="183" t="s">
        <v>118</v>
      </c>
      <c r="AU175" s="183" t="s">
        <v>81</v>
      </c>
      <c r="AY175" s="16" t="s">
        <v>116</v>
      </c>
      <c r="BE175" s="184">
        <f>IF(N175="základní",J175,0)</f>
        <v>0</v>
      </c>
      <c r="BF175" s="184">
        <f>IF(N175="snížená",J175,0)</f>
        <v>0</v>
      </c>
      <c r="BG175" s="184">
        <f>IF(N175="zákl. přenesená",J175,0)</f>
        <v>0</v>
      </c>
      <c r="BH175" s="184">
        <f>IF(N175="sníž. přenesená",J175,0)</f>
        <v>0</v>
      </c>
      <c r="BI175" s="184">
        <f>IF(N175="nulová",J175,0)</f>
        <v>0</v>
      </c>
      <c r="BJ175" s="16" t="s">
        <v>79</v>
      </c>
      <c r="BK175" s="184">
        <f>ROUND(I175*H175,2)</f>
        <v>0</v>
      </c>
      <c r="BL175" s="16" t="s">
        <v>123</v>
      </c>
      <c r="BM175" s="183" t="s">
        <v>375</v>
      </c>
    </row>
    <row r="176" spans="1:65" s="2" customFormat="1" ht="11.25">
      <c r="A176" s="33"/>
      <c r="B176" s="34"/>
      <c r="C176" s="35"/>
      <c r="D176" s="185" t="s">
        <v>125</v>
      </c>
      <c r="E176" s="35"/>
      <c r="F176" s="186" t="s">
        <v>259</v>
      </c>
      <c r="G176" s="35"/>
      <c r="H176" s="35"/>
      <c r="I176" s="187"/>
      <c r="J176" s="35"/>
      <c r="K176" s="35"/>
      <c r="L176" s="38"/>
      <c r="M176" s="188"/>
      <c r="N176" s="189"/>
      <c r="O176" s="63"/>
      <c r="P176" s="63"/>
      <c r="Q176" s="63"/>
      <c r="R176" s="63"/>
      <c r="S176" s="63"/>
      <c r="T176" s="64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T176" s="16" t="s">
        <v>125</v>
      </c>
      <c r="AU176" s="16" t="s">
        <v>81</v>
      </c>
    </row>
    <row r="177" spans="1:47" s="2" customFormat="1" ht="11.25">
      <c r="A177" s="33"/>
      <c r="B177" s="34"/>
      <c r="C177" s="35"/>
      <c r="D177" s="190" t="s">
        <v>127</v>
      </c>
      <c r="E177" s="35"/>
      <c r="F177" s="191" t="s">
        <v>260</v>
      </c>
      <c r="G177" s="35"/>
      <c r="H177" s="35"/>
      <c r="I177" s="187"/>
      <c r="J177" s="35"/>
      <c r="K177" s="35"/>
      <c r="L177" s="38"/>
      <c r="M177" s="204"/>
      <c r="N177" s="205"/>
      <c r="O177" s="206"/>
      <c r="P177" s="206"/>
      <c r="Q177" s="206"/>
      <c r="R177" s="206"/>
      <c r="S177" s="206"/>
      <c r="T177" s="207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127</v>
      </c>
      <c r="AU177" s="16" t="s">
        <v>81</v>
      </c>
    </row>
    <row r="178" spans="1:47" s="2" customFormat="1" ht="6.95" customHeight="1">
      <c r="A178" s="33"/>
      <c r="B178" s="46"/>
      <c r="C178" s="47"/>
      <c r="D178" s="47"/>
      <c r="E178" s="47"/>
      <c r="F178" s="47"/>
      <c r="G178" s="47"/>
      <c r="H178" s="47"/>
      <c r="I178" s="47"/>
      <c r="J178" s="47"/>
      <c r="K178" s="47"/>
      <c r="L178" s="38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</row>
  </sheetData>
  <sheetProtection algorithmName="SHA-512" hashValue="6DakJkAPUS/6at/Ly/gNKrpgkP6rD4+LVxWstm0k5D6rFFpWZ9Cqu6cd8AXs11Je0Wn3BF4aVc0kGQtGs9ZVhg==" saltValue="dPJnJibRDBUxp7W9il0NESQD6/IJJoyvzCFhqhgEKCdicGkHdA+REQHlzlMEISM3Ef7xReGY7VgU+hMEA/sL2A==" spinCount="100000" sheet="1" objects="1" scenarios="1" formatColumns="0" formatRows="0" autoFilter="0"/>
  <autoFilter ref="C85:K177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6" r:id="rId2"/>
    <hyperlink ref="F100" r:id="rId3"/>
    <hyperlink ref="F107" r:id="rId4"/>
    <hyperlink ref="F111" r:id="rId5"/>
    <hyperlink ref="F115" r:id="rId6"/>
    <hyperlink ref="F119" r:id="rId7"/>
    <hyperlink ref="F123" r:id="rId8"/>
    <hyperlink ref="F127" r:id="rId9"/>
    <hyperlink ref="F131" r:id="rId10"/>
    <hyperlink ref="F137" r:id="rId11"/>
    <hyperlink ref="F141" r:id="rId12"/>
    <hyperlink ref="F149" r:id="rId13"/>
    <hyperlink ref="F154" r:id="rId14"/>
    <hyperlink ref="F159" r:id="rId15"/>
    <hyperlink ref="F164" r:id="rId16"/>
    <hyperlink ref="F168" r:id="rId17"/>
    <hyperlink ref="F172" r:id="rId18"/>
    <hyperlink ref="F177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AT2" s="16" t="s">
        <v>91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81</v>
      </c>
    </row>
    <row r="4" spans="1:46" s="1" customFormat="1" ht="24.95" customHeight="1">
      <c r="B4" s="19"/>
      <c r="D4" s="102" t="s">
        <v>92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6.5" customHeight="1">
      <c r="B7" s="19"/>
      <c r="E7" s="330" t="str">
        <f>'Rekapitulace zakázky'!K6</f>
        <v>Rajská strouha, Lázně Bohdaneč, odstranění nánosu, ř. km 0,950-1,145</v>
      </c>
      <c r="F7" s="331"/>
      <c r="G7" s="331"/>
      <c r="H7" s="331"/>
      <c r="L7" s="19"/>
    </row>
    <row r="8" spans="1:46" s="2" customFormat="1" ht="12" customHeight="1">
      <c r="A8" s="33"/>
      <c r="B8" s="38"/>
      <c r="C8" s="33"/>
      <c r="D8" s="104" t="s">
        <v>93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32" t="s">
        <v>376</v>
      </c>
      <c r="F9" s="333"/>
      <c r="G9" s="333"/>
      <c r="H9" s="333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22</v>
      </c>
      <c r="G12" s="33"/>
      <c r="H12" s="33"/>
      <c r="I12" s="104" t="s">
        <v>23</v>
      </c>
      <c r="J12" s="107" t="str">
        <f>'Rekapitulace zakázky'!AN8</f>
        <v>20. 10. 2022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25</v>
      </c>
      <c r="E14" s="33"/>
      <c r="F14" s="33"/>
      <c r="G14" s="33"/>
      <c r="H14" s="33"/>
      <c r="I14" s="104" t="s">
        <v>26</v>
      </c>
      <c r="J14" s="106" t="s">
        <v>19</v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">
        <v>27</v>
      </c>
      <c r="F15" s="33"/>
      <c r="G15" s="33"/>
      <c r="H15" s="33"/>
      <c r="I15" s="104" t="s">
        <v>28</v>
      </c>
      <c r="J15" s="106" t="s">
        <v>19</v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29</v>
      </c>
      <c r="E17" s="33"/>
      <c r="F17" s="33"/>
      <c r="G17" s="33"/>
      <c r="H17" s="33"/>
      <c r="I17" s="104" t="s">
        <v>26</v>
      </c>
      <c r="J17" s="29" t="str">
        <f>'Rekapitulace zakázky'!AN13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4" t="str">
        <f>'Rekapitulace zakázky'!E14</f>
        <v>Vyplň údaj</v>
      </c>
      <c r="F18" s="335"/>
      <c r="G18" s="335"/>
      <c r="H18" s="335"/>
      <c r="I18" s="104" t="s">
        <v>28</v>
      </c>
      <c r="J18" s="29" t="str">
        <f>'Rekapitulace zakázky'!AN14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31</v>
      </c>
      <c r="E20" s="33"/>
      <c r="F20" s="33"/>
      <c r="G20" s="33"/>
      <c r="H20" s="33"/>
      <c r="I20" s="104" t="s">
        <v>26</v>
      </c>
      <c r="J20" s="106" t="s">
        <v>19</v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">
        <v>32</v>
      </c>
      <c r="F21" s="33"/>
      <c r="G21" s="33"/>
      <c r="H21" s="33"/>
      <c r="I21" s="104" t="s">
        <v>28</v>
      </c>
      <c r="J21" s="106" t="s">
        <v>19</v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34</v>
      </c>
      <c r="E23" s="33"/>
      <c r="F23" s="33"/>
      <c r="G23" s="33"/>
      <c r="H23" s="33"/>
      <c r="I23" s="104" t="s">
        <v>26</v>
      </c>
      <c r="J23" s="106" t="str">
        <f>IF('Rekapitulace zakázky'!AN19="","",'Rekapitulace zakázky'!AN19)</f>
        <v/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tr">
        <f>IF('Rekapitulace zakázky'!E20="","",'Rekapitulace zakázky'!E20)</f>
        <v xml:space="preserve"> </v>
      </c>
      <c r="F24" s="33"/>
      <c r="G24" s="33"/>
      <c r="H24" s="33"/>
      <c r="I24" s="104" t="s">
        <v>28</v>
      </c>
      <c r="J24" s="106" t="str">
        <f>IF('Rekapitulace zakázky'!AN20="","",'Rekapitulace zakázky'!AN20)</f>
        <v/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35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8"/>
      <c r="B27" s="109"/>
      <c r="C27" s="108"/>
      <c r="D27" s="108"/>
      <c r="E27" s="336" t="s">
        <v>19</v>
      </c>
      <c r="F27" s="336"/>
      <c r="G27" s="336"/>
      <c r="H27" s="336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37</v>
      </c>
      <c r="E30" s="33"/>
      <c r="F30" s="33"/>
      <c r="G30" s="33"/>
      <c r="H30" s="33"/>
      <c r="I30" s="33"/>
      <c r="J30" s="113">
        <f>ROUND(J82,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39</v>
      </c>
      <c r="G32" s="33"/>
      <c r="H32" s="33"/>
      <c r="I32" s="114" t="s">
        <v>38</v>
      </c>
      <c r="J32" s="114" t="s">
        <v>40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41</v>
      </c>
      <c r="E33" s="104" t="s">
        <v>42</v>
      </c>
      <c r="F33" s="116">
        <f>ROUND((SUM(BE82:BE107)),  2)</f>
        <v>0</v>
      </c>
      <c r="G33" s="33"/>
      <c r="H33" s="33"/>
      <c r="I33" s="117">
        <v>0.21</v>
      </c>
      <c r="J33" s="116">
        <f>ROUND(((SUM(BE82:BE107))*I33),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43</v>
      </c>
      <c r="F34" s="116">
        <f>ROUND((SUM(BF82:BF107)),  2)</f>
        <v>0</v>
      </c>
      <c r="G34" s="33"/>
      <c r="H34" s="33"/>
      <c r="I34" s="117">
        <v>0.15</v>
      </c>
      <c r="J34" s="116">
        <f>ROUND(((SUM(BF82:BF107))*I34),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44</v>
      </c>
      <c r="F35" s="116">
        <f>ROUND((SUM(BG82:BG107)),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45</v>
      </c>
      <c r="F36" s="116">
        <f>ROUND((SUM(BH82:BH107)),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46</v>
      </c>
      <c r="F37" s="116">
        <f>ROUND((SUM(BI82:BI107)),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47</v>
      </c>
      <c r="E39" s="120"/>
      <c r="F39" s="120"/>
      <c r="G39" s="121" t="s">
        <v>48</v>
      </c>
      <c r="H39" s="122" t="s">
        <v>49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95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37" t="str">
        <f>E7</f>
        <v>Rajská strouha, Lázně Bohdaneč, odstranění nánosu, ř. km 0,950-1,145</v>
      </c>
      <c r="F48" s="338"/>
      <c r="G48" s="338"/>
      <c r="H48" s="338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93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290" t="str">
        <f>E9</f>
        <v>VON - Vedlejší a ostatní náklady</v>
      </c>
      <c r="F50" s="339"/>
      <c r="G50" s="339"/>
      <c r="H50" s="339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 xml:space="preserve"> </v>
      </c>
      <c r="G52" s="35"/>
      <c r="H52" s="35"/>
      <c r="I52" s="28" t="s">
        <v>23</v>
      </c>
      <c r="J52" s="58" t="str">
        <f>IF(J12="","",J12)</f>
        <v>20. 10. 2022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25.7" customHeight="1">
      <c r="A54" s="33"/>
      <c r="B54" s="34"/>
      <c r="C54" s="28" t="s">
        <v>25</v>
      </c>
      <c r="D54" s="35"/>
      <c r="E54" s="35"/>
      <c r="F54" s="26" t="str">
        <f>E15</f>
        <v>Povodí Labe, státní podnik, Hradec Králové</v>
      </c>
      <c r="G54" s="35"/>
      <c r="H54" s="35"/>
      <c r="I54" s="28" t="s">
        <v>31</v>
      </c>
      <c r="J54" s="31" t="str">
        <f>E21</f>
        <v>Agroprojekce Litomyšl, s.r.o.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5"/>
      <c r="E55" s="35"/>
      <c r="F55" s="26" t="str">
        <f>IF(E18="","",E18)</f>
        <v>Vyplň údaj</v>
      </c>
      <c r="G55" s="35"/>
      <c r="H55" s="35"/>
      <c r="I55" s="28" t="s">
        <v>34</v>
      </c>
      <c r="J55" s="31" t="str">
        <f>E24</f>
        <v xml:space="preserve"> 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96</v>
      </c>
      <c r="D57" s="130"/>
      <c r="E57" s="130"/>
      <c r="F57" s="130"/>
      <c r="G57" s="130"/>
      <c r="H57" s="130"/>
      <c r="I57" s="130"/>
      <c r="J57" s="131" t="s">
        <v>97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69</v>
      </c>
      <c r="D59" s="35"/>
      <c r="E59" s="35"/>
      <c r="F59" s="35"/>
      <c r="G59" s="35"/>
      <c r="H59" s="35"/>
      <c r="I59" s="35"/>
      <c r="J59" s="76">
        <f>J82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98</v>
      </c>
    </row>
    <row r="60" spans="1:47" s="9" customFormat="1" ht="24.95" customHeight="1">
      <c r="B60" s="133"/>
      <c r="C60" s="134"/>
      <c r="D60" s="135" t="s">
        <v>377</v>
      </c>
      <c r="E60" s="136"/>
      <c r="F60" s="136"/>
      <c r="G60" s="136"/>
      <c r="H60" s="136"/>
      <c r="I60" s="136"/>
      <c r="J60" s="137">
        <f>J83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378</v>
      </c>
      <c r="E61" s="142"/>
      <c r="F61" s="142"/>
      <c r="G61" s="142"/>
      <c r="H61" s="142"/>
      <c r="I61" s="142"/>
      <c r="J61" s="143">
        <f>J84</f>
        <v>0</v>
      </c>
      <c r="K61" s="140"/>
      <c r="L61" s="144"/>
    </row>
    <row r="62" spans="1:47" s="10" customFormat="1" ht="19.899999999999999" customHeight="1">
      <c r="B62" s="139"/>
      <c r="C62" s="140"/>
      <c r="D62" s="141" t="s">
        <v>379</v>
      </c>
      <c r="E62" s="142"/>
      <c r="F62" s="142"/>
      <c r="G62" s="142"/>
      <c r="H62" s="142"/>
      <c r="I62" s="142"/>
      <c r="J62" s="143">
        <f>J94</f>
        <v>0</v>
      </c>
      <c r="K62" s="140"/>
      <c r="L62" s="144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6"/>
      <c r="C64" s="47"/>
      <c r="D64" s="47"/>
      <c r="E64" s="47"/>
      <c r="F64" s="47"/>
      <c r="G64" s="47"/>
      <c r="H64" s="47"/>
      <c r="I64" s="47"/>
      <c r="J64" s="47"/>
      <c r="K64" s="47"/>
      <c r="L64" s="105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101</v>
      </c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37" t="str">
        <f>E7</f>
        <v>Rajská strouha, Lázně Bohdaneč, odstranění nánosu, ř. km 0,950-1,145</v>
      </c>
      <c r="F72" s="338"/>
      <c r="G72" s="338"/>
      <c r="H72" s="338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93</v>
      </c>
      <c r="D73" s="35"/>
      <c r="E73" s="35"/>
      <c r="F73" s="35"/>
      <c r="G73" s="35"/>
      <c r="H73" s="35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290" t="str">
        <f>E9</f>
        <v>VON - Vedlejší a ostatní náklady</v>
      </c>
      <c r="F74" s="339"/>
      <c r="G74" s="339"/>
      <c r="H74" s="339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21</v>
      </c>
      <c r="D76" s="35"/>
      <c r="E76" s="35"/>
      <c r="F76" s="26" t="str">
        <f>F12</f>
        <v xml:space="preserve"> </v>
      </c>
      <c r="G76" s="35"/>
      <c r="H76" s="35"/>
      <c r="I76" s="28" t="s">
        <v>23</v>
      </c>
      <c r="J76" s="58" t="str">
        <f>IF(J12="","",J12)</f>
        <v>20. 10. 2022</v>
      </c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5.7" customHeight="1">
      <c r="A78" s="33"/>
      <c r="B78" s="34"/>
      <c r="C78" s="28" t="s">
        <v>25</v>
      </c>
      <c r="D78" s="35"/>
      <c r="E78" s="35"/>
      <c r="F78" s="26" t="str">
        <f>E15</f>
        <v>Povodí Labe, státní podnik, Hradec Králové</v>
      </c>
      <c r="G78" s="35"/>
      <c r="H78" s="35"/>
      <c r="I78" s="28" t="s">
        <v>31</v>
      </c>
      <c r="J78" s="31" t="str">
        <f>E21</f>
        <v>Agroprojekce Litomyšl, s.r.o.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5.2" customHeight="1">
      <c r="A79" s="33"/>
      <c r="B79" s="34"/>
      <c r="C79" s="28" t="s">
        <v>29</v>
      </c>
      <c r="D79" s="35"/>
      <c r="E79" s="35"/>
      <c r="F79" s="26" t="str">
        <f>IF(E18="","",E18)</f>
        <v>Vyplň údaj</v>
      </c>
      <c r="G79" s="35"/>
      <c r="H79" s="35"/>
      <c r="I79" s="28" t="s">
        <v>34</v>
      </c>
      <c r="J79" s="31" t="str">
        <f>E24</f>
        <v xml:space="preserve"> </v>
      </c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105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45"/>
      <c r="B81" s="146"/>
      <c r="C81" s="147" t="s">
        <v>102</v>
      </c>
      <c r="D81" s="148" t="s">
        <v>56</v>
      </c>
      <c r="E81" s="148" t="s">
        <v>52</v>
      </c>
      <c r="F81" s="148" t="s">
        <v>53</v>
      </c>
      <c r="G81" s="148" t="s">
        <v>103</v>
      </c>
      <c r="H81" s="148" t="s">
        <v>104</v>
      </c>
      <c r="I81" s="148" t="s">
        <v>105</v>
      </c>
      <c r="J81" s="148" t="s">
        <v>97</v>
      </c>
      <c r="K81" s="149" t="s">
        <v>106</v>
      </c>
      <c r="L81" s="150"/>
      <c r="M81" s="67" t="s">
        <v>19</v>
      </c>
      <c r="N81" s="68" t="s">
        <v>41</v>
      </c>
      <c r="O81" s="68" t="s">
        <v>107</v>
      </c>
      <c r="P81" s="68" t="s">
        <v>108</v>
      </c>
      <c r="Q81" s="68" t="s">
        <v>109</v>
      </c>
      <c r="R81" s="68" t="s">
        <v>110</v>
      </c>
      <c r="S81" s="68" t="s">
        <v>111</v>
      </c>
      <c r="T81" s="69" t="s">
        <v>112</v>
      </c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</row>
    <row r="82" spans="1:65" s="2" customFormat="1" ht="22.9" customHeight="1">
      <c r="A82" s="33"/>
      <c r="B82" s="34"/>
      <c r="C82" s="74" t="s">
        <v>113</v>
      </c>
      <c r="D82" s="35"/>
      <c r="E82" s="35"/>
      <c r="F82" s="35"/>
      <c r="G82" s="35"/>
      <c r="H82" s="35"/>
      <c r="I82" s="35"/>
      <c r="J82" s="151">
        <f>BK82</f>
        <v>0</v>
      </c>
      <c r="K82" s="35"/>
      <c r="L82" s="38"/>
      <c r="M82" s="70"/>
      <c r="N82" s="152"/>
      <c r="O82" s="71"/>
      <c r="P82" s="153">
        <f>P83</f>
        <v>0</v>
      </c>
      <c r="Q82" s="71"/>
      <c r="R82" s="153">
        <f>R83</f>
        <v>0</v>
      </c>
      <c r="S82" s="71"/>
      <c r="T82" s="154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70</v>
      </c>
      <c r="AU82" s="16" t="s">
        <v>98</v>
      </c>
      <c r="BK82" s="155">
        <f>BK83</f>
        <v>0</v>
      </c>
    </row>
    <row r="83" spans="1:65" s="12" customFormat="1" ht="25.9" customHeight="1">
      <c r="B83" s="156"/>
      <c r="C83" s="157"/>
      <c r="D83" s="158" t="s">
        <v>70</v>
      </c>
      <c r="E83" s="159" t="s">
        <v>380</v>
      </c>
      <c r="F83" s="159" t="s">
        <v>381</v>
      </c>
      <c r="G83" s="157"/>
      <c r="H83" s="157"/>
      <c r="I83" s="160"/>
      <c r="J83" s="161">
        <f>BK83</f>
        <v>0</v>
      </c>
      <c r="K83" s="157"/>
      <c r="L83" s="162"/>
      <c r="M83" s="163"/>
      <c r="N83" s="164"/>
      <c r="O83" s="164"/>
      <c r="P83" s="165">
        <f>P84+P94</f>
        <v>0</v>
      </c>
      <c r="Q83" s="164"/>
      <c r="R83" s="165">
        <f>R84+R94</f>
        <v>0</v>
      </c>
      <c r="S83" s="164"/>
      <c r="T83" s="166">
        <f>T84+T94</f>
        <v>0</v>
      </c>
      <c r="AR83" s="167" t="s">
        <v>151</v>
      </c>
      <c r="AT83" s="168" t="s">
        <v>70</v>
      </c>
      <c r="AU83" s="168" t="s">
        <v>71</v>
      </c>
      <c r="AY83" s="167" t="s">
        <v>116</v>
      </c>
      <c r="BK83" s="169">
        <f>BK84+BK94</f>
        <v>0</v>
      </c>
    </row>
    <row r="84" spans="1:65" s="12" customFormat="1" ht="22.9" customHeight="1">
      <c r="B84" s="156"/>
      <c r="C84" s="157"/>
      <c r="D84" s="158" t="s">
        <v>70</v>
      </c>
      <c r="E84" s="170" t="s">
        <v>382</v>
      </c>
      <c r="F84" s="170" t="s">
        <v>383</v>
      </c>
      <c r="G84" s="157"/>
      <c r="H84" s="157"/>
      <c r="I84" s="160"/>
      <c r="J84" s="171">
        <f>BK84</f>
        <v>0</v>
      </c>
      <c r="K84" s="157"/>
      <c r="L84" s="162"/>
      <c r="M84" s="163"/>
      <c r="N84" s="164"/>
      <c r="O84" s="164"/>
      <c r="P84" s="165">
        <f>SUM(P85:P93)</f>
        <v>0</v>
      </c>
      <c r="Q84" s="164"/>
      <c r="R84" s="165">
        <f>SUM(R85:R93)</f>
        <v>0</v>
      </c>
      <c r="S84" s="164"/>
      <c r="T84" s="166">
        <f>SUM(T85:T93)</f>
        <v>0</v>
      </c>
      <c r="AR84" s="167" t="s">
        <v>151</v>
      </c>
      <c r="AT84" s="168" t="s">
        <v>70</v>
      </c>
      <c r="AU84" s="168" t="s">
        <v>79</v>
      </c>
      <c r="AY84" s="167" t="s">
        <v>116</v>
      </c>
      <c r="BK84" s="169">
        <f>SUM(BK85:BK93)</f>
        <v>0</v>
      </c>
    </row>
    <row r="85" spans="1:65" s="2" customFormat="1" ht="16.5" customHeight="1">
      <c r="A85" s="33"/>
      <c r="B85" s="34"/>
      <c r="C85" s="172" t="s">
        <v>79</v>
      </c>
      <c r="D85" s="172" t="s">
        <v>118</v>
      </c>
      <c r="E85" s="173" t="s">
        <v>384</v>
      </c>
      <c r="F85" s="174" t="s">
        <v>385</v>
      </c>
      <c r="G85" s="175" t="s">
        <v>252</v>
      </c>
      <c r="H85" s="176">
        <v>1</v>
      </c>
      <c r="I85" s="177"/>
      <c r="J85" s="178">
        <f>ROUND(I85*H85,2)</f>
        <v>0</v>
      </c>
      <c r="K85" s="174" t="s">
        <v>19</v>
      </c>
      <c r="L85" s="38"/>
      <c r="M85" s="179" t="s">
        <v>19</v>
      </c>
      <c r="N85" s="180" t="s">
        <v>42</v>
      </c>
      <c r="O85" s="63"/>
      <c r="P85" s="181">
        <f>O85*H85</f>
        <v>0</v>
      </c>
      <c r="Q85" s="181">
        <v>0</v>
      </c>
      <c r="R85" s="181">
        <f>Q85*H85</f>
        <v>0</v>
      </c>
      <c r="S85" s="181">
        <v>0</v>
      </c>
      <c r="T85" s="182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83" t="s">
        <v>386</v>
      </c>
      <c r="AT85" s="183" t="s">
        <v>118</v>
      </c>
      <c r="AU85" s="183" t="s">
        <v>81</v>
      </c>
      <c r="AY85" s="16" t="s">
        <v>116</v>
      </c>
      <c r="BE85" s="184">
        <f>IF(N85="základní",J85,0)</f>
        <v>0</v>
      </c>
      <c r="BF85" s="184">
        <f>IF(N85="snížená",J85,0)</f>
        <v>0</v>
      </c>
      <c r="BG85" s="184">
        <f>IF(N85="zákl. přenesená",J85,0)</f>
        <v>0</v>
      </c>
      <c r="BH85" s="184">
        <f>IF(N85="sníž. přenesená",J85,0)</f>
        <v>0</v>
      </c>
      <c r="BI85" s="184">
        <f>IF(N85="nulová",J85,0)</f>
        <v>0</v>
      </c>
      <c r="BJ85" s="16" t="s">
        <v>79</v>
      </c>
      <c r="BK85" s="184">
        <f>ROUND(I85*H85,2)</f>
        <v>0</v>
      </c>
      <c r="BL85" s="16" t="s">
        <v>386</v>
      </c>
      <c r="BM85" s="183" t="s">
        <v>387</v>
      </c>
    </row>
    <row r="86" spans="1:65" s="2" customFormat="1" ht="11.25">
      <c r="A86" s="33"/>
      <c r="B86" s="34"/>
      <c r="C86" s="35"/>
      <c r="D86" s="185" t="s">
        <v>125</v>
      </c>
      <c r="E86" s="35"/>
      <c r="F86" s="186" t="s">
        <v>385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125</v>
      </c>
      <c r="AU86" s="16" t="s">
        <v>81</v>
      </c>
    </row>
    <row r="87" spans="1:65" s="2" customFormat="1" ht="58.5">
      <c r="A87" s="33"/>
      <c r="B87" s="34"/>
      <c r="C87" s="35"/>
      <c r="D87" s="185" t="s">
        <v>214</v>
      </c>
      <c r="E87" s="35"/>
      <c r="F87" s="203" t="s">
        <v>388</v>
      </c>
      <c r="G87" s="35"/>
      <c r="H87" s="35"/>
      <c r="I87" s="187"/>
      <c r="J87" s="35"/>
      <c r="K87" s="35"/>
      <c r="L87" s="38"/>
      <c r="M87" s="188"/>
      <c r="N87" s="189"/>
      <c r="O87" s="63"/>
      <c r="P87" s="63"/>
      <c r="Q87" s="63"/>
      <c r="R87" s="63"/>
      <c r="S87" s="63"/>
      <c r="T87" s="64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T87" s="16" t="s">
        <v>214</v>
      </c>
      <c r="AU87" s="16" t="s">
        <v>81</v>
      </c>
    </row>
    <row r="88" spans="1:65" s="2" customFormat="1" ht="16.5" customHeight="1">
      <c r="A88" s="33"/>
      <c r="B88" s="34"/>
      <c r="C88" s="172" t="s">
        <v>81</v>
      </c>
      <c r="D88" s="172" t="s">
        <v>118</v>
      </c>
      <c r="E88" s="173" t="s">
        <v>389</v>
      </c>
      <c r="F88" s="174" t="s">
        <v>390</v>
      </c>
      <c r="G88" s="175" t="s">
        <v>252</v>
      </c>
      <c r="H88" s="176">
        <v>1</v>
      </c>
      <c r="I88" s="177"/>
      <c r="J88" s="178">
        <f>ROUND(I88*H88,2)</f>
        <v>0</v>
      </c>
      <c r="K88" s="174" t="s">
        <v>19</v>
      </c>
      <c r="L88" s="38"/>
      <c r="M88" s="179" t="s">
        <v>19</v>
      </c>
      <c r="N88" s="180" t="s">
        <v>42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386</v>
      </c>
      <c r="AT88" s="183" t="s">
        <v>118</v>
      </c>
      <c r="AU88" s="183" t="s">
        <v>81</v>
      </c>
      <c r="AY88" s="16" t="s">
        <v>116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79</v>
      </c>
      <c r="BK88" s="184">
        <f>ROUND(I88*H88,2)</f>
        <v>0</v>
      </c>
      <c r="BL88" s="16" t="s">
        <v>386</v>
      </c>
      <c r="BM88" s="183" t="s">
        <v>391</v>
      </c>
    </row>
    <row r="89" spans="1:65" s="2" customFormat="1" ht="11.25">
      <c r="A89" s="33"/>
      <c r="B89" s="34"/>
      <c r="C89" s="35"/>
      <c r="D89" s="185" t="s">
        <v>125</v>
      </c>
      <c r="E89" s="35"/>
      <c r="F89" s="186" t="s">
        <v>390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125</v>
      </c>
      <c r="AU89" s="16" t="s">
        <v>81</v>
      </c>
    </row>
    <row r="90" spans="1:65" s="2" customFormat="1" ht="39">
      <c r="A90" s="33"/>
      <c r="B90" s="34"/>
      <c r="C90" s="35"/>
      <c r="D90" s="185" t="s">
        <v>214</v>
      </c>
      <c r="E90" s="35"/>
      <c r="F90" s="203" t="s">
        <v>392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214</v>
      </c>
      <c r="AU90" s="16" t="s">
        <v>81</v>
      </c>
    </row>
    <row r="91" spans="1:65" s="2" customFormat="1" ht="16.5" customHeight="1">
      <c r="A91" s="33"/>
      <c r="B91" s="34"/>
      <c r="C91" s="172" t="s">
        <v>138</v>
      </c>
      <c r="D91" s="172" t="s">
        <v>118</v>
      </c>
      <c r="E91" s="173" t="s">
        <v>393</v>
      </c>
      <c r="F91" s="174" t="s">
        <v>394</v>
      </c>
      <c r="G91" s="175" t="s">
        <v>252</v>
      </c>
      <c r="H91" s="176">
        <v>1</v>
      </c>
      <c r="I91" s="177"/>
      <c r="J91" s="178">
        <f>ROUND(I91*H91,2)</f>
        <v>0</v>
      </c>
      <c r="K91" s="174" t="s">
        <v>19</v>
      </c>
      <c r="L91" s="38"/>
      <c r="M91" s="179" t="s">
        <v>19</v>
      </c>
      <c r="N91" s="180" t="s">
        <v>42</v>
      </c>
      <c r="O91" s="63"/>
      <c r="P91" s="181">
        <f>O91*H91</f>
        <v>0</v>
      </c>
      <c r="Q91" s="181">
        <v>0</v>
      </c>
      <c r="R91" s="181">
        <f>Q91*H91</f>
        <v>0</v>
      </c>
      <c r="S91" s="181">
        <v>0</v>
      </c>
      <c r="T91" s="182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83" t="s">
        <v>386</v>
      </c>
      <c r="AT91" s="183" t="s">
        <v>118</v>
      </c>
      <c r="AU91" s="183" t="s">
        <v>81</v>
      </c>
      <c r="AY91" s="16" t="s">
        <v>116</v>
      </c>
      <c r="BE91" s="184">
        <f>IF(N91="základní",J91,0)</f>
        <v>0</v>
      </c>
      <c r="BF91" s="184">
        <f>IF(N91="snížená",J91,0)</f>
        <v>0</v>
      </c>
      <c r="BG91" s="184">
        <f>IF(N91="zákl. přenesená",J91,0)</f>
        <v>0</v>
      </c>
      <c r="BH91" s="184">
        <f>IF(N91="sníž. přenesená",J91,0)</f>
        <v>0</v>
      </c>
      <c r="BI91" s="184">
        <f>IF(N91="nulová",J91,0)</f>
        <v>0</v>
      </c>
      <c r="BJ91" s="16" t="s">
        <v>79</v>
      </c>
      <c r="BK91" s="184">
        <f>ROUND(I91*H91,2)</f>
        <v>0</v>
      </c>
      <c r="BL91" s="16" t="s">
        <v>386</v>
      </c>
      <c r="BM91" s="183" t="s">
        <v>395</v>
      </c>
    </row>
    <row r="92" spans="1:65" s="2" customFormat="1" ht="11.25">
      <c r="A92" s="33"/>
      <c r="B92" s="34"/>
      <c r="C92" s="35"/>
      <c r="D92" s="185" t="s">
        <v>125</v>
      </c>
      <c r="E92" s="35"/>
      <c r="F92" s="186" t="s">
        <v>396</v>
      </c>
      <c r="G92" s="35"/>
      <c r="H92" s="35"/>
      <c r="I92" s="187"/>
      <c r="J92" s="35"/>
      <c r="K92" s="35"/>
      <c r="L92" s="38"/>
      <c r="M92" s="188"/>
      <c r="N92" s="189"/>
      <c r="O92" s="63"/>
      <c r="P92" s="63"/>
      <c r="Q92" s="63"/>
      <c r="R92" s="63"/>
      <c r="S92" s="63"/>
      <c r="T92" s="64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125</v>
      </c>
      <c r="AU92" s="16" t="s">
        <v>81</v>
      </c>
    </row>
    <row r="93" spans="1:65" s="2" customFormat="1" ht="19.5">
      <c r="A93" s="33"/>
      <c r="B93" s="34"/>
      <c r="C93" s="35"/>
      <c r="D93" s="185" t="s">
        <v>214</v>
      </c>
      <c r="E93" s="35"/>
      <c r="F93" s="203" t="s">
        <v>397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214</v>
      </c>
      <c r="AU93" s="16" t="s">
        <v>81</v>
      </c>
    </row>
    <row r="94" spans="1:65" s="12" customFormat="1" ht="22.9" customHeight="1">
      <c r="B94" s="156"/>
      <c r="C94" s="157"/>
      <c r="D94" s="158" t="s">
        <v>70</v>
      </c>
      <c r="E94" s="170" t="s">
        <v>398</v>
      </c>
      <c r="F94" s="170" t="s">
        <v>399</v>
      </c>
      <c r="G94" s="157"/>
      <c r="H94" s="157"/>
      <c r="I94" s="160"/>
      <c r="J94" s="171">
        <f>BK94</f>
        <v>0</v>
      </c>
      <c r="K94" s="157"/>
      <c r="L94" s="162"/>
      <c r="M94" s="163"/>
      <c r="N94" s="164"/>
      <c r="O94" s="164"/>
      <c r="P94" s="165">
        <f>SUM(P95:P107)</f>
        <v>0</v>
      </c>
      <c r="Q94" s="164"/>
      <c r="R94" s="165">
        <f>SUM(R95:R107)</f>
        <v>0</v>
      </c>
      <c r="S94" s="164"/>
      <c r="T94" s="166">
        <f>SUM(T95:T107)</f>
        <v>0</v>
      </c>
      <c r="AR94" s="167" t="s">
        <v>123</v>
      </c>
      <c r="AT94" s="168" t="s">
        <v>70</v>
      </c>
      <c r="AU94" s="168" t="s">
        <v>79</v>
      </c>
      <c r="AY94" s="167" t="s">
        <v>116</v>
      </c>
      <c r="BK94" s="169">
        <f>SUM(BK95:BK107)</f>
        <v>0</v>
      </c>
    </row>
    <row r="95" spans="1:65" s="2" customFormat="1" ht="16.5" customHeight="1">
      <c r="A95" s="33"/>
      <c r="B95" s="34"/>
      <c r="C95" s="172" t="s">
        <v>123</v>
      </c>
      <c r="D95" s="172" t="s">
        <v>118</v>
      </c>
      <c r="E95" s="173" t="s">
        <v>400</v>
      </c>
      <c r="F95" s="174" t="s">
        <v>401</v>
      </c>
      <c r="G95" s="175" t="s">
        <v>252</v>
      </c>
      <c r="H95" s="176">
        <v>1</v>
      </c>
      <c r="I95" s="177"/>
      <c r="J95" s="178">
        <f>ROUND(I95*H95,2)</f>
        <v>0</v>
      </c>
      <c r="K95" s="174" t="s">
        <v>19</v>
      </c>
      <c r="L95" s="38"/>
      <c r="M95" s="179" t="s">
        <v>19</v>
      </c>
      <c r="N95" s="180" t="s">
        <v>42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386</v>
      </c>
      <c r="AT95" s="183" t="s">
        <v>118</v>
      </c>
      <c r="AU95" s="183" t="s">
        <v>81</v>
      </c>
      <c r="AY95" s="16" t="s">
        <v>116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79</v>
      </c>
      <c r="BK95" s="184">
        <f>ROUND(I95*H95,2)</f>
        <v>0</v>
      </c>
      <c r="BL95" s="16" t="s">
        <v>386</v>
      </c>
      <c r="BM95" s="183" t="s">
        <v>402</v>
      </c>
    </row>
    <row r="96" spans="1:65" s="2" customFormat="1" ht="11.25">
      <c r="A96" s="33"/>
      <c r="B96" s="34"/>
      <c r="C96" s="35"/>
      <c r="D96" s="185" t="s">
        <v>125</v>
      </c>
      <c r="E96" s="35"/>
      <c r="F96" s="186" t="s">
        <v>401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125</v>
      </c>
      <c r="AU96" s="16" t="s">
        <v>81</v>
      </c>
    </row>
    <row r="97" spans="1:65" s="2" customFormat="1" ht="39">
      <c r="A97" s="33"/>
      <c r="B97" s="34"/>
      <c r="C97" s="35"/>
      <c r="D97" s="185" t="s">
        <v>214</v>
      </c>
      <c r="E97" s="35"/>
      <c r="F97" s="203" t="s">
        <v>403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214</v>
      </c>
      <c r="AU97" s="16" t="s">
        <v>81</v>
      </c>
    </row>
    <row r="98" spans="1:65" s="2" customFormat="1" ht="16.5" customHeight="1">
      <c r="A98" s="33"/>
      <c r="B98" s="34"/>
      <c r="C98" s="172" t="s">
        <v>151</v>
      </c>
      <c r="D98" s="172" t="s">
        <v>118</v>
      </c>
      <c r="E98" s="173" t="s">
        <v>404</v>
      </c>
      <c r="F98" s="174" t="s">
        <v>405</v>
      </c>
      <c r="G98" s="175" t="s">
        <v>406</v>
      </c>
      <c r="H98" s="176">
        <v>1</v>
      </c>
      <c r="I98" s="177"/>
      <c r="J98" s="178">
        <f>ROUND(I98*H98,2)</f>
        <v>0</v>
      </c>
      <c r="K98" s="174" t="s">
        <v>19</v>
      </c>
      <c r="L98" s="38"/>
      <c r="M98" s="179" t="s">
        <v>19</v>
      </c>
      <c r="N98" s="180" t="s">
        <v>42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407</v>
      </c>
      <c r="AT98" s="183" t="s">
        <v>118</v>
      </c>
      <c r="AU98" s="183" t="s">
        <v>81</v>
      </c>
      <c r="AY98" s="16" t="s">
        <v>116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79</v>
      </c>
      <c r="BK98" s="184">
        <f>ROUND(I98*H98,2)</f>
        <v>0</v>
      </c>
      <c r="BL98" s="16" t="s">
        <v>407</v>
      </c>
      <c r="BM98" s="183" t="s">
        <v>408</v>
      </c>
    </row>
    <row r="99" spans="1:65" s="2" customFormat="1" ht="11.25">
      <c r="A99" s="33"/>
      <c r="B99" s="34"/>
      <c r="C99" s="35"/>
      <c r="D99" s="185" t="s">
        <v>125</v>
      </c>
      <c r="E99" s="35"/>
      <c r="F99" s="186" t="s">
        <v>405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125</v>
      </c>
      <c r="AU99" s="16" t="s">
        <v>81</v>
      </c>
    </row>
    <row r="100" spans="1:65" s="2" customFormat="1" ht="29.25">
      <c r="A100" s="33"/>
      <c r="B100" s="34"/>
      <c r="C100" s="35"/>
      <c r="D100" s="185" t="s">
        <v>214</v>
      </c>
      <c r="E100" s="35"/>
      <c r="F100" s="203" t="s">
        <v>409</v>
      </c>
      <c r="G100" s="35"/>
      <c r="H100" s="35"/>
      <c r="I100" s="187"/>
      <c r="J100" s="35"/>
      <c r="K100" s="35"/>
      <c r="L100" s="38"/>
      <c r="M100" s="188"/>
      <c r="N100" s="189"/>
      <c r="O100" s="63"/>
      <c r="P100" s="63"/>
      <c r="Q100" s="63"/>
      <c r="R100" s="63"/>
      <c r="S100" s="63"/>
      <c r="T100" s="64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6" t="s">
        <v>214</v>
      </c>
      <c r="AU100" s="16" t="s">
        <v>81</v>
      </c>
    </row>
    <row r="101" spans="1:65" s="2" customFormat="1" ht="24.2" customHeight="1">
      <c r="A101" s="33"/>
      <c r="B101" s="34"/>
      <c r="C101" s="172" t="s">
        <v>158</v>
      </c>
      <c r="D101" s="172" t="s">
        <v>118</v>
      </c>
      <c r="E101" s="173" t="s">
        <v>410</v>
      </c>
      <c r="F101" s="174" t="s">
        <v>411</v>
      </c>
      <c r="G101" s="175" t="s">
        <v>406</v>
      </c>
      <c r="H101" s="176">
        <v>1</v>
      </c>
      <c r="I101" s="177"/>
      <c r="J101" s="178">
        <f>ROUND(I101*H101,2)</f>
        <v>0</v>
      </c>
      <c r="K101" s="174" t="s">
        <v>19</v>
      </c>
      <c r="L101" s="38"/>
      <c r="M101" s="179" t="s">
        <v>19</v>
      </c>
      <c r="N101" s="180" t="s">
        <v>42</v>
      </c>
      <c r="O101" s="63"/>
      <c r="P101" s="181">
        <f>O101*H101</f>
        <v>0</v>
      </c>
      <c r="Q101" s="181">
        <v>0</v>
      </c>
      <c r="R101" s="181">
        <f>Q101*H101</f>
        <v>0</v>
      </c>
      <c r="S101" s="181">
        <v>0</v>
      </c>
      <c r="T101" s="182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83" t="s">
        <v>407</v>
      </c>
      <c r="AT101" s="183" t="s">
        <v>118</v>
      </c>
      <c r="AU101" s="183" t="s">
        <v>81</v>
      </c>
      <c r="AY101" s="16" t="s">
        <v>116</v>
      </c>
      <c r="BE101" s="184">
        <f>IF(N101="základní",J101,0)</f>
        <v>0</v>
      </c>
      <c r="BF101" s="184">
        <f>IF(N101="snížená",J101,0)</f>
        <v>0</v>
      </c>
      <c r="BG101" s="184">
        <f>IF(N101="zákl. přenesená",J101,0)</f>
        <v>0</v>
      </c>
      <c r="BH101" s="184">
        <f>IF(N101="sníž. přenesená",J101,0)</f>
        <v>0</v>
      </c>
      <c r="BI101" s="184">
        <f>IF(N101="nulová",J101,0)</f>
        <v>0</v>
      </c>
      <c r="BJ101" s="16" t="s">
        <v>79</v>
      </c>
      <c r="BK101" s="184">
        <f>ROUND(I101*H101,2)</f>
        <v>0</v>
      </c>
      <c r="BL101" s="16" t="s">
        <v>407</v>
      </c>
      <c r="BM101" s="183" t="s">
        <v>412</v>
      </c>
    </row>
    <row r="102" spans="1:65" s="2" customFormat="1" ht="19.5">
      <c r="A102" s="33"/>
      <c r="B102" s="34"/>
      <c r="C102" s="35"/>
      <c r="D102" s="185" t="s">
        <v>125</v>
      </c>
      <c r="E102" s="35"/>
      <c r="F102" s="186" t="s">
        <v>411</v>
      </c>
      <c r="G102" s="35"/>
      <c r="H102" s="35"/>
      <c r="I102" s="187"/>
      <c r="J102" s="35"/>
      <c r="K102" s="35"/>
      <c r="L102" s="38"/>
      <c r="M102" s="188"/>
      <c r="N102" s="189"/>
      <c r="O102" s="63"/>
      <c r="P102" s="63"/>
      <c r="Q102" s="63"/>
      <c r="R102" s="63"/>
      <c r="S102" s="63"/>
      <c r="T102" s="64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T102" s="16" t="s">
        <v>125</v>
      </c>
      <c r="AU102" s="16" t="s">
        <v>81</v>
      </c>
    </row>
    <row r="103" spans="1:65" s="2" customFormat="1" ht="24.2" customHeight="1">
      <c r="A103" s="33"/>
      <c r="B103" s="34"/>
      <c r="C103" s="172" t="s">
        <v>164</v>
      </c>
      <c r="D103" s="172" t="s">
        <v>118</v>
      </c>
      <c r="E103" s="173" t="s">
        <v>413</v>
      </c>
      <c r="F103" s="174" t="s">
        <v>414</v>
      </c>
      <c r="G103" s="175" t="s">
        <v>252</v>
      </c>
      <c r="H103" s="176">
        <v>1</v>
      </c>
      <c r="I103" s="177"/>
      <c r="J103" s="178">
        <f>ROUND(I103*H103,2)</f>
        <v>0</v>
      </c>
      <c r="K103" s="174" t="s">
        <v>19</v>
      </c>
      <c r="L103" s="38"/>
      <c r="M103" s="179" t="s">
        <v>19</v>
      </c>
      <c r="N103" s="180" t="s">
        <v>42</v>
      </c>
      <c r="O103" s="63"/>
      <c r="P103" s="181">
        <f>O103*H103</f>
        <v>0</v>
      </c>
      <c r="Q103" s="181">
        <v>0</v>
      </c>
      <c r="R103" s="181">
        <f>Q103*H103</f>
        <v>0</v>
      </c>
      <c r="S103" s="181">
        <v>0</v>
      </c>
      <c r="T103" s="182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83" t="s">
        <v>407</v>
      </c>
      <c r="AT103" s="183" t="s">
        <v>118</v>
      </c>
      <c r="AU103" s="183" t="s">
        <v>81</v>
      </c>
      <c r="AY103" s="16" t="s">
        <v>116</v>
      </c>
      <c r="BE103" s="184">
        <f>IF(N103="základní",J103,0)</f>
        <v>0</v>
      </c>
      <c r="BF103" s="184">
        <f>IF(N103="snížená",J103,0)</f>
        <v>0</v>
      </c>
      <c r="BG103" s="184">
        <f>IF(N103="zákl. přenesená",J103,0)</f>
        <v>0</v>
      </c>
      <c r="BH103" s="184">
        <f>IF(N103="sníž. přenesená",J103,0)</f>
        <v>0</v>
      </c>
      <c r="BI103" s="184">
        <f>IF(N103="nulová",J103,0)</f>
        <v>0</v>
      </c>
      <c r="BJ103" s="16" t="s">
        <v>79</v>
      </c>
      <c r="BK103" s="184">
        <f>ROUND(I103*H103,2)</f>
        <v>0</v>
      </c>
      <c r="BL103" s="16" t="s">
        <v>407</v>
      </c>
      <c r="BM103" s="183" t="s">
        <v>415</v>
      </c>
    </row>
    <row r="104" spans="1:65" s="2" customFormat="1" ht="19.5">
      <c r="A104" s="33"/>
      <c r="B104" s="34"/>
      <c r="C104" s="35"/>
      <c r="D104" s="185" t="s">
        <v>125</v>
      </c>
      <c r="E104" s="35"/>
      <c r="F104" s="186" t="s">
        <v>414</v>
      </c>
      <c r="G104" s="35"/>
      <c r="H104" s="35"/>
      <c r="I104" s="187"/>
      <c r="J104" s="35"/>
      <c r="K104" s="35"/>
      <c r="L104" s="38"/>
      <c r="M104" s="188"/>
      <c r="N104" s="189"/>
      <c r="O104" s="63"/>
      <c r="P104" s="63"/>
      <c r="Q104" s="63"/>
      <c r="R104" s="63"/>
      <c r="S104" s="63"/>
      <c r="T104" s="64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6" t="s">
        <v>125</v>
      </c>
      <c r="AU104" s="16" t="s">
        <v>81</v>
      </c>
    </row>
    <row r="105" spans="1:65" s="2" customFormat="1" ht="39">
      <c r="A105" s="33"/>
      <c r="B105" s="34"/>
      <c r="C105" s="35"/>
      <c r="D105" s="185" t="s">
        <v>214</v>
      </c>
      <c r="E105" s="35"/>
      <c r="F105" s="203" t="s">
        <v>416</v>
      </c>
      <c r="G105" s="35"/>
      <c r="H105" s="35"/>
      <c r="I105" s="187"/>
      <c r="J105" s="35"/>
      <c r="K105" s="35"/>
      <c r="L105" s="38"/>
      <c r="M105" s="188"/>
      <c r="N105" s="189"/>
      <c r="O105" s="63"/>
      <c r="P105" s="63"/>
      <c r="Q105" s="63"/>
      <c r="R105" s="63"/>
      <c r="S105" s="63"/>
      <c r="T105" s="64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T105" s="16" t="s">
        <v>214</v>
      </c>
      <c r="AU105" s="16" t="s">
        <v>81</v>
      </c>
    </row>
    <row r="106" spans="1:65" s="2" customFormat="1" ht="24.2" customHeight="1">
      <c r="A106" s="33"/>
      <c r="B106" s="34"/>
      <c r="C106" s="172" t="s">
        <v>170</v>
      </c>
      <c r="D106" s="172" t="s">
        <v>118</v>
      </c>
      <c r="E106" s="173" t="s">
        <v>417</v>
      </c>
      <c r="F106" s="174" t="s">
        <v>418</v>
      </c>
      <c r="G106" s="175" t="s">
        <v>252</v>
      </c>
      <c r="H106" s="176">
        <v>1</v>
      </c>
      <c r="I106" s="177"/>
      <c r="J106" s="178">
        <f>ROUND(I106*H106,2)</f>
        <v>0</v>
      </c>
      <c r="K106" s="174" t="s">
        <v>19</v>
      </c>
      <c r="L106" s="38"/>
      <c r="M106" s="179" t="s">
        <v>19</v>
      </c>
      <c r="N106" s="180" t="s">
        <v>42</v>
      </c>
      <c r="O106" s="63"/>
      <c r="P106" s="181">
        <f>O106*H106</f>
        <v>0</v>
      </c>
      <c r="Q106" s="181">
        <v>0</v>
      </c>
      <c r="R106" s="181">
        <f>Q106*H106</f>
        <v>0</v>
      </c>
      <c r="S106" s="181">
        <v>0</v>
      </c>
      <c r="T106" s="182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83" t="s">
        <v>407</v>
      </c>
      <c r="AT106" s="183" t="s">
        <v>118</v>
      </c>
      <c r="AU106" s="183" t="s">
        <v>81</v>
      </c>
      <c r="AY106" s="16" t="s">
        <v>116</v>
      </c>
      <c r="BE106" s="184">
        <f>IF(N106="základní",J106,0)</f>
        <v>0</v>
      </c>
      <c r="BF106" s="184">
        <f>IF(N106="snížená",J106,0)</f>
        <v>0</v>
      </c>
      <c r="BG106" s="184">
        <f>IF(N106="zákl. přenesená",J106,0)</f>
        <v>0</v>
      </c>
      <c r="BH106" s="184">
        <f>IF(N106="sníž. přenesená",J106,0)</f>
        <v>0</v>
      </c>
      <c r="BI106" s="184">
        <f>IF(N106="nulová",J106,0)</f>
        <v>0</v>
      </c>
      <c r="BJ106" s="16" t="s">
        <v>79</v>
      </c>
      <c r="BK106" s="184">
        <f>ROUND(I106*H106,2)</f>
        <v>0</v>
      </c>
      <c r="BL106" s="16" t="s">
        <v>407</v>
      </c>
      <c r="BM106" s="183" t="s">
        <v>419</v>
      </c>
    </row>
    <row r="107" spans="1:65" s="2" customFormat="1" ht="11.25">
      <c r="A107" s="33"/>
      <c r="B107" s="34"/>
      <c r="C107" s="35"/>
      <c r="D107" s="185" t="s">
        <v>125</v>
      </c>
      <c r="E107" s="35"/>
      <c r="F107" s="186" t="s">
        <v>418</v>
      </c>
      <c r="G107" s="35"/>
      <c r="H107" s="35"/>
      <c r="I107" s="187"/>
      <c r="J107" s="35"/>
      <c r="K107" s="35"/>
      <c r="L107" s="38"/>
      <c r="M107" s="204"/>
      <c r="N107" s="205"/>
      <c r="O107" s="206"/>
      <c r="P107" s="206"/>
      <c r="Q107" s="206"/>
      <c r="R107" s="206"/>
      <c r="S107" s="206"/>
      <c r="T107" s="207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6" t="s">
        <v>125</v>
      </c>
      <c r="AU107" s="16" t="s">
        <v>81</v>
      </c>
    </row>
    <row r="108" spans="1:65" s="2" customFormat="1" ht="6.95" customHeight="1">
      <c r="A108" s="33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8"/>
      <c r="M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</sheetData>
  <sheetProtection algorithmName="SHA-512" hashValue="hNpjdV7TYFrQMlwpZN4W/YV/X7vW5DYg6/LtKblAmIDYEb6ByuKIVEyBb4iJ4UXZONF3+e9cPVASCrPLedWQlg==" saltValue="j3qFvr++OB8gHeIVSln2z/WAhIfRcN7m/jUOmCubi7Vhw7cERl31oJOdumElFaOREdziCwyc5Z1l2KaZrn4TdA==" spinCount="100000" sheet="1" objects="1" scenarios="1" formatColumns="0" formatRows="0" autoFilter="0"/>
  <autoFilter ref="C81:K10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3"/>
  <sheetViews>
    <sheetView showGridLines="0" workbookViewId="0"/>
  </sheetViews>
  <sheetFormatPr defaultRowHeight="1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1" t="s">
        <v>420</v>
      </c>
      <c r="D3" s="341"/>
      <c r="E3" s="341"/>
      <c r="F3" s="341"/>
      <c r="G3" s="341"/>
      <c r="H3" s="341"/>
      <c r="I3" s="341"/>
      <c r="J3" s="341"/>
      <c r="K3" s="213"/>
    </row>
    <row r="4" spans="2:11" s="1" customFormat="1" ht="25.5" customHeight="1">
      <c r="B4" s="214"/>
      <c r="C4" s="346" t="s">
        <v>421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422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423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424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425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426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427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428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429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430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78</v>
      </c>
      <c r="F18" s="345" t="s">
        <v>431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432</v>
      </c>
      <c r="F19" s="345" t="s">
        <v>433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434</v>
      </c>
      <c r="F20" s="345" t="s">
        <v>435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89</v>
      </c>
      <c r="F21" s="345" t="s">
        <v>90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436</v>
      </c>
      <c r="F22" s="345" t="s">
        <v>437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438</v>
      </c>
      <c r="F23" s="345" t="s">
        <v>439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440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441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442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443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444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445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446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447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448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102</v>
      </c>
      <c r="F36" s="217"/>
      <c r="G36" s="345" t="s">
        <v>449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450</v>
      </c>
      <c r="F37" s="217"/>
      <c r="G37" s="345" t="s">
        <v>451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52</v>
      </c>
      <c r="F38" s="217"/>
      <c r="G38" s="345" t="s">
        <v>452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53</v>
      </c>
      <c r="F39" s="217"/>
      <c r="G39" s="345" t="s">
        <v>453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103</v>
      </c>
      <c r="F40" s="217"/>
      <c r="G40" s="345" t="s">
        <v>454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104</v>
      </c>
      <c r="F41" s="217"/>
      <c r="G41" s="345" t="s">
        <v>455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456</v>
      </c>
      <c r="F42" s="217"/>
      <c r="G42" s="345" t="s">
        <v>457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458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459</v>
      </c>
      <c r="F44" s="217"/>
      <c r="G44" s="345" t="s">
        <v>460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106</v>
      </c>
      <c r="F45" s="217"/>
      <c r="G45" s="345" t="s">
        <v>461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462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463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464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465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466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467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468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469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470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471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472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473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474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7" t="s">
        <v>475</v>
      </c>
      <c r="E62" s="347"/>
      <c r="F62" s="347"/>
      <c r="G62" s="347"/>
      <c r="H62" s="347"/>
      <c r="I62" s="347"/>
      <c r="J62" s="347"/>
      <c r="K62" s="215"/>
    </row>
    <row r="63" spans="2:11" s="1" customFormat="1" ht="15" customHeight="1">
      <c r="B63" s="214"/>
      <c r="C63" s="219"/>
      <c r="D63" s="345" t="s">
        <v>476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477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7" t="s">
        <v>478</v>
      </c>
      <c r="E66" s="347"/>
      <c r="F66" s="347"/>
      <c r="G66" s="347"/>
      <c r="H66" s="347"/>
      <c r="I66" s="347"/>
      <c r="J66" s="347"/>
      <c r="K66" s="215"/>
    </row>
    <row r="67" spans="2:11" s="1" customFormat="1" ht="15" customHeight="1">
      <c r="B67" s="214"/>
      <c r="C67" s="219"/>
      <c r="D67" s="345" t="s">
        <v>479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480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481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482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0" t="s">
        <v>483</v>
      </c>
      <c r="D75" s="340"/>
      <c r="E75" s="340"/>
      <c r="F75" s="340"/>
      <c r="G75" s="340"/>
      <c r="H75" s="340"/>
      <c r="I75" s="340"/>
      <c r="J75" s="340"/>
      <c r="K75" s="232"/>
    </row>
    <row r="76" spans="2:11" s="1" customFormat="1" ht="17.25" customHeight="1">
      <c r="B76" s="231"/>
      <c r="C76" s="233" t="s">
        <v>484</v>
      </c>
      <c r="D76" s="233"/>
      <c r="E76" s="233"/>
      <c r="F76" s="233" t="s">
        <v>485</v>
      </c>
      <c r="G76" s="234"/>
      <c r="H76" s="233" t="s">
        <v>53</v>
      </c>
      <c r="I76" s="233" t="s">
        <v>56</v>
      </c>
      <c r="J76" s="233" t="s">
        <v>486</v>
      </c>
      <c r="K76" s="232"/>
    </row>
    <row r="77" spans="2:11" s="1" customFormat="1" ht="17.25" customHeight="1">
      <c r="B77" s="231"/>
      <c r="C77" s="235" t="s">
        <v>487</v>
      </c>
      <c r="D77" s="235"/>
      <c r="E77" s="235"/>
      <c r="F77" s="236" t="s">
        <v>488</v>
      </c>
      <c r="G77" s="237"/>
      <c r="H77" s="235"/>
      <c r="I77" s="235"/>
      <c r="J77" s="235" t="s">
        <v>489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52</v>
      </c>
      <c r="D79" s="240"/>
      <c r="E79" s="240"/>
      <c r="F79" s="241" t="s">
        <v>490</v>
      </c>
      <c r="G79" s="242"/>
      <c r="H79" s="220" t="s">
        <v>491</v>
      </c>
      <c r="I79" s="220" t="s">
        <v>492</v>
      </c>
      <c r="J79" s="220">
        <v>20</v>
      </c>
      <c r="K79" s="232"/>
    </row>
    <row r="80" spans="2:11" s="1" customFormat="1" ht="15" customHeight="1">
      <c r="B80" s="231"/>
      <c r="C80" s="220" t="s">
        <v>493</v>
      </c>
      <c r="D80" s="220"/>
      <c r="E80" s="220"/>
      <c r="F80" s="241" t="s">
        <v>490</v>
      </c>
      <c r="G80" s="242"/>
      <c r="H80" s="220" t="s">
        <v>494</v>
      </c>
      <c r="I80" s="220" t="s">
        <v>492</v>
      </c>
      <c r="J80" s="220">
        <v>120</v>
      </c>
      <c r="K80" s="232"/>
    </row>
    <row r="81" spans="2:11" s="1" customFormat="1" ht="15" customHeight="1">
      <c r="B81" s="243"/>
      <c r="C81" s="220" t="s">
        <v>495</v>
      </c>
      <c r="D81" s="220"/>
      <c r="E81" s="220"/>
      <c r="F81" s="241" t="s">
        <v>496</v>
      </c>
      <c r="G81" s="242"/>
      <c r="H81" s="220" t="s">
        <v>497</v>
      </c>
      <c r="I81" s="220" t="s">
        <v>492</v>
      </c>
      <c r="J81" s="220">
        <v>50</v>
      </c>
      <c r="K81" s="232"/>
    </row>
    <row r="82" spans="2:11" s="1" customFormat="1" ht="15" customHeight="1">
      <c r="B82" s="243"/>
      <c r="C82" s="220" t="s">
        <v>498</v>
      </c>
      <c r="D82" s="220"/>
      <c r="E82" s="220"/>
      <c r="F82" s="241" t="s">
        <v>490</v>
      </c>
      <c r="G82" s="242"/>
      <c r="H82" s="220" t="s">
        <v>499</v>
      </c>
      <c r="I82" s="220" t="s">
        <v>500</v>
      </c>
      <c r="J82" s="220"/>
      <c r="K82" s="232"/>
    </row>
    <row r="83" spans="2:11" s="1" customFormat="1" ht="15" customHeight="1">
      <c r="B83" s="243"/>
      <c r="C83" s="244" t="s">
        <v>501</v>
      </c>
      <c r="D83" s="244"/>
      <c r="E83" s="244"/>
      <c r="F83" s="245" t="s">
        <v>496</v>
      </c>
      <c r="G83" s="244"/>
      <c r="H83" s="244" t="s">
        <v>502</v>
      </c>
      <c r="I83" s="244" t="s">
        <v>492</v>
      </c>
      <c r="J83" s="244">
        <v>15</v>
      </c>
      <c r="K83" s="232"/>
    </row>
    <row r="84" spans="2:11" s="1" customFormat="1" ht="15" customHeight="1">
      <c r="B84" s="243"/>
      <c r="C84" s="244" t="s">
        <v>503</v>
      </c>
      <c r="D84" s="244"/>
      <c r="E84" s="244"/>
      <c r="F84" s="245" t="s">
        <v>496</v>
      </c>
      <c r="G84" s="244"/>
      <c r="H84" s="244" t="s">
        <v>504</v>
      </c>
      <c r="I84" s="244" t="s">
        <v>492</v>
      </c>
      <c r="J84" s="244">
        <v>15</v>
      </c>
      <c r="K84" s="232"/>
    </row>
    <row r="85" spans="2:11" s="1" customFormat="1" ht="15" customHeight="1">
      <c r="B85" s="243"/>
      <c r="C85" s="244" t="s">
        <v>505</v>
      </c>
      <c r="D85" s="244"/>
      <c r="E85" s="244"/>
      <c r="F85" s="245" t="s">
        <v>496</v>
      </c>
      <c r="G85" s="244"/>
      <c r="H85" s="244" t="s">
        <v>506</v>
      </c>
      <c r="I85" s="244" t="s">
        <v>492</v>
      </c>
      <c r="J85" s="244">
        <v>20</v>
      </c>
      <c r="K85" s="232"/>
    </row>
    <row r="86" spans="2:11" s="1" customFormat="1" ht="15" customHeight="1">
      <c r="B86" s="243"/>
      <c r="C86" s="244" t="s">
        <v>507</v>
      </c>
      <c r="D86" s="244"/>
      <c r="E86" s="244"/>
      <c r="F86" s="245" t="s">
        <v>496</v>
      </c>
      <c r="G86" s="244"/>
      <c r="H86" s="244" t="s">
        <v>508</v>
      </c>
      <c r="I86" s="244" t="s">
        <v>492</v>
      </c>
      <c r="J86" s="244">
        <v>20</v>
      </c>
      <c r="K86" s="232"/>
    </row>
    <row r="87" spans="2:11" s="1" customFormat="1" ht="15" customHeight="1">
      <c r="B87" s="243"/>
      <c r="C87" s="220" t="s">
        <v>509</v>
      </c>
      <c r="D87" s="220"/>
      <c r="E87" s="220"/>
      <c r="F87" s="241" t="s">
        <v>496</v>
      </c>
      <c r="G87" s="242"/>
      <c r="H87" s="220" t="s">
        <v>510</v>
      </c>
      <c r="I87" s="220" t="s">
        <v>492</v>
      </c>
      <c r="J87" s="220">
        <v>50</v>
      </c>
      <c r="K87" s="232"/>
    </row>
    <row r="88" spans="2:11" s="1" customFormat="1" ht="15" customHeight="1">
      <c r="B88" s="243"/>
      <c r="C88" s="220" t="s">
        <v>511</v>
      </c>
      <c r="D88" s="220"/>
      <c r="E88" s="220"/>
      <c r="F88" s="241" t="s">
        <v>496</v>
      </c>
      <c r="G88" s="242"/>
      <c r="H88" s="220" t="s">
        <v>512</v>
      </c>
      <c r="I88" s="220" t="s">
        <v>492</v>
      </c>
      <c r="J88" s="220">
        <v>20</v>
      </c>
      <c r="K88" s="232"/>
    </row>
    <row r="89" spans="2:11" s="1" customFormat="1" ht="15" customHeight="1">
      <c r="B89" s="243"/>
      <c r="C89" s="220" t="s">
        <v>513</v>
      </c>
      <c r="D89" s="220"/>
      <c r="E89" s="220"/>
      <c r="F89" s="241" t="s">
        <v>496</v>
      </c>
      <c r="G89" s="242"/>
      <c r="H89" s="220" t="s">
        <v>514</v>
      </c>
      <c r="I89" s="220" t="s">
        <v>492</v>
      </c>
      <c r="J89" s="220">
        <v>20</v>
      </c>
      <c r="K89" s="232"/>
    </row>
    <row r="90" spans="2:11" s="1" customFormat="1" ht="15" customHeight="1">
      <c r="B90" s="243"/>
      <c r="C90" s="220" t="s">
        <v>515</v>
      </c>
      <c r="D90" s="220"/>
      <c r="E90" s="220"/>
      <c r="F90" s="241" t="s">
        <v>496</v>
      </c>
      <c r="G90" s="242"/>
      <c r="H90" s="220" t="s">
        <v>516</v>
      </c>
      <c r="I90" s="220" t="s">
        <v>492</v>
      </c>
      <c r="J90" s="220">
        <v>50</v>
      </c>
      <c r="K90" s="232"/>
    </row>
    <row r="91" spans="2:11" s="1" customFormat="1" ht="15" customHeight="1">
      <c r="B91" s="243"/>
      <c r="C91" s="220" t="s">
        <v>517</v>
      </c>
      <c r="D91" s="220"/>
      <c r="E91" s="220"/>
      <c r="F91" s="241" t="s">
        <v>496</v>
      </c>
      <c r="G91" s="242"/>
      <c r="H91" s="220" t="s">
        <v>517</v>
      </c>
      <c r="I91" s="220" t="s">
        <v>492</v>
      </c>
      <c r="J91" s="220">
        <v>50</v>
      </c>
      <c r="K91" s="232"/>
    </row>
    <row r="92" spans="2:11" s="1" customFormat="1" ht="15" customHeight="1">
      <c r="B92" s="243"/>
      <c r="C92" s="220" t="s">
        <v>518</v>
      </c>
      <c r="D92" s="220"/>
      <c r="E92" s="220"/>
      <c r="F92" s="241" t="s">
        <v>496</v>
      </c>
      <c r="G92" s="242"/>
      <c r="H92" s="220" t="s">
        <v>519</v>
      </c>
      <c r="I92" s="220" t="s">
        <v>492</v>
      </c>
      <c r="J92" s="220">
        <v>255</v>
      </c>
      <c r="K92" s="232"/>
    </row>
    <row r="93" spans="2:11" s="1" customFormat="1" ht="15" customHeight="1">
      <c r="B93" s="243"/>
      <c r="C93" s="220" t="s">
        <v>520</v>
      </c>
      <c r="D93" s="220"/>
      <c r="E93" s="220"/>
      <c r="F93" s="241" t="s">
        <v>490</v>
      </c>
      <c r="G93" s="242"/>
      <c r="H93" s="220" t="s">
        <v>521</v>
      </c>
      <c r="I93" s="220" t="s">
        <v>522</v>
      </c>
      <c r="J93" s="220"/>
      <c r="K93" s="232"/>
    </row>
    <row r="94" spans="2:11" s="1" customFormat="1" ht="15" customHeight="1">
      <c r="B94" s="243"/>
      <c r="C94" s="220" t="s">
        <v>523</v>
      </c>
      <c r="D94" s="220"/>
      <c r="E94" s="220"/>
      <c r="F94" s="241" t="s">
        <v>490</v>
      </c>
      <c r="G94" s="242"/>
      <c r="H94" s="220" t="s">
        <v>524</v>
      </c>
      <c r="I94" s="220" t="s">
        <v>525</v>
      </c>
      <c r="J94" s="220"/>
      <c r="K94" s="232"/>
    </row>
    <row r="95" spans="2:11" s="1" customFormat="1" ht="15" customHeight="1">
      <c r="B95" s="243"/>
      <c r="C95" s="220" t="s">
        <v>526</v>
      </c>
      <c r="D95" s="220"/>
      <c r="E95" s="220"/>
      <c r="F95" s="241" t="s">
        <v>490</v>
      </c>
      <c r="G95" s="242"/>
      <c r="H95" s="220" t="s">
        <v>526</v>
      </c>
      <c r="I95" s="220" t="s">
        <v>525</v>
      </c>
      <c r="J95" s="220"/>
      <c r="K95" s="232"/>
    </row>
    <row r="96" spans="2:11" s="1" customFormat="1" ht="15" customHeight="1">
      <c r="B96" s="243"/>
      <c r="C96" s="220" t="s">
        <v>37</v>
      </c>
      <c r="D96" s="220"/>
      <c r="E96" s="220"/>
      <c r="F96" s="241" t="s">
        <v>490</v>
      </c>
      <c r="G96" s="242"/>
      <c r="H96" s="220" t="s">
        <v>527</v>
      </c>
      <c r="I96" s="220" t="s">
        <v>525</v>
      </c>
      <c r="J96" s="220"/>
      <c r="K96" s="232"/>
    </row>
    <row r="97" spans="2:11" s="1" customFormat="1" ht="15" customHeight="1">
      <c r="B97" s="243"/>
      <c r="C97" s="220" t="s">
        <v>47</v>
      </c>
      <c r="D97" s="220"/>
      <c r="E97" s="220"/>
      <c r="F97" s="241" t="s">
        <v>490</v>
      </c>
      <c r="G97" s="242"/>
      <c r="H97" s="220" t="s">
        <v>528</v>
      </c>
      <c r="I97" s="220" t="s">
        <v>525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0" t="s">
        <v>529</v>
      </c>
      <c r="D102" s="340"/>
      <c r="E102" s="340"/>
      <c r="F102" s="340"/>
      <c r="G102" s="340"/>
      <c r="H102" s="340"/>
      <c r="I102" s="340"/>
      <c r="J102" s="340"/>
      <c r="K102" s="232"/>
    </row>
    <row r="103" spans="2:11" s="1" customFormat="1" ht="17.25" customHeight="1">
      <c r="B103" s="231"/>
      <c r="C103" s="233" t="s">
        <v>484</v>
      </c>
      <c r="D103" s="233"/>
      <c r="E103" s="233"/>
      <c r="F103" s="233" t="s">
        <v>485</v>
      </c>
      <c r="G103" s="234"/>
      <c r="H103" s="233" t="s">
        <v>53</v>
      </c>
      <c r="I103" s="233" t="s">
        <v>56</v>
      </c>
      <c r="J103" s="233" t="s">
        <v>486</v>
      </c>
      <c r="K103" s="232"/>
    </row>
    <row r="104" spans="2:11" s="1" customFormat="1" ht="17.25" customHeight="1">
      <c r="B104" s="231"/>
      <c r="C104" s="235" t="s">
        <v>487</v>
      </c>
      <c r="D104" s="235"/>
      <c r="E104" s="235"/>
      <c r="F104" s="236" t="s">
        <v>488</v>
      </c>
      <c r="G104" s="237"/>
      <c r="H104" s="235"/>
      <c r="I104" s="235"/>
      <c r="J104" s="235" t="s">
        <v>489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52</v>
      </c>
      <c r="D106" s="240"/>
      <c r="E106" s="240"/>
      <c r="F106" s="241" t="s">
        <v>490</v>
      </c>
      <c r="G106" s="220"/>
      <c r="H106" s="220" t="s">
        <v>530</v>
      </c>
      <c r="I106" s="220" t="s">
        <v>492</v>
      </c>
      <c r="J106" s="220">
        <v>20</v>
      </c>
      <c r="K106" s="232"/>
    </row>
    <row r="107" spans="2:11" s="1" customFormat="1" ht="15" customHeight="1">
      <c r="B107" s="231"/>
      <c r="C107" s="220" t="s">
        <v>493</v>
      </c>
      <c r="D107" s="220"/>
      <c r="E107" s="220"/>
      <c r="F107" s="241" t="s">
        <v>490</v>
      </c>
      <c r="G107" s="220"/>
      <c r="H107" s="220" t="s">
        <v>530</v>
      </c>
      <c r="I107" s="220" t="s">
        <v>492</v>
      </c>
      <c r="J107" s="220">
        <v>120</v>
      </c>
      <c r="K107" s="232"/>
    </row>
    <row r="108" spans="2:11" s="1" customFormat="1" ht="15" customHeight="1">
      <c r="B108" s="243"/>
      <c r="C108" s="220" t="s">
        <v>495</v>
      </c>
      <c r="D108" s="220"/>
      <c r="E108" s="220"/>
      <c r="F108" s="241" t="s">
        <v>496</v>
      </c>
      <c r="G108" s="220"/>
      <c r="H108" s="220" t="s">
        <v>530</v>
      </c>
      <c r="I108" s="220" t="s">
        <v>492</v>
      </c>
      <c r="J108" s="220">
        <v>50</v>
      </c>
      <c r="K108" s="232"/>
    </row>
    <row r="109" spans="2:11" s="1" customFormat="1" ht="15" customHeight="1">
      <c r="B109" s="243"/>
      <c r="C109" s="220" t="s">
        <v>498</v>
      </c>
      <c r="D109" s="220"/>
      <c r="E109" s="220"/>
      <c r="F109" s="241" t="s">
        <v>490</v>
      </c>
      <c r="G109" s="220"/>
      <c r="H109" s="220" t="s">
        <v>530</v>
      </c>
      <c r="I109" s="220" t="s">
        <v>500</v>
      </c>
      <c r="J109" s="220"/>
      <c r="K109" s="232"/>
    </row>
    <row r="110" spans="2:11" s="1" customFormat="1" ht="15" customHeight="1">
      <c r="B110" s="243"/>
      <c r="C110" s="220" t="s">
        <v>509</v>
      </c>
      <c r="D110" s="220"/>
      <c r="E110" s="220"/>
      <c r="F110" s="241" t="s">
        <v>496</v>
      </c>
      <c r="G110" s="220"/>
      <c r="H110" s="220" t="s">
        <v>530</v>
      </c>
      <c r="I110" s="220" t="s">
        <v>492</v>
      </c>
      <c r="J110" s="220">
        <v>50</v>
      </c>
      <c r="K110" s="232"/>
    </row>
    <row r="111" spans="2:11" s="1" customFormat="1" ht="15" customHeight="1">
      <c r="B111" s="243"/>
      <c r="C111" s="220" t="s">
        <v>517</v>
      </c>
      <c r="D111" s="220"/>
      <c r="E111" s="220"/>
      <c r="F111" s="241" t="s">
        <v>496</v>
      </c>
      <c r="G111" s="220"/>
      <c r="H111" s="220" t="s">
        <v>530</v>
      </c>
      <c r="I111" s="220" t="s">
        <v>492</v>
      </c>
      <c r="J111" s="220">
        <v>50</v>
      </c>
      <c r="K111" s="232"/>
    </row>
    <row r="112" spans="2:11" s="1" customFormat="1" ht="15" customHeight="1">
      <c r="B112" s="243"/>
      <c r="C112" s="220" t="s">
        <v>515</v>
      </c>
      <c r="D112" s="220"/>
      <c r="E112" s="220"/>
      <c r="F112" s="241" t="s">
        <v>496</v>
      </c>
      <c r="G112" s="220"/>
      <c r="H112" s="220" t="s">
        <v>530</v>
      </c>
      <c r="I112" s="220" t="s">
        <v>492</v>
      </c>
      <c r="J112" s="220">
        <v>50</v>
      </c>
      <c r="K112" s="232"/>
    </row>
    <row r="113" spans="2:11" s="1" customFormat="1" ht="15" customHeight="1">
      <c r="B113" s="243"/>
      <c r="C113" s="220" t="s">
        <v>52</v>
      </c>
      <c r="D113" s="220"/>
      <c r="E113" s="220"/>
      <c r="F113" s="241" t="s">
        <v>490</v>
      </c>
      <c r="G113" s="220"/>
      <c r="H113" s="220" t="s">
        <v>531</v>
      </c>
      <c r="I113" s="220" t="s">
        <v>492</v>
      </c>
      <c r="J113" s="220">
        <v>20</v>
      </c>
      <c r="K113" s="232"/>
    </row>
    <row r="114" spans="2:11" s="1" customFormat="1" ht="15" customHeight="1">
      <c r="B114" s="243"/>
      <c r="C114" s="220" t="s">
        <v>532</v>
      </c>
      <c r="D114" s="220"/>
      <c r="E114" s="220"/>
      <c r="F114" s="241" t="s">
        <v>490</v>
      </c>
      <c r="G114" s="220"/>
      <c r="H114" s="220" t="s">
        <v>533</v>
      </c>
      <c r="I114" s="220" t="s">
        <v>492</v>
      </c>
      <c r="J114" s="220">
        <v>120</v>
      </c>
      <c r="K114" s="232"/>
    </row>
    <row r="115" spans="2:11" s="1" customFormat="1" ht="15" customHeight="1">
      <c r="B115" s="243"/>
      <c r="C115" s="220" t="s">
        <v>37</v>
      </c>
      <c r="D115" s="220"/>
      <c r="E115" s="220"/>
      <c r="F115" s="241" t="s">
        <v>490</v>
      </c>
      <c r="G115" s="220"/>
      <c r="H115" s="220" t="s">
        <v>534</v>
      </c>
      <c r="I115" s="220" t="s">
        <v>525</v>
      </c>
      <c r="J115" s="220"/>
      <c r="K115" s="232"/>
    </row>
    <row r="116" spans="2:11" s="1" customFormat="1" ht="15" customHeight="1">
      <c r="B116" s="243"/>
      <c r="C116" s="220" t="s">
        <v>47</v>
      </c>
      <c r="D116" s="220"/>
      <c r="E116" s="220"/>
      <c r="F116" s="241" t="s">
        <v>490</v>
      </c>
      <c r="G116" s="220"/>
      <c r="H116" s="220" t="s">
        <v>535</v>
      </c>
      <c r="I116" s="220" t="s">
        <v>525</v>
      </c>
      <c r="J116" s="220"/>
      <c r="K116" s="232"/>
    </row>
    <row r="117" spans="2:11" s="1" customFormat="1" ht="15" customHeight="1">
      <c r="B117" s="243"/>
      <c r="C117" s="220" t="s">
        <v>56</v>
      </c>
      <c r="D117" s="220"/>
      <c r="E117" s="220"/>
      <c r="F117" s="241" t="s">
        <v>490</v>
      </c>
      <c r="G117" s="220"/>
      <c r="H117" s="220" t="s">
        <v>536</v>
      </c>
      <c r="I117" s="220" t="s">
        <v>537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1" t="s">
        <v>538</v>
      </c>
      <c r="D122" s="341"/>
      <c r="E122" s="341"/>
      <c r="F122" s="341"/>
      <c r="G122" s="341"/>
      <c r="H122" s="341"/>
      <c r="I122" s="341"/>
      <c r="J122" s="341"/>
      <c r="K122" s="260"/>
    </row>
    <row r="123" spans="2:11" s="1" customFormat="1" ht="17.25" customHeight="1">
      <c r="B123" s="261"/>
      <c r="C123" s="233" t="s">
        <v>484</v>
      </c>
      <c r="D123" s="233"/>
      <c r="E123" s="233"/>
      <c r="F123" s="233" t="s">
        <v>485</v>
      </c>
      <c r="G123" s="234"/>
      <c r="H123" s="233" t="s">
        <v>53</v>
      </c>
      <c r="I123" s="233" t="s">
        <v>56</v>
      </c>
      <c r="J123" s="233" t="s">
        <v>486</v>
      </c>
      <c r="K123" s="262"/>
    </row>
    <row r="124" spans="2:11" s="1" customFormat="1" ht="17.25" customHeight="1">
      <c r="B124" s="261"/>
      <c r="C124" s="235" t="s">
        <v>487</v>
      </c>
      <c r="D124" s="235"/>
      <c r="E124" s="235"/>
      <c r="F124" s="236" t="s">
        <v>488</v>
      </c>
      <c r="G124" s="237"/>
      <c r="H124" s="235"/>
      <c r="I124" s="235"/>
      <c r="J124" s="235" t="s">
        <v>489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493</v>
      </c>
      <c r="D126" s="240"/>
      <c r="E126" s="240"/>
      <c r="F126" s="241" t="s">
        <v>490</v>
      </c>
      <c r="G126" s="220"/>
      <c r="H126" s="220" t="s">
        <v>530</v>
      </c>
      <c r="I126" s="220" t="s">
        <v>492</v>
      </c>
      <c r="J126" s="220">
        <v>120</v>
      </c>
      <c r="K126" s="266"/>
    </row>
    <row r="127" spans="2:11" s="1" customFormat="1" ht="15" customHeight="1">
      <c r="B127" s="263"/>
      <c r="C127" s="220" t="s">
        <v>539</v>
      </c>
      <c r="D127" s="220"/>
      <c r="E127" s="220"/>
      <c r="F127" s="241" t="s">
        <v>490</v>
      </c>
      <c r="G127" s="220"/>
      <c r="H127" s="220" t="s">
        <v>540</v>
      </c>
      <c r="I127" s="220" t="s">
        <v>492</v>
      </c>
      <c r="J127" s="220" t="s">
        <v>541</v>
      </c>
      <c r="K127" s="266"/>
    </row>
    <row r="128" spans="2:11" s="1" customFormat="1" ht="15" customHeight="1">
      <c r="B128" s="263"/>
      <c r="C128" s="220" t="s">
        <v>438</v>
      </c>
      <c r="D128" s="220"/>
      <c r="E128" s="220"/>
      <c r="F128" s="241" t="s">
        <v>490</v>
      </c>
      <c r="G128" s="220"/>
      <c r="H128" s="220" t="s">
        <v>542</v>
      </c>
      <c r="I128" s="220" t="s">
        <v>492</v>
      </c>
      <c r="J128" s="220" t="s">
        <v>541</v>
      </c>
      <c r="K128" s="266"/>
    </row>
    <row r="129" spans="2:11" s="1" customFormat="1" ht="15" customHeight="1">
      <c r="B129" s="263"/>
      <c r="C129" s="220" t="s">
        <v>501</v>
      </c>
      <c r="D129" s="220"/>
      <c r="E129" s="220"/>
      <c r="F129" s="241" t="s">
        <v>496</v>
      </c>
      <c r="G129" s="220"/>
      <c r="H129" s="220" t="s">
        <v>502</v>
      </c>
      <c r="I129" s="220" t="s">
        <v>492</v>
      </c>
      <c r="J129" s="220">
        <v>15</v>
      </c>
      <c r="K129" s="266"/>
    </row>
    <row r="130" spans="2:11" s="1" customFormat="1" ht="15" customHeight="1">
      <c r="B130" s="263"/>
      <c r="C130" s="244" t="s">
        <v>503</v>
      </c>
      <c r="D130" s="244"/>
      <c r="E130" s="244"/>
      <c r="F130" s="245" t="s">
        <v>496</v>
      </c>
      <c r="G130" s="244"/>
      <c r="H130" s="244" t="s">
        <v>504</v>
      </c>
      <c r="I130" s="244" t="s">
        <v>492</v>
      </c>
      <c r="J130" s="244">
        <v>15</v>
      </c>
      <c r="K130" s="266"/>
    </row>
    <row r="131" spans="2:11" s="1" customFormat="1" ht="15" customHeight="1">
      <c r="B131" s="263"/>
      <c r="C131" s="244" t="s">
        <v>505</v>
      </c>
      <c r="D131" s="244"/>
      <c r="E131" s="244"/>
      <c r="F131" s="245" t="s">
        <v>496</v>
      </c>
      <c r="G131" s="244"/>
      <c r="H131" s="244" t="s">
        <v>506</v>
      </c>
      <c r="I131" s="244" t="s">
        <v>492</v>
      </c>
      <c r="J131" s="244">
        <v>20</v>
      </c>
      <c r="K131" s="266"/>
    </row>
    <row r="132" spans="2:11" s="1" customFormat="1" ht="15" customHeight="1">
      <c r="B132" s="263"/>
      <c r="C132" s="244" t="s">
        <v>507</v>
      </c>
      <c r="D132" s="244"/>
      <c r="E132" s="244"/>
      <c r="F132" s="245" t="s">
        <v>496</v>
      </c>
      <c r="G132" s="244"/>
      <c r="H132" s="244" t="s">
        <v>508</v>
      </c>
      <c r="I132" s="244" t="s">
        <v>492</v>
      </c>
      <c r="J132" s="244">
        <v>20</v>
      </c>
      <c r="K132" s="266"/>
    </row>
    <row r="133" spans="2:11" s="1" customFormat="1" ht="15" customHeight="1">
      <c r="B133" s="263"/>
      <c r="C133" s="220" t="s">
        <v>495</v>
      </c>
      <c r="D133" s="220"/>
      <c r="E133" s="220"/>
      <c r="F133" s="241" t="s">
        <v>496</v>
      </c>
      <c r="G133" s="220"/>
      <c r="H133" s="220" t="s">
        <v>530</v>
      </c>
      <c r="I133" s="220" t="s">
        <v>492</v>
      </c>
      <c r="J133" s="220">
        <v>50</v>
      </c>
      <c r="K133" s="266"/>
    </row>
    <row r="134" spans="2:11" s="1" customFormat="1" ht="15" customHeight="1">
      <c r="B134" s="263"/>
      <c r="C134" s="220" t="s">
        <v>509</v>
      </c>
      <c r="D134" s="220"/>
      <c r="E134" s="220"/>
      <c r="F134" s="241" t="s">
        <v>496</v>
      </c>
      <c r="G134" s="220"/>
      <c r="H134" s="220" t="s">
        <v>530</v>
      </c>
      <c r="I134" s="220" t="s">
        <v>492</v>
      </c>
      <c r="J134" s="220">
        <v>50</v>
      </c>
      <c r="K134" s="266"/>
    </row>
    <row r="135" spans="2:11" s="1" customFormat="1" ht="15" customHeight="1">
      <c r="B135" s="263"/>
      <c r="C135" s="220" t="s">
        <v>515</v>
      </c>
      <c r="D135" s="220"/>
      <c r="E135" s="220"/>
      <c r="F135" s="241" t="s">
        <v>496</v>
      </c>
      <c r="G135" s="220"/>
      <c r="H135" s="220" t="s">
        <v>530</v>
      </c>
      <c r="I135" s="220" t="s">
        <v>492</v>
      </c>
      <c r="J135" s="220">
        <v>50</v>
      </c>
      <c r="K135" s="266"/>
    </row>
    <row r="136" spans="2:11" s="1" customFormat="1" ht="15" customHeight="1">
      <c r="B136" s="263"/>
      <c r="C136" s="220" t="s">
        <v>517</v>
      </c>
      <c r="D136" s="220"/>
      <c r="E136" s="220"/>
      <c r="F136" s="241" t="s">
        <v>496</v>
      </c>
      <c r="G136" s="220"/>
      <c r="H136" s="220" t="s">
        <v>530</v>
      </c>
      <c r="I136" s="220" t="s">
        <v>492</v>
      </c>
      <c r="J136" s="220">
        <v>50</v>
      </c>
      <c r="K136" s="266"/>
    </row>
    <row r="137" spans="2:11" s="1" customFormat="1" ht="15" customHeight="1">
      <c r="B137" s="263"/>
      <c r="C137" s="220" t="s">
        <v>518</v>
      </c>
      <c r="D137" s="220"/>
      <c r="E137" s="220"/>
      <c r="F137" s="241" t="s">
        <v>496</v>
      </c>
      <c r="G137" s="220"/>
      <c r="H137" s="220" t="s">
        <v>543</v>
      </c>
      <c r="I137" s="220" t="s">
        <v>492</v>
      </c>
      <c r="J137" s="220">
        <v>255</v>
      </c>
      <c r="K137" s="266"/>
    </row>
    <row r="138" spans="2:11" s="1" customFormat="1" ht="15" customHeight="1">
      <c r="B138" s="263"/>
      <c r="C138" s="220" t="s">
        <v>520</v>
      </c>
      <c r="D138" s="220"/>
      <c r="E138" s="220"/>
      <c r="F138" s="241" t="s">
        <v>490</v>
      </c>
      <c r="G138" s="220"/>
      <c r="H138" s="220" t="s">
        <v>544</v>
      </c>
      <c r="I138" s="220" t="s">
        <v>522</v>
      </c>
      <c r="J138" s="220"/>
      <c r="K138" s="266"/>
    </row>
    <row r="139" spans="2:11" s="1" customFormat="1" ht="15" customHeight="1">
      <c r="B139" s="263"/>
      <c r="C139" s="220" t="s">
        <v>523</v>
      </c>
      <c r="D139" s="220"/>
      <c r="E139" s="220"/>
      <c r="F139" s="241" t="s">
        <v>490</v>
      </c>
      <c r="G139" s="220"/>
      <c r="H139" s="220" t="s">
        <v>545</v>
      </c>
      <c r="I139" s="220" t="s">
        <v>525</v>
      </c>
      <c r="J139" s="220"/>
      <c r="K139" s="266"/>
    </row>
    <row r="140" spans="2:11" s="1" customFormat="1" ht="15" customHeight="1">
      <c r="B140" s="263"/>
      <c r="C140" s="220" t="s">
        <v>526</v>
      </c>
      <c r="D140" s="220"/>
      <c r="E140" s="220"/>
      <c r="F140" s="241" t="s">
        <v>490</v>
      </c>
      <c r="G140" s="220"/>
      <c r="H140" s="220" t="s">
        <v>526</v>
      </c>
      <c r="I140" s="220" t="s">
        <v>525</v>
      </c>
      <c r="J140" s="220"/>
      <c r="K140" s="266"/>
    </row>
    <row r="141" spans="2:11" s="1" customFormat="1" ht="15" customHeight="1">
      <c r="B141" s="263"/>
      <c r="C141" s="220" t="s">
        <v>37</v>
      </c>
      <c r="D141" s="220"/>
      <c r="E141" s="220"/>
      <c r="F141" s="241" t="s">
        <v>490</v>
      </c>
      <c r="G141" s="220"/>
      <c r="H141" s="220" t="s">
        <v>546</v>
      </c>
      <c r="I141" s="220" t="s">
        <v>525</v>
      </c>
      <c r="J141" s="220"/>
      <c r="K141" s="266"/>
    </row>
    <row r="142" spans="2:11" s="1" customFormat="1" ht="15" customHeight="1">
      <c r="B142" s="263"/>
      <c r="C142" s="220" t="s">
        <v>547</v>
      </c>
      <c r="D142" s="220"/>
      <c r="E142" s="220"/>
      <c r="F142" s="241" t="s">
        <v>490</v>
      </c>
      <c r="G142" s="220"/>
      <c r="H142" s="220" t="s">
        <v>548</v>
      </c>
      <c r="I142" s="220" t="s">
        <v>525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0" t="s">
        <v>549</v>
      </c>
      <c r="D147" s="340"/>
      <c r="E147" s="340"/>
      <c r="F147" s="340"/>
      <c r="G147" s="340"/>
      <c r="H147" s="340"/>
      <c r="I147" s="340"/>
      <c r="J147" s="340"/>
      <c r="K147" s="232"/>
    </row>
    <row r="148" spans="2:11" s="1" customFormat="1" ht="17.25" customHeight="1">
      <c r="B148" s="231"/>
      <c r="C148" s="233" t="s">
        <v>484</v>
      </c>
      <c r="D148" s="233"/>
      <c r="E148" s="233"/>
      <c r="F148" s="233" t="s">
        <v>485</v>
      </c>
      <c r="G148" s="234"/>
      <c r="H148" s="233" t="s">
        <v>53</v>
      </c>
      <c r="I148" s="233" t="s">
        <v>56</v>
      </c>
      <c r="J148" s="233" t="s">
        <v>486</v>
      </c>
      <c r="K148" s="232"/>
    </row>
    <row r="149" spans="2:11" s="1" customFormat="1" ht="17.25" customHeight="1">
      <c r="B149" s="231"/>
      <c r="C149" s="235" t="s">
        <v>487</v>
      </c>
      <c r="D149" s="235"/>
      <c r="E149" s="235"/>
      <c r="F149" s="236" t="s">
        <v>488</v>
      </c>
      <c r="G149" s="237"/>
      <c r="H149" s="235"/>
      <c r="I149" s="235"/>
      <c r="J149" s="235" t="s">
        <v>489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493</v>
      </c>
      <c r="D151" s="220"/>
      <c r="E151" s="220"/>
      <c r="F151" s="271" t="s">
        <v>490</v>
      </c>
      <c r="G151" s="220"/>
      <c r="H151" s="270" t="s">
        <v>530</v>
      </c>
      <c r="I151" s="270" t="s">
        <v>492</v>
      </c>
      <c r="J151" s="270">
        <v>120</v>
      </c>
      <c r="K151" s="266"/>
    </row>
    <row r="152" spans="2:11" s="1" customFormat="1" ht="15" customHeight="1">
      <c r="B152" s="243"/>
      <c r="C152" s="270" t="s">
        <v>539</v>
      </c>
      <c r="D152" s="220"/>
      <c r="E152" s="220"/>
      <c r="F152" s="271" t="s">
        <v>490</v>
      </c>
      <c r="G152" s="220"/>
      <c r="H152" s="270" t="s">
        <v>550</v>
      </c>
      <c r="I152" s="270" t="s">
        <v>492</v>
      </c>
      <c r="J152" s="270" t="s">
        <v>541</v>
      </c>
      <c r="K152" s="266"/>
    </row>
    <row r="153" spans="2:11" s="1" customFormat="1" ht="15" customHeight="1">
      <c r="B153" s="243"/>
      <c r="C153" s="270" t="s">
        <v>438</v>
      </c>
      <c r="D153" s="220"/>
      <c r="E153" s="220"/>
      <c r="F153" s="271" t="s">
        <v>490</v>
      </c>
      <c r="G153" s="220"/>
      <c r="H153" s="270" t="s">
        <v>551</v>
      </c>
      <c r="I153" s="270" t="s">
        <v>492</v>
      </c>
      <c r="J153" s="270" t="s">
        <v>541</v>
      </c>
      <c r="K153" s="266"/>
    </row>
    <row r="154" spans="2:11" s="1" customFormat="1" ht="15" customHeight="1">
      <c r="B154" s="243"/>
      <c r="C154" s="270" t="s">
        <v>495</v>
      </c>
      <c r="D154" s="220"/>
      <c r="E154" s="220"/>
      <c r="F154" s="271" t="s">
        <v>496</v>
      </c>
      <c r="G154" s="220"/>
      <c r="H154" s="270" t="s">
        <v>530</v>
      </c>
      <c r="I154" s="270" t="s">
        <v>492</v>
      </c>
      <c r="J154" s="270">
        <v>50</v>
      </c>
      <c r="K154" s="266"/>
    </row>
    <row r="155" spans="2:11" s="1" customFormat="1" ht="15" customHeight="1">
      <c r="B155" s="243"/>
      <c r="C155" s="270" t="s">
        <v>498</v>
      </c>
      <c r="D155" s="220"/>
      <c r="E155" s="220"/>
      <c r="F155" s="271" t="s">
        <v>490</v>
      </c>
      <c r="G155" s="220"/>
      <c r="H155" s="270" t="s">
        <v>530</v>
      </c>
      <c r="I155" s="270" t="s">
        <v>500</v>
      </c>
      <c r="J155" s="270"/>
      <c r="K155" s="266"/>
    </row>
    <row r="156" spans="2:11" s="1" customFormat="1" ht="15" customHeight="1">
      <c r="B156" s="243"/>
      <c r="C156" s="270" t="s">
        <v>509</v>
      </c>
      <c r="D156" s="220"/>
      <c r="E156" s="220"/>
      <c r="F156" s="271" t="s">
        <v>496</v>
      </c>
      <c r="G156" s="220"/>
      <c r="H156" s="270" t="s">
        <v>530</v>
      </c>
      <c r="I156" s="270" t="s">
        <v>492</v>
      </c>
      <c r="J156" s="270">
        <v>50</v>
      </c>
      <c r="K156" s="266"/>
    </row>
    <row r="157" spans="2:11" s="1" customFormat="1" ht="15" customHeight="1">
      <c r="B157" s="243"/>
      <c r="C157" s="270" t="s">
        <v>517</v>
      </c>
      <c r="D157" s="220"/>
      <c r="E157" s="220"/>
      <c r="F157" s="271" t="s">
        <v>496</v>
      </c>
      <c r="G157" s="220"/>
      <c r="H157" s="270" t="s">
        <v>530</v>
      </c>
      <c r="I157" s="270" t="s">
        <v>492</v>
      </c>
      <c r="J157" s="270">
        <v>50</v>
      </c>
      <c r="K157" s="266"/>
    </row>
    <row r="158" spans="2:11" s="1" customFormat="1" ht="15" customHeight="1">
      <c r="B158" s="243"/>
      <c r="C158" s="270" t="s">
        <v>515</v>
      </c>
      <c r="D158" s="220"/>
      <c r="E158" s="220"/>
      <c r="F158" s="271" t="s">
        <v>496</v>
      </c>
      <c r="G158" s="220"/>
      <c r="H158" s="270" t="s">
        <v>530</v>
      </c>
      <c r="I158" s="270" t="s">
        <v>492</v>
      </c>
      <c r="J158" s="270">
        <v>50</v>
      </c>
      <c r="K158" s="266"/>
    </row>
    <row r="159" spans="2:11" s="1" customFormat="1" ht="15" customHeight="1">
      <c r="B159" s="243"/>
      <c r="C159" s="270" t="s">
        <v>96</v>
      </c>
      <c r="D159" s="220"/>
      <c r="E159" s="220"/>
      <c r="F159" s="271" t="s">
        <v>490</v>
      </c>
      <c r="G159" s="220"/>
      <c r="H159" s="270" t="s">
        <v>552</v>
      </c>
      <c r="I159" s="270" t="s">
        <v>492</v>
      </c>
      <c r="J159" s="270" t="s">
        <v>553</v>
      </c>
      <c r="K159" s="266"/>
    </row>
    <row r="160" spans="2:11" s="1" customFormat="1" ht="15" customHeight="1">
      <c r="B160" s="243"/>
      <c r="C160" s="270" t="s">
        <v>554</v>
      </c>
      <c r="D160" s="220"/>
      <c r="E160" s="220"/>
      <c r="F160" s="271" t="s">
        <v>490</v>
      </c>
      <c r="G160" s="220"/>
      <c r="H160" s="270" t="s">
        <v>555</v>
      </c>
      <c r="I160" s="270" t="s">
        <v>525</v>
      </c>
      <c r="J160" s="270"/>
      <c r="K160" s="266"/>
    </row>
    <row r="161" spans="2:11" s="1" customFormat="1" ht="15" customHeight="1">
      <c r="B161" s="272"/>
      <c r="C161" s="273"/>
      <c r="D161" s="273"/>
      <c r="E161" s="273"/>
      <c r="F161" s="273"/>
      <c r="G161" s="273"/>
      <c r="H161" s="273"/>
      <c r="I161" s="273"/>
      <c r="J161" s="273"/>
      <c r="K161" s="274"/>
    </row>
    <row r="162" spans="2:11" s="1" customFormat="1" ht="18.75" customHeight="1">
      <c r="B162" s="254"/>
      <c r="C162" s="264"/>
      <c r="D162" s="264"/>
      <c r="E162" s="264"/>
      <c r="F162" s="275"/>
      <c r="G162" s="264"/>
      <c r="H162" s="264"/>
      <c r="I162" s="264"/>
      <c r="J162" s="264"/>
      <c r="K162" s="254"/>
    </row>
    <row r="163" spans="2:11" s="1" customFormat="1" ht="18.75" customHeight="1">
      <c r="B163" s="254"/>
      <c r="C163" s="264"/>
      <c r="D163" s="264"/>
      <c r="E163" s="264"/>
      <c r="F163" s="275"/>
      <c r="G163" s="264"/>
      <c r="H163" s="264"/>
      <c r="I163" s="264"/>
      <c r="J163" s="264"/>
      <c r="K163" s="254"/>
    </row>
    <row r="164" spans="2:11" s="1" customFormat="1" ht="18.75" customHeight="1">
      <c r="B164" s="254"/>
      <c r="C164" s="264"/>
      <c r="D164" s="264"/>
      <c r="E164" s="264"/>
      <c r="F164" s="275"/>
      <c r="G164" s="264"/>
      <c r="H164" s="264"/>
      <c r="I164" s="264"/>
      <c r="J164" s="264"/>
      <c r="K164" s="254"/>
    </row>
    <row r="165" spans="2:11" s="1" customFormat="1" ht="18.75" customHeight="1">
      <c r="B165" s="254"/>
      <c r="C165" s="264"/>
      <c r="D165" s="264"/>
      <c r="E165" s="264"/>
      <c r="F165" s="275"/>
      <c r="G165" s="264"/>
      <c r="H165" s="264"/>
      <c r="I165" s="264"/>
      <c r="J165" s="264"/>
      <c r="K165" s="254"/>
    </row>
    <row r="166" spans="2:11" s="1" customFormat="1" ht="18.75" customHeight="1">
      <c r="B166" s="254"/>
      <c r="C166" s="264"/>
      <c r="D166" s="264"/>
      <c r="E166" s="264"/>
      <c r="F166" s="275"/>
      <c r="G166" s="264"/>
      <c r="H166" s="264"/>
      <c r="I166" s="264"/>
      <c r="J166" s="264"/>
      <c r="K166" s="254"/>
    </row>
    <row r="167" spans="2:11" s="1" customFormat="1" ht="18.75" customHeight="1">
      <c r="B167" s="254"/>
      <c r="C167" s="264"/>
      <c r="D167" s="264"/>
      <c r="E167" s="264"/>
      <c r="F167" s="275"/>
      <c r="G167" s="264"/>
      <c r="H167" s="264"/>
      <c r="I167" s="264"/>
      <c r="J167" s="264"/>
      <c r="K167" s="254"/>
    </row>
    <row r="168" spans="2:11" s="1" customFormat="1" ht="18.75" customHeight="1">
      <c r="B168" s="254"/>
      <c r="C168" s="264"/>
      <c r="D168" s="264"/>
      <c r="E168" s="264"/>
      <c r="F168" s="275"/>
      <c r="G168" s="264"/>
      <c r="H168" s="264"/>
      <c r="I168" s="264"/>
      <c r="J168" s="264"/>
      <c r="K168" s="254"/>
    </row>
    <row r="169" spans="2:11" s="1" customFormat="1" ht="18.75" customHeight="1"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</row>
    <row r="170" spans="2:11" s="1" customFormat="1" ht="7.5" customHeight="1">
      <c r="B170" s="209"/>
      <c r="C170" s="210"/>
      <c r="D170" s="210"/>
      <c r="E170" s="210"/>
      <c r="F170" s="210"/>
      <c r="G170" s="210"/>
      <c r="H170" s="210"/>
      <c r="I170" s="210"/>
      <c r="J170" s="210"/>
      <c r="K170" s="211"/>
    </row>
    <row r="171" spans="2:11" s="1" customFormat="1" ht="45" customHeight="1">
      <c r="B171" s="212"/>
      <c r="C171" s="341" t="s">
        <v>556</v>
      </c>
      <c r="D171" s="341"/>
      <c r="E171" s="341"/>
      <c r="F171" s="341"/>
      <c r="G171" s="341"/>
      <c r="H171" s="341"/>
      <c r="I171" s="341"/>
      <c r="J171" s="341"/>
      <c r="K171" s="213"/>
    </row>
    <row r="172" spans="2:11" s="1" customFormat="1" ht="17.25" customHeight="1">
      <c r="B172" s="212"/>
      <c r="C172" s="233" t="s">
        <v>484</v>
      </c>
      <c r="D172" s="233"/>
      <c r="E172" s="233"/>
      <c r="F172" s="233" t="s">
        <v>485</v>
      </c>
      <c r="G172" s="276"/>
      <c r="H172" s="277" t="s">
        <v>53</v>
      </c>
      <c r="I172" s="277" t="s">
        <v>56</v>
      </c>
      <c r="J172" s="233" t="s">
        <v>486</v>
      </c>
      <c r="K172" s="213"/>
    </row>
    <row r="173" spans="2:11" s="1" customFormat="1" ht="17.25" customHeight="1">
      <c r="B173" s="214"/>
      <c r="C173" s="235" t="s">
        <v>487</v>
      </c>
      <c r="D173" s="235"/>
      <c r="E173" s="235"/>
      <c r="F173" s="236" t="s">
        <v>488</v>
      </c>
      <c r="G173" s="278"/>
      <c r="H173" s="279"/>
      <c r="I173" s="279"/>
      <c r="J173" s="235" t="s">
        <v>489</v>
      </c>
      <c r="K173" s="215"/>
    </row>
    <row r="174" spans="2:11" s="1" customFormat="1" ht="5.25" customHeight="1">
      <c r="B174" s="243"/>
      <c r="C174" s="238"/>
      <c r="D174" s="238"/>
      <c r="E174" s="238"/>
      <c r="F174" s="238"/>
      <c r="G174" s="239"/>
      <c r="H174" s="238"/>
      <c r="I174" s="238"/>
      <c r="J174" s="238"/>
      <c r="K174" s="266"/>
    </row>
    <row r="175" spans="2:11" s="1" customFormat="1" ht="15" customHeight="1">
      <c r="B175" s="243"/>
      <c r="C175" s="220" t="s">
        <v>493</v>
      </c>
      <c r="D175" s="220"/>
      <c r="E175" s="220"/>
      <c r="F175" s="241" t="s">
        <v>490</v>
      </c>
      <c r="G175" s="220"/>
      <c r="H175" s="220" t="s">
        <v>530</v>
      </c>
      <c r="I175" s="220" t="s">
        <v>492</v>
      </c>
      <c r="J175" s="220">
        <v>120</v>
      </c>
      <c r="K175" s="266"/>
    </row>
    <row r="176" spans="2:11" s="1" customFormat="1" ht="15" customHeight="1">
      <c r="B176" s="243"/>
      <c r="C176" s="220" t="s">
        <v>539</v>
      </c>
      <c r="D176" s="220"/>
      <c r="E176" s="220"/>
      <c r="F176" s="241" t="s">
        <v>490</v>
      </c>
      <c r="G176" s="220"/>
      <c r="H176" s="220" t="s">
        <v>540</v>
      </c>
      <c r="I176" s="220" t="s">
        <v>492</v>
      </c>
      <c r="J176" s="220" t="s">
        <v>541</v>
      </c>
      <c r="K176" s="266"/>
    </row>
    <row r="177" spans="2:11" s="1" customFormat="1" ht="15" customHeight="1">
      <c r="B177" s="243"/>
      <c r="C177" s="220" t="s">
        <v>438</v>
      </c>
      <c r="D177" s="220"/>
      <c r="E177" s="220"/>
      <c r="F177" s="241" t="s">
        <v>490</v>
      </c>
      <c r="G177" s="220"/>
      <c r="H177" s="220" t="s">
        <v>557</v>
      </c>
      <c r="I177" s="220" t="s">
        <v>492</v>
      </c>
      <c r="J177" s="220" t="s">
        <v>541</v>
      </c>
      <c r="K177" s="266"/>
    </row>
    <row r="178" spans="2:11" s="1" customFormat="1" ht="15" customHeight="1">
      <c r="B178" s="243"/>
      <c r="C178" s="220" t="s">
        <v>495</v>
      </c>
      <c r="D178" s="220"/>
      <c r="E178" s="220"/>
      <c r="F178" s="241" t="s">
        <v>496</v>
      </c>
      <c r="G178" s="220"/>
      <c r="H178" s="220" t="s">
        <v>557</v>
      </c>
      <c r="I178" s="220" t="s">
        <v>492</v>
      </c>
      <c r="J178" s="220">
        <v>50</v>
      </c>
      <c r="K178" s="266"/>
    </row>
    <row r="179" spans="2:11" s="1" customFormat="1" ht="15" customHeight="1">
      <c r="B179" s="243"/>
      <c r="C179" s="220" t="s">
        <v>498</v>
      </c>
      <c r="D179" s="220"/>
      <c r="E179" s="220"/>
      <c r="F179" s="241" t="s">
        <v>490</v>
      </c>
      <c r="G179" s="220"/>
      <c r="H179" s="220" t="s">
        <v>557</v>
      </c>
      <c r="I179" s="220" t="s">
        <v>500</v>
      </c>
      <c r="J179" s="220"/>
      <c r="K179" s="266"/>
    </row>
    <row r="180" spans="2:11" s="1" customFormat="1" ht="15" customHeight="1">
      <c r="B180" s="243"/>
      <c r="C180" s="220" t="s">
        <v>509</v>
      </c>
      <c r="D180" s="220"/>
      <c r="E180" s="220"/>
      <c r="F180" s="241" t="s">
        <v>496</v>
      </c>
      <c r="G180" s="220"/>
      <c r="H180" s="220" t="s">
        <v>557</v>
      </c>
      <c r="I180" s="220" t="s">
        <v>492</v>
      </c>
      <c r="J180" s="220">
        <v>50</v>
      </c>
      <c r="K180" s="266"/>
    </row>
    <row r="181" spans="2:11" s="1" customFormat="1" ht="15" customHeight="1">
      <c r="B181" s="243"/>
      <c r="C181" s="220" t="s">
        <v>517</v>
      </c>
      <c r="D181" s="220"/>
      <c r="E181" s="220"/>
      <c r="F181" s="241" t="s">
        <v>496</v>
      </c>
      <c r="G181" s="220"/>
      <c r="H181" s="220" t="s">
        <v>557</v>
      </c>
      <c r="I181" s="220" t="s">
        <v>492</v>
      </c>
      <c r="J181" s="220">
        <v>50</v>
      </c>
      <c r="K181" s="266"/>
    </row>
    <row r="182" spans="2:11" s="1" customFormat="1" ht="15" customHeight="1">
      <c r="B182" s="243"/>
      <c r="C182" s="220" t="s">
        <v>515</v>
      </c>
      <c r="D182" s="220"/>
      <c r="E182" s="220"/>
      <c r="F182" s="241" t="s">
        <v>496</v>
      </c>
      <c r="G182" s="220"/>
      <c r="H182" s="220" t="s">
        <v>557</v>
      </c>
      <c r="I182" s="220" t="s">
        <v>492</v>
      </c>
      <c r="J182" s="220">
        <v>50</v>
      </c>
      <c r="K182" s="266"/>
    </row>
    <row r="183" spans="2:11" s="1" customFormat="1" ht="15" customHeight="1">
      <c r="B183" s="243"/>
      <c r="C183" s="220" t="s">
        <v>102</v>
      </c>
      <c r="D183" s="220"/>
      <c r="E183" s="220"/>
      <c r="F183" s="241" t="s">
        <v>490</v>
      </c>
      <c r="G183" s="220"/>
      <c r="H183" s="220" t="s">
        <v>558</v>
      </c>
      <c r="I183" s="220" t="s">
        <v>559</v>
      </c>
      <c r="J183" s="220"/>
      <c r="K183" s="266"/>
    </row>
    <row r="184" spans="2:11" s="1" customFormat="1" ht="15" customHeight="1">
      <c r="B184" s="243"/>
      <c r="C184" s="220" t="s">
        <v>56</v>
      </c>
      <c r="D184" s="220"/>
      <c r="E184" s="220"/>
      <c r="F184" s="241" t="s">
        <v>490</v>
      </c>
      <c r="G184" s="220"/>
      <c r="H184" s="220" t="s">
        <v>560</v>
      </c>
      <c r="I184" s="220" t="s">
        <v>561</v>
      </c>
      <c r="J184" s="220">
        <v>1</v>
      </c>
      <c r="K184" s="266"/>
    </row>
    <row r="185" spans="2:11" s="1" customFormat="1" ht="15" customHeight="1">
      <c r="B185" s="243"/>
      <c r="C185" s="220" t="s">
        <v>52</v>
      </c>
      <c r="D185" s="220"/>
      <c r="E185" s="220"/>
      <c r="F185" s="241" t="s">
        <v>490</v>
      </c>
      <c r="G185" s="220"/>
      <c r="H185" s="220" t="s">
        <v>562</v>
      </c>
      <c r="I185" s="220" t="s">
        <v>492</v>
      </c>
      <c r="J185" s="220">
        <v>20</v>
      </c>
      <c r="K185" s="266"/>
    </row>
    <row r="186" spans="2:11" s="1" customFormat="1" ht="15" customHeight="1">
      <c r="B186" s="243"/>
      <c r="C186" s="220" t="s">
        <v>53</v>
      </c>
      <c r="D186" s="220"/>
      <c r="E186" s="220"/>
      <c r="F186" s="241" t="s">
        <v>490</v>
      </c>
      <c r="G186" s="220"/>
      <c r="H186" s="220" t="s">
        <v>563</v>
      </c>
      <c r="I186" s="220" t="s">
        <v>492</v>
      </c>
      <c r="J186" s="220">
        <v>255</v>
      </c>
      <c r="K186" s="266"/>
    </row>
    <row r="187" spans="2:11" s="1" customFormat="1" ht="15" customHeight="1">
      <c r="B187" s="243"/>
      <c r="C187" s="220" t="s">
        <v>103</v>
      </c>
      <c r="D187" s="220"/>
      <c r="E187" s="220"/>
      <c r="F187" s="241" t="s">
        <v>490</v>
      </c>
      <c r="G187" s="220"/>
      <c r="H187" s="220" t="s">
        <v>454</v>
      </c>
      <c r="I187" s="220" t="s">
        <v>492</v>
      </c>
      <c r="J187" s="220">
        <v>10</v>
      </c>
      <c r="K187" s="266"/>
    </row>
    <row r="188" spans="2:11" s="1" customFormat="1" ht="15" customHeight="1">
      <c r="B188" s="243"/>
      <c r="C188" s="220" t="s">
        <v>104</v>
      </c>
      <c r="D188" s="220"/>
      <c r="E188" s="220"/>
      <c r="F188" s="241" t="s">
        <v>490</v>
      </c>
      <c r="G188" s="220"/>
      <c r="H188" s="220" t="s">
        <v>564</v>
      </c>
      <c r="I188" s="220" t="s">
        <v>525</v>
      </c>
      <c r="J188" s="220"/>
      <c r="K188" s="266"/>
    </row>
    <row r="189" spans="2:11" s="1" customFormat="1" ht="15" customHeight="1">
      <c r="B189" s="243"/>
      <c r="C189" s="220" t="s">
        <v>565</v>
      </c>
      <c r="D189" s="220"/>
      <c r="E189" s="220"/>
      <c r="F189" s="241" t="s">
        <v>490</v>
      </c>
      <c r="G189" s="220"/>
      <c r="H189" s="220" t="s">
        <v>566</v>
      </c>
      <c r="I189" s="220" t="s">
        <v>525</v>
      </c>
      <c r="J189" s="220"/>
      <c r="K189" s="266"/>
    </row>
    <row r="190" spans="2:11" s="1" customFormat="1" ht="15" customHeight="1">
      <c r="B190" s="243"/>
      <c r="C190" s="220" t="s">
        <v>554</v>
      </c>
      <c r="D190" s="220"/>
      <c r="E190" s="220"/>
      <c r="F190" s="241" t="s">
        <v>490</v>
      </c>
      <c r="G190" s="220"/>
      <c r="H190" s="220" t="s">
        <v>567</v>
      </c>
      <c r="I190" s="220" t="s">
        <v>525</v>
      </c>
      <c r="J190" s="220"/>
      <c r="K190" s="266"/>
    </row>
    <row r="191" spans="2:11" s="1" customFormat="1" ht="15" customHeight="1">
      <c r="B191" s="243"/>
      <c r="C191" s="220" t="s">
        <v>106</v>
      </c>
      <c r="D191" s="220"/>
      <c r="E191" s="220"/>
      <c r="F191" s="241" t="s">
        <v>496</v>
      </c>
      <c r="G191" s="220"/>
      <c r="H191" s="220" t="s">
        <v>568</v>
      </c>
      <c r="I191" s="220" t="s">
        <v>492</v>
      </c>
      <c r="J191" s="220">
        <v>50</v>
      </c>
      <c r="K191" s="266"/>
    </row>
    <row r="192" spans="2:11" s="1" customFormat="1" ht="15" customHeight="1">
      <c r="B192" s="243"/>
      <c r="C192" s="220" t="s">
        <v>569</v>
      </c>
      <c r="D192" s="220"/>
      <c r="E192" s="220"/>
      <c r="F192" s="241" t="s">
        <v>496</v>
      </c>
      <c r="G192" s="220"/>
      <c r="H192" s="220" t="s">
        <v>570</v>
      </c>
      <c r="I192" s="220" t="s">
        <v>571</v>
      </c>
      <c r="J192" s="220"/>
      <c r="K192" s="266"/>
    </row>
    <row r="193" spans="2:11" s="1" customFormat="1" ht="15" customHeight="1">
      <c r="B193" s="243"/>
      <c r="C193" s="220" t="s">
        <v>572</v>
      </c>
      <c r="D193" s="220"/>
      <c r="E193" s="220"/>
      <c r="F193" s="241" t="s">
        <v>496</v>
      </c>
      <c r="G193" s="220"/>
      <c r="H193" s="220" t="s">
        <v>573</v>
      </c>
      <c r="I193" s="220" t="s">
        <v>571</v>
      </c>
      <c r="J193" s="220"/>
      <c r="K193" s="266"/>
    </row>
    <row r="194" spans="2:11" s="1" customFormat="1" ht="15" customHeight="1">
      <c r="B194" s="243"/>
      <c r="C194" s="220" t="s">
        <v>574</v>
      </c>
      <c r="D194" s="220"/>
      <c r="E194" s="220"/>
      <c r="F194" s="241" t="s">
        <v>496</v>
      </c>
      <c r="G194" s="220"/>
      <c r="H194" s="220" t="s">
        <v>575</v>
      </c>
      <c r="I194" s="220" t="s">
        <v>571</v>
      </c>
      <c r="J194" s="220"/>
      <c r="K194" s="266"/>
    </row>
    <row r="195" spans="2:11" s="1" customFormat="1" ht="15" customHeight="1">
      <c r="B195" s="243"/>
      <c r="C195" s="280" t="s">
        <v>576</v>
      </c>
      <c r="D195" s="220"/>
      <c r="E195" s="220"/>
      <c r="F195" s="241" t="s">
        <v>496</v>
      </c>
      <c r="G195" s="220"/>
      <c r="H195" s="220" t="s">
        <v>577</v>
      </c>
      <c r="I195" s="220" t="s">
        <v>578</v>
      </c>
      <c r="J195" s="281" t="s">
        <v>579</v>
      </c>
      <c r="K195" s="266"/>
    </row>
    <row r="196" spans="2:11" s="1" customFormat="1" ht="15" customHeight="1">
      <c r="B196" s="243"/>
      <c r="C196" s="280" t="s">
        <v>41</v>
      </c>
      <c r="D196" s="220"/>
      <c r="E196" s="220"/>
      <c r="F196" s="241" t="s">
        <v>490</v>
      </c>
      <c r="G196" s="220"/>
      <c r="H196" s="217" t="s">
        <v>580</v>
      </c>
      <c r="I196" s="220" t="s">
        <v>581</v>
      </c>
      <c r="J196" s="220"/>
      <c r="K196" s="266"/>
    </row>
    <row r="197" spans="2:11" s="1" customFormat="1" ht="15" customHeight="1">
      <c r="B197" s="243"/>
      <c r="C197" s="280" t="s">
        <v>582</v>
      </c>
      <c r="D197" s="220"/>
      <c r="E197" s="220"/>
      <c r="F197" s="241" t="s">
        <v>490</v>
      </c>
      <c r="G197" s="220"/>
      <c r="H197" s="220" t="s">
        <v>583</v>
      </c>
      <c r="I197" s="220" t="s">
        <v>525</v>
      </c>
      <c r="J197" s="220"/>
      <c r="K197" s="266"/>
    </row>
    <row r="198" spans="2:11" s="1" customFormat="1" ht="15" customHeight="1">
      <c r="B198" s="243"/>
      <c r="C198" s="280" t="s">
        <v>584</v>
      </c>
      <c r="D198" s="220"/>
      <c r="E198" s="220"/>
      <c r="F198" s="241" t="s">
        <v>490</v>
      </c>
      <c r="G198" s="220"/>
      <c r="H198" s="220" t="s">
        <v>585</v>
      </c>
      <c r="I198" s="220" t="s">
        <v>525</v>
      </c>
      <c r="J198" s="220"/>
      <c r="K198" s="266"/>
    </row>
    <row r="199" spans="2:11" s="1" customFormat="1" ht="15" customHeight="1">
      <c r="B199" s="243"/>
      <c r="C199" s="280" t="s">
        <v>586</v>
      </c>
      <c r="D199" s="220"/>
      <c r="E199" s="220"/>
      <c r="F199" s="241" t="s">
        <v>496</v>
      </c>
      <c r="G199" s="220"/>
      <c r="H199" s="220" t="s">
        <v>587</v>
      </c>
      <c r="I199" s="220" t="s">
        <v>525</v>
      </c>
      <c r="J199" s="220"/>
      <c r="K199" s="266"/>
    </row>
    <row r="200" spans="2:11" s="1" customFormat="1" ht="15" customHeight="1">
      <c r="B200" s="272"/>
      <c r="C200" s="282"/>
      <c r="D200" s="273"/>
      <c r="E200" s="273"/>
      <c r="F200" s="273"/>
      <c r="G200" s="273"/>
      <c r="H200" s="273"/>
      <c r="I200" s="273"/>
      <c r="J200" s="273"/>
      <c r="K200" s="274"/>
    </row>
    <row r="201" spans="2:11" s="1" customFormat="1" ht="18.75" customHeight="1">
      <c r="B201" s="254"/>
      <c r="C201" s="264"/>
      <c r="D201" s="264"/>
      <c r="E201" s="264"/>
      <c r="F201" s="275"/>
      <c r="G201" s="264"/>
      <c r="H201" s="264"/>
      <c r="I201" s="264"/>
      <c r="J201" s="264"/>
      <c r="K201" s="254"/>
    </row>
    <row r="202" spans="2:11" s="1" customFormat="1" ht="18.75" customHeight="1"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</row>
    <row r="203" spans="2:11" s="1" customFormat="1" ht="13.5">
      <c r="B203" s="209"/>
      <c r="C203" s="210"/>
      <c r="D203" s="210"/>
      <c r="E203" s="210"/>
      <c r="F203" s="210"/>
      <c r="G203" s="210"/>
      <c r="H203" s="210"/>
      <c r="I203" s="210"/>
      <c r="J203" s="210"/>
      <c r="K203" s="211"/>
    </row>
    <row r="204" spans="2:11" s="1" customFormat="1" ht="21" customHeight="1">
      <c r="B204" s="212"/>
      <c r="C204" s="341" t="s">
        <v>588</v>
      </c>
      <c r="D204" s="341"/>
      <c r="E204" s="341"/>
      <c r="F204" s="341"/>
      <c r="G204" s="341"/>
      <c r="H204" s="341"/>
      <c r="I204" s="341"/>
      <c r="J204" s="341"/>
      <c r="K204" s="213"/>
    </row>
    <row r="205" spans="2:11" s="1" customFormat="1" ht="25.5" customHeight="1">
      <c r="B205" s="212"/>
      <c r="C205" s="283" t="s">
        <v>589</v>
      </c>
      <c r="D205" s="283"/>
      <c r="E205" s="283"/>
      <c r="F205" s="283" t="s">
        <v>590</v>
      </c>
      <c r="G205" s="284"/>
      <c r="H205" s="342" t="s">
        <v>591</v>
      </c>
      <c r="I205" s="342"/>
      <c r="J205" s="342"/>
      <c r="K205" s="213"/>
    </row>
    <row r="206" spans="2:11" s="1" customFormat="1" ht="5.25" customHeight="1">
      <c r="B206" s="243"/>
      <c r="C206" s="238"/>
      <c r="D206" s="238"/>
      <c r="E206" s="238"/>
      <c r="F206" s="238"/>
      <c r="G206" s="264"/>
      <c r="H206" s="238"/>
      <c r="I206" s="238"/>
      <c r="J206" s="238"/>
      <c r="K206" s="266"/>
    </row>
    <row r="207" spans="2:11" s="1" customFormat="1" ht="15" customHeight="1">
      <c r="B207" s="243"/>
      <c r="C207" s="220" t="s">
        <v>581</v>
      </c>
      <c r="D207" s="220"/>
      <c r="E207" s="220"/>
      <c r="F207" s="241" t="s">
        <v>42</v>
      </c>
      <c r="G207" s="220"/>
      <c r="H207" s="343" t="s">
        <v>592</v>
      </c>
      <c r="I207" s="343"/>
      <c r="J207" s="343"/>
      <c r="K207" s="266"/>
    </row>
    <row r="208" spans="2:11" s="1" customFormat="1" ht="15" customHeight="1">
      <c r="B208" s="243"/>
      <c r="C208" s="220"/>
      <c r="D208" s="220"/>
      <c r="E208" s="220"/>
      <c r="F208" s="241" t="s">
        <v>43</v>
      </c>
      <c r="G208" s="220"/>
      <c r="H208" s="343" t="s">
        <v>593</v>
      </c>
      <c r="I208" s="343"/>
      <c r="J208" s="343"/>
      <c r="K208" s="266"/>
    </row>
    <row r="209" spans="2:11" s="1" customFormat="1" ht="15" customHeight="1">
      <c r="B209" s="243"/>
      <c r="C209" s="220"/>
      <c r="D209" s="220"/>
      <c r="E209" s="220"/>
      <c r="F209" s="241" t="s">
        <v>46</v>
      </c>
      <c r="G209" s="220"/>
      <c r="H209" s="343" t="s">
        <v>594</v>
      </c>
      <c r="I209" s="343"/>
      <c r="J209" s="343"/>
      <c r="K209" s="266"/>
    </row>
    <row r="210" spans="2:11" s="1" customFormat="1" ht="15" customHeight="1">
      <c r="B210" s="243"/>
      <c r="C210" s="220"/>
      <c r="D210" s="220"/>
      <c r="E210" s="220"/>
      <c r="F210" s="241" t="s">
        <v>44</v>
      </c>
      <c r="G210" s="220"/>
      <c r="H210" s="343" t="s">
        <v>595</v>
      </c>
      <c r="I210" s="343"/>
      <c r="J210" s="343"/>
      <c r="K210" s="266"/>
    </row>
    <row r="211" spans="2:11" s="1" customFormat="1" ht="15" customHeight="1">
      <c r="B211" s="243"/>
      <c r="C211" s="220"/>
      <c r="D211" s="220"/>
      <c r="E211" s="220"/>
      <c r="F211" s="241" t="s">
        <v>45</v>
      </c>
      <c r="G211" s="220"/>
      <c r="H211" s="343" t="s">
        <v>596</v>
      </c>
      <c r="I211" s="343"/>
      <c r="J211" s="343"/>
      <c r="K211" s="266"/>
    </row>
    <row r="212" spans="2:11" s="1" customFormat="1" ht="15" customHeight="1">
      <c r="B212" s="243"/>
      <c r="C212" s="220"/>
      <c r="D212" s="220"/>
      <c r="E212" s="220"/>
      <c r="F212" s="241"/>
      <c r="G212" s="220"/>
      <c r="H212" s="220"/>
      <c r="I212" s="220"/>
      <c r="J212" s="220"/>
      <c r="K212" s="266"/>
    </row>
    <row r="213" spans="2:11" s="1" customFormat="1" ht="15" customHeight="1">
      <c r="B213" s="243"/>
      <c r="C213" s="220" t="s">
        <v>537</v>
      </c>
      <c r="D213" s="220"/>
      <c r="E213" s="220"/>
      <c r="F213" s="241" t="s">
        <v>78</v>
      </c>
      <c r="G213" s="220"/>
      <c r="H213" s="343" t="s">
        <v>597</v>
      </c>
      <c r="I213" s="343"/>
      <c r="J213" s="343"/>
      <c r="K213" s="266"/>
    </row>
    <row r="214" spans="2:11" s="1" customFormat="1" ht="15" customHeight="1">
      <c r="B214" s="243"/>
      <c r="C214" s="220"/>
      <c r="D214" s="220"/>
      <c r="E214" s="220"/>
      <c r="F214" s="241" t="s">
        <v>434</v>
      </c>
      <c r="G214" s="220"/>
      <c r="H214" s="343" t="s">
        <v>435</v>
      </c>
      <c r="I214" s="343"/>
      <c r="J214" s="343"/>
      <c r="K214" s="266"/>
    </row>
    <row r="215" spans="2:11" s="1" customFormat="1" ht="15" customHeight="1">
      <c r="B215" s="243"/>
      <c r="C215" s="220"/>
      <c r="D215" s="220"/>
      <c r="E215" s="220"/>
      <c r="F215" s="241" t="s">
        <v>432</v>
      </c>
      <c r="G215" s="220"/>
      <c r="H215" s="343" t="s">
        <v>598</v>
      </c>
      <c r="I215" s="343"/>
      <c r="J215" s="343"/>
      <c r="K215" s="266"/>
    </row>
    <row r="216" spans="2:11" s="1" customFormat="1" ht="15" customHeight="1">
      <c r="B216" s="285"/>
      <c r="C216" s="220"/>
      <c r="D216" s="220"/>
      <c r="E216" s="220"/>
      <c r="F216" s="241" t="s">
        <v>89</v>
      </c>
      <c r="G216" s="280"/>
      <c r="H216" s="344" t="s">
        <v>90</v>
      </c>
      <c r="I216" s="344"/>
      <c r="J216" s="344"/>
      <c r="K216" s="286"/>
    </row>
    <row r="217" spans="2:11" s="1" customFormat="1" ht="15" customHeight="1">
      <c r="B217" s="285"/>
      <c r="C217" s="220"/>
      <c r="D217" s="220"/>
      <c r="E217" s="220"/>
      <c r="F217" s="241" t="s">
        <v>436</v>
      </c>
      <c r="G217" s="280"/>
      <c r="H217" s="344" t="s">
        <v>399</v>
      </c>
      <c r="I217" s="344"/>
      <c r="J217" s="344"/>
      <c r="K217" s="286"/>
    </row>
    <row r="218" spans="2:11" s="1" customFormat="1" ht="15" customHeight="1">
      <c r="B218" s="285"/>
      <c r="C218" s="220"/>
      <c r="D218" s="220"/>
      <c r="E218" s="220"/>
      <c r="F218" s="241"/>
      <c r="G218" s="280"/>
      <c r="H218" s="270"/>
      <c r="I218" s="270"/>
      <c r="J218" s="270"/>
      <c r="K218" s="286"/>
    </row>
    <row r="219" spans="2:11" s="1" customFormat="1" ht="15" customHeight="1">
      <c r="B219" s="285"/>
      <c r="C219" s="220" t="s">
        <v>561</v>
      </c>
      <c r="D219" s="220"/>
      <c r="E219" s="220"/>
      <c r="F219" s="241">
        <v>1</v>
      </c>
      <c r="G219" s="280"/>
      <c r="H219" s="344" t="s">
        <v>599</v>
      </c>
      <c r="I219" s="344"/>
      <c r="J219" s="344"/>
      <c r="K219" s="286"/>
    </row>
    <row r="220" spans="2:11" s="1" customFormat="1" ht="15" customHeight="1">
      <c r="B220" s="285"/>
      <c r="C220" s="220"/>
      <c r="D220" s="220"/>
      <c r="E220" s="220"/>
      <c r="F220" s="241">
        <v>2</v>
      </c>
      <c r="G220" s="280"/>
      <c r="H220" s="344" t="s">
        <v>600</v>
      </c>
      <c r="I220" s="344"/>
      <c r="J220" s="344"/>
      <c r="K220" s="286"/>
    </row>
    <row r="221" spans="2:11" s="1" customFormat="1" ht="15" customHeight="1">
      <c r="B221" s="285"/>
      <c r="C221" s="220"/>
      <c r="D221" s="220"/>
      <c r="E221" s="220"/>
      <c r="F221" s="241">
        <v>3</v>
      </c>
      <c r="G221" s="280"/>
      <c r="H221" s="344" t="s">
        <v>601</v>
      </c>
      <c r="I221" s="344"/>
      <c r="J221" s="344"/>
      <c r="K221" s="286"/>
    </row>
    <row r="222" spans="2:11" s="1" customFormat="1" ht="15" customHeight="1">
      <c r="B222" s="285"/>
      <c r="C222" s="220"/>
      <c r="D222" s="220"/>
      <c r="E222" s="220"/>
      <c r="F222" s="241">
        <v>4</v>
      </c>
      <c r="G222" s="280"/>
      <c r="H222" s="344" t="s">
        <v>602</v>
      </c>
      <c r="I222" s="344"/>
      <c r="J222" s="344"/>
      <c r="K222" s="286"/>
    </row>
    <row r="223" spans="2:11" s="1" customFormat="1" ht="12.75" customHeight="1">
      <c r="B223" s="287"/>
      <c r="C223" s="288"/>
      <c r="D223" s="288"/>
      <c r="E223" s="288"/>
      <c r="F223" s="288"/>
      <c r="G223" s="288"/>
      <c r="H223" s="288"/>
      <c r="I223" s="288"/>
      <c r="J223" s="288"/>
      <c r="K223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SO-01 - Odstranění dřevin</vt:lpstr>
      <vt:lpstr>SO-02 - Těžení sedimentů</vt:lpstr>
      <vt:lpstr>SO-03 - Lokální oprava op...</vt:lpstr>
      <vt:lpstr>VON - Vedlejší a ostatní ...</vt:lpstr>
      <vt:lpstr>Pokyny pro vyplnění</vt:lpstr>
      <vt:lpstr>'Rekapitulace zakázky'!Názvy_tisku</vt:lpstr>
      <vt:lpstr>'SO-01 - Odstranění dřevin'!Názvy_tisku</vt:lpstr>
      <vt:lpstr>'SO-02 - Těžení sedimentů'!Názvy_tisku</vt:lpstr>
      <vt:lpstr>'SO-03 - Lokální oprava op...'!Názvy_tisku</vt:lpstr>
      <vt:lpstr>'VON - Vedlejší a ostatní ...'!Názvy_tisku</vt:lpstr>
      <vt:lpstr>'Rekapitulace zakázky'!Oblast_tisku</vt:lpstr>
      <vt:lpstr>'SO-01 - Odstranění dřevin'!Oblast_tisku</vt:lpstr>
      <vt:lpstr>'SO-02 - Těžení sedimentů'!Oblast_tisku</vt:lpstr>
      <vt:lpstr>'SO-03 - Lokální oprava op...'!Oblast_tisku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2022-10-24T05:57:32Z</dcterms:created>
  <dcterms:modified xsi:type="dcterms:W3CDTF">2022-10-24T05:58:10Z</dcterms:modified>
</cp:coreProperties>
</file>