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bookViews>
    <workbookView xWindow="65428" yWindow="65428" windowWidth="23256" windowHeight="12576" activeTab="0"/>
  </bookViews>
  <sheets>
    <sheet name="Rekapitulace stavby" sheetId="1" r:id="rId1"/>
    <sheet name="001 - Oprava hydromotoru" sheetId="2" r:id="rId2"/>
    <sheet name="002 - Oprava povrchové oc..." sheetId="3" r:id="rId3"/>
    <sheet name="003 - VON - Vedlejší a os..." sheetId="4" r:id="rId4"/>
  </sheets>
  <definedNames>
    <definedName name="_xlnm._FilterDatabase" localSheetId="1" hidden="1">'001 - Oprava hydromotoru'!$C$115:$K$146</definedName>
    <definedName name="_xlnm._FilterDatabase" localSheetId="2" hidden="1">'002 - Oprava povrchové oc...'!$C$115:$K$129</definedName>
    <definedName name="_xlnm._FilterDatabase" localSheetId="3" hidden="1">'003 - VON - Vedlejší a os...'!$C$115:$K$125</definedName>
    <definedName name="_xlnm.Print_Area" localSheetId="1">'001 - Oprava hydromotoru'!$C$103:$J$146</definedName>
    <definedName name="_xlnm.Print_Area" localSheetId="2">'002 - Oprava povrchové oc...'!$C$103:$J$129</definedName>
    <definedName name="_xlnm.Print_Area" localSheetId="3">'003 - VON - Vedlejší a os...'!$C$103:$J$125</definedName>
    <definedName name="_xlnm.Print_Area" localSheetId="0">'Rekapitulace stavby'!$D$4:$AO$76,'Rekapitulace stavby'!$C$82:$AQ$98</definedName>
    <definedName name="_xlnm.Print_Titles" localSheetId="0">'Rekapitulace stavby'!$92:$92</definedName>
    <definedName name="_xlnm.Print_Titles" localSheetId="1">'001 - Oprava hydromotoru'!$115:$115</definedName>
    <definedName name="_xlnm.Print_Titles" localSheetId="2">'002 - Oprava povrchové oc...'!$115:$115</definedName>
    <definedName name="_xlnm.Print_Titles" localSheetId="3">'003 - VON - Vedlejší a os...'!$115:$115</definedName>
  </definedNames>
  <calcPr calcId="181029"/>
</workbook>
</file>

<file path=xl/sharedStrings.xml><?xml version="1.0" encoding="utf-8"?>
<sst xmlns="http://schemas.openxmlformats.org/spreadsheetml/2006/main" count="859" uniqueCount="224">
  <si>
    <t>Export Komplet</t>
  </si>
  <si>
    <t/>
  </si>
  <si>
    <t>2.0</t>
  </si>
  <si>
    <t>ZAMOK</t>
  </si>
  <si>
    <t>False</t>
  </si>
  <si>
    <t>{096668a0-9b14-4b0a-b65e-68e9dfe3ef8a}</t>
  </si>
  <si>
    <t>0,01</t>
  </si>
  <si>
    <t>21</t>
  </si>
  <si>
    <t>15</t>
  </si>
  <si>
    <t>REKAPITULACE STAVBY</t>
  </si>
  <si>
    <t>v ---  níže se nacházejí doplnkové a pomocné údaje k sestavám  --- v</t>
  </si>
  <si>
    <t>Návod na vyplnění</t>
  </si>
  <si>
    <t>0,001</t>
  </si>
  <si>
    <t>Kód:</t>
  </si>
  <si>
    <t>2023_01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</si>
  <si>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</si>
  <si>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</si>
  <si>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 xml:space="preserve"> Oprava typového hydraulického válce HDM Js 500</t>
  </si>
  <si>
    <t>KSO:</t>
  </si>
  <si>
    <t>8321383</t>
  </si>
  <si>
    <t>CC-CZ:</t>
  </si>
  <si>
    <t>2152</t>
  </si>
  <si>
    <t>Místo:</t>
  </si>
  <si>
    <t xml:space="preserve"> </t>
  </si>
  <si>
    <t>Datum:</t>
  </si>
  <si>
    <t>3. 1. 2023</t>
  </si>
  <si>
    <t>Zadavatel:</t>
  </si>
  <si>
    <t>IČ:</t>
  </si>
  <si>
    <t>70889953</t>
  </si>
  <si>
    <t>Povodí Vltavy, státní podnik</t>
  </si>
  <si>
    <t>DIČ:</t>
  </si>
  <si>
    <t>CZ70889953</t>
  </si>
  <si>
    <t>Uchazeč:</t>
  </si>
  <si>
    <t>Vyplň údaj</t>
  </si>
  <si>
    <t>True</t>
  </si>
  <si>
    <t>Projektant:</t>
  </si>
  <si>
    <t>05645328</t>
  </si>
  <si>
    <t>Ing. M. Klimešová</t>
  </si>
  <si>
    <t>Zpracovatel:</t>
  </si>
  <si>
    <t>Poznámka:</t>
  </si>
  <si>
    <t>Soupis prací je sestaven s využitím položek Cenové soustavy ÚRS, které nejsou uvedeny v soupisu prací (informace z tzv. úvodních částí katalogů) jesou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</si>
  <si>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</si>
  <si>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</si>
  <si>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</si>
  <si>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</si>
  <si>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</si>
  <si>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</si>
  <si>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</si>
  <si>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</si>
  <si>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</si>
  <si>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</si>
  <si>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</si>
  <si>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</si>
  <si>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</si>
  <si>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</si>
  <si>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</si>
  <si>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</si>
  <si>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</si>
  <si>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</si>
  <si>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</si>
  <si>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</si>
  <si>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</si>
  <si>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</si>
  <si>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</si>
  <si>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</si>
  <si>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</si>
  <si>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</si>
  <si>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</si>
  <si>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</si>
  <si>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</si>
  <si>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</si>
  <si>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</si>
  <si>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</si>
  <si>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</si>
  <si>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</si>
  <si>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</si>
  <si>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</si>
  <si>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</si>
  <si>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</si>
  <si>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</si>
  <si>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</si>
  <si>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</si>
  <si>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</si>
  <si>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</si>
  <si>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</si>
  <si>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</si>
  <si>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001</t>
  </si>
  <si>
    <t>Oprava hydromotoru</t>
  </si>
  <si>
    <t>PRO</t>
  </si>
  <si>
    <t>1</t>
  </si>
  <si>
    <t>{a6b7e8c2-7dd9-4d28-810d-818187f35427}</t>
  </si>
  <si>
    <t>2</t>
  </si>
  <si>
    <t>002</t>
  </si>
  <si>
    <t>Oprava povrchové ochrany válce</t>
  </si>
  <si>
    <t>{d6f534c3-2253-4ac2-89f8-3ca671474bf7}</t>
  </si>
  <si>
    <t>003</t>
  </si>
  <si>
    <t>VON - Vedlejší a ostatní náklady</t>
  </si>
  <si>
    <t>VON</t>
  </si>
  <si>
    <t>{1b13e9fb-74d4-4d59-9316-a2eab41169ad}</t>
  </si>
  <si>
    <t>KRYCÍ LIST SOUPISU PRACÍ</t>
  </si>
  <si>
    <t>Objekt:</t>
  </si>
  <si>
    <t>001 - Oprava hydromotoru</t>
  </si>
  <si>
    <t>REKAPITULACE ČLENĚNÍ SOUPISU PRACÍ</t>
  </si>
  <si>
    <t>Kód dílu - Popis</t>
  </si>
  <si>
    <t>Cena celkem [CZK]</t>
  </si>
  <si>
    <t>Náklady ze soupisu prací</t>
  </si>
  <si>
    <t>-1</t>
  </si>
  <si>
    <t>SOUPIS PRACÍ</t>
  </si>
  <si>
    <t>PČ</t>
  </si>
  <si>
    <t>MJ</t>
  </si>
  <si>
    <t>Množství</t>
  </si>
  <si>
    <t>J.cena [CZK]</t>
  </si>
  <si>
    <t>Cenová soustava</t>
  </si>
  <si>
    <t>J. Nh [h]</t>
  </si>
  <si>
    <t>Nh celkem [h]</t>
  </si>
  <si>
    <t>J. hmotnost [t]</t>
  </si>
  <si>
    <t>Hmotnost celkem [t]</t>
  </si>
  <si>
    <t>J. suť [t]</t>
  </si>
  <si>
    <t>Suť Celkem [t]</t>
  </si>
  <si>
    <t>Náklady soupisu celkem</t>
  </si>
  <si>
    <t>K</t>
  </si>
  <si>
    <t>101R</t>
  </si>
  <si>
    <t>Přetěsnění všech prvků hydromotoru</t>
  </si>
  <si>
    <t>kpl</t>
  </si>
  <si>
    <t>ROZPOCET</t>
  </si>
  <si>
    <t>-1900363433</t>
  </si>
  <si>
    <t>PP</t>
  </si>
  <si>
    <t xml:space="preserve">Přetěsnění všech prvků hydromotoru,
(manžety pístů, ucpávky pístnic, o-kroužky vík)
- včetně dodání nového materiálu
- včetně veškeré práce na přetěsnění
- včetně všech přesunů s tím spojených
- včetně konstrukční úpravy a výroby nových přírub pro sevření tesnění - týká se pouze nemodernizovaných válců
- včetně nového spojovacího materiálu z nerezu
</t>
  </si>
  <si>
    <t>P</t>
  </si>
  <si>
    <t xml:space="preserve">Poznámka k položce:
 viz TZ 3. Oprava hydromotoru
Provedení prací v dílnách zhotovitele.
U nemodernizovaných typů válců, kde původní těsnění již není možné nahradit, bude provedena konstrukční úprava vlastního pístu. Místo původních přítlačných kroužků miskových těsnění budou vyrobeny dvě nové příruby pro sevření nových těsnění – z každé strany pístu jedna sada. Nový spojovací materiál bude nerezový.
</t>
  </si>
  <si>
    <t>1021R</t>
  </si>
  <si>
    <t>Oprava lokálního poškození pístnice hl. do 0,6 mm</t>
  </si>
  <si>
    <t>-357696322</t>
  </si>
  <si>
    <t>Oprava lokálního poškození pístnice nerezovým návarem a následným opracováním  (soustružení starého povrchu, nerezový návar, soustružení + broušení nového povrchu)
- hloubka poškození do 0,6 mm, dle nálezové zprávy
- včetně všech prací pro demontáže pístnice
- včetně všech přesunů s tím spojených
- včetně materiálu na opravu
- včetně všech prací s tím spojených
- včetně prací pro zpětnou montáž pístnice</t>
  </si>
  <si>
    <t>Poznámka k položce:
Podrobny popis viz TZ 3. Oprava hydromotoru
Práce v dílnách zhotovitele.</t>
  </si>
  <si>
    <t>3</t>
  </si>
  <si>
    <t>1022R</t>
  </si>
  <si>
    <t>Oprava lokálního poškození pístnice hl. nad 0,6 mm</t>
  </si>
  <si>
    <t>1220741080</t>
  </si>
  <si>
    <t>Oprava lokálního poškození pístnice nerezovým návarem a následným opracováním  (soustružení starého povrchu, laserový návar nerezového prášku, soustružení + broušení nového povrchu)
- hloubka poškození nad 0,6 mm, dle nálezové zprávy
- včetně všech prací pro demontáže pístnice
- včetně všech přesunů s tím spojených, včetně dopravy do opravárenských dílen
- včetně materiálu na opravu
- včetně všech prací s tím spojených
- včetně prací pro zpětnou montáž pístnice</t>
  </si>
  <si>
    <t xml:space="preserve">Poznámka k položce:
Podrobny popis viz TZ 3. Oprava hydromotoru
</t>
  </si>
  <si>
    <t>4</t>
  </si>
  <si>
    <t>103R</t>
  </si>
  <si>
    <t>Oprava vnitřku válce honováním</t>
  </si>
  <si>
    <t>-325278525</t>
  </si>
  <si>
    <t>Oprava vnitřku válce honováním.
- včetně demontáže
- včetně všech přesunů s tím spojených
- včetně materiálu
- včetně všech prací s tím spojených
- včetně zpětné montáže</t>
  </si>
  <si>
    <t>Poznámka k položce:
Popis viz  TZ 3.Oprava hydromotoru
Práce v dílnách zhotovitele</t>
  </si>
  <si>
    <t>5</t>
  </si>
  <si>
    <t>104R</t>
  </si>
  <si>
    <t>Výroba, dodávka a montáž nových přírub hydromotorů</t>
  </si>
  <si>
    <t>129789129</t>
  </si>
  <si>
    <t>Výroba, dodávka a montáž nových horních přírub hydromotorů, vč. nerezového spojovacího materiálu
- včetně demontáže
- včetně všech přesunů s tím spojených
- včetně materiálu
- včetně matic a svorníků z nerezu
- včetně zpětné motnáže</t>
  </si>
  <si>
    <t xml:space="preserve">Poznámka k položce:
viz TZ 3. Oprava hydromotoru
Práce v dílnách zhotovitele
</t>
  </si>
  <si>
    <t>6</t>
  </si>
  <si>
    <t>1051R</t>
  </si>
  <si>
    <t>Oprava ložiska podle skutečného stavu</t>
  </si>
  <si>
    <t>1419256405</t>
  </si>
  <si>
    <t xml:space="preserve">Oprava kulového ložiska v očnicích dle skutečného stavu podle nálezové zprávy(1 ložisko = 1 komplet)
- včetně demontáže ložisek
- vyčištění ložiska, oprava náběhových hran
- včetně všech přesunů s tím spojených
- včetně všech prací s tím spojených
- včetně zpětné montáže </t>
  </si>
  <si>
    <t xml:space="preserve">Poznámka k položce:
Popis viz TZ 3. Opravy hydromotoru
Práce v dílnách zhotovitele.
</t>
  </si>
  <si>
    <t>7</t>
  </si>
  <si>
    <t>1052R</t>
  </si>
  <si>
    <t>Výměna ložiska podle skutečného stavu</t>
  </si>
  <si>
    <t>2097946303</t>
  </si>
  <si>
    <t>Výměna kulového ložiska v očnicích dle skutečného stavu podle nálezové zprávy (1 ložisko = 1 komplet)
- včetně demontáže ložiska
- včetně nového ložiska
- včetně všech přesunů, dopravy, prací a materiálu s tím spojených
- včetně montáže nového ložiska</t>
  </si>
  <si>
    <t>8</t>
  </si>
  <si>
    <t>106R</t>
  </si>
  <si>
    <t>Výměna prvků hydraulického systému</t>
  </si>
  <si>
    <t>ks</t>
  </si>
  <si>
    <t>-1052718275</t>
  </si>
  <si>
    <t>Výměna šroubení, hadic, objímek a nerezového potrubí tlakového oleje
- včetně demontáže hydrulického systému
- včetně veškerého potřebného nového materiálu
- včetně všech přesunů
- včetně montáže hydraulického systému
komplet =  veškerý hydrulický systém jednoho válce</t>
  </si>
  <si>
    <t>Poznámka k položce:
Popis viz TZ 3. Opravy hydromotoru
Práce v dílnách zhotovitele.</t>
  </si>
  <si>
    <t>9</t>
  </si>
  <si>
    <t>107R</t>
  </si>
  <si>
    <t>Ekologická likvidace oleje</t>
  </si>
  <si>
    <t>-629647665</t>
  </si>
  <si>
    <t>Ekologická likvidace oleje (náplň zataženého válce cca 350 l)
- vyčerpání, vypuštění a odsátí oleje i s nečistotami
- odvezení a odevzdání k ekologické  likvidaci dle platné legislativy
- včetně poplatku za likvidaci</t>
  </si>
  <si>
    <t>Poznámka k položce:
Manipulace s olejem v dílnách zhotovitele.</t>
  </si>
  <si>
    <t>10</t>
  </si>
  <si>
    <t>108R</t>
  </si>
  <si>
    <t>Doplnění nového oleje</t>
  </si>
  <si>
    <t>1787246578</t>
  </si>
  <si>
    <t>Naplnění zataženého hydromotoru olejem cca 350 l
- syntetický biologicky odbouratelný olej, splňující normu ISO 15380 HEES 
- včetně pořízení nového oleje
- včetně doplnění do válce
- včetně všech přesunů</t>
  </si>
  <si>
    <t>Poznámka k položce:
Popis viz TZ 3. Opravy hydromotoru
Manipulace s olejem v dílnách zhotovitele.</t>
  </si>
  <si>
    <t>002 - Oprava povrchové ochrany válce</t>
  </si>
  <si>
    <t>789121143R</t>
  </si>
  <si>
    <t>Čištění mechanizované ocelových konstrukcí, stupeň přípravy St 3</t>
  </si>
  <si>
    <t>m2</t>
  </si>
  <si>
    <t>-148549446</t>
  </si>
  <si>
    <t>Úpravy povrchů pod nátěry ocelových konstrukcí třídy I odstranění rzi a nečistot mechanizovaným čištěním stupeň přípravy St 3, bez rozlišení stupeně zrezivění
- ruční dočištění špatně přístupných konstrukcí 
- včetně všech manipulací
- včetně zakrytí částí proti vniknutí prachu a nečistot z čištění</t>
  </si>
  <si>
    <t xml:space="preserve">Poznámka k položce:
Dočištění ploch po provedení tryskání v místech, kde nedošlo tryskáním k dosažení požadovaného stupně očištění.
TZ 4. Oprava povrchových ochran hydromotoru
Práce v dílnách zhotovitele.
</t>
  </si>
  <si>
    <t>VV</t>
  </si>
  <si>
    <t>"hydromotor" 6 "m2" * 0,1 "cca 10%"</t>
  </si>
  <si>
    <t>789221542R</t>
  </si>
  <si>
    <t>Otryskání abrazivem ze strusky ocelových kcí třídy I stupeň zarezavění D stupeň přípravy Sa 2 1/2</t>
  </si>
  <si>
    <t>-228595721</t>
  </si>
  <si>
    <t xml:space="preserve">Otryskání povrchů ocelových konstrukcí suché abrazivní tryskání abrazivem ze strusky , stupeň přípravy Sa 2½, bez rozlišení stupeně zrezivění
- včetně nutné manipulace
- včetně spotřeby abraziva
- včetně zakrytí netryskaných částí proti vniknutí abraziva
</t>
  </si>
  <si>
    <t>Poznámka k položce:
viz TZ. 4. Oprava povrchových ochran hydromotoru
Práce v dílnách zhotovitele</t>
  </si>
  <si>
    <t>789315111R</t>
  </si>
  <si>
    <t>Nátěry ocelových kontrukcí dvousložkové epoxidové, celkové tl.  350 um</t>
  </si>
  <si>
    <t>-823026207</t>
  </si>
  <si>
    <t>Nátěry ocelových konstrukcí dvousložkovým epoxidovým nátěrem. Nanášené ve vrstvách.
Celková tl. suchého nátěru (DFT) - 350 um.
- včetně spotřeby materiálu
- včetně všech manipulací
- včetně zakrytí nenatíraných částí</t>
  </si>
  <si>
    <t>Poznámka k položce:
Technický popis - viz TZ 4. Oprava povrchových ochran hydromotoru
korozní třída Im1 – ponor (sladká voda) dle ČSN EN ISO 12944-2.
Požadovaná životnost H vysoká - větší než 15 let dle ČSN EN ISO 12944-5
Práce v dílnách zhototovitele.</t>
  </si>
  <si>
    <t>789421541R</t>
  </si>
  <si>
    <t>Žárové stříkání ocelových konstrukcí třídy I ZnAl 150 um</t>
  </si>
  <si>
    <t>2051077663</t>
  </si>
  <si>
    <t>Žárové stříkání ocelových konstrukcí slitinou zinacor ZnAl, tloušťky 120 μm</t>
  </si>
  <si>
    <t xml:space="preserve">Poznámka k položce:
Technický popis -  TZ 4.Oprava povrchových ochran hydromotorů
</t>
  </si>
  <si>
    <t>003 - VON - Vedlejší a ostatní náklady</t>
  </si>
  <si>
    <t>0100010001R</t>
  </si>
  <si>
    <t>Projektové práce - nálezová zpráva</t>
  </si>
  <si>
    <t>1024</t>
  </si>
  <si>
    <t>-1375581549</t>
  </si>
  <si>
    <t>Projektové práce - nálezová zpráva
Popis stavu motoru po rozebrání - místní poškození pístnice (stanovení hloubky poškození), stav kulových ložisek (stanovení potřeby opravy nebo výměny ložiska).</t>
  </si>
  <si>
    <t>Poznámka k položce:
Dle TZ - 3. Oprava hydromotoru</t>
  </si>
  <si>
    <t>04311400R</t>
  </si>
  <si>
    <t>Zkoušky tlakové - tlaková zkouška hyromotoru</t>
  </si>
  <si>
    <t>-856733122</t>
  </si>
  <si>
    <t>Veškeré náklady spojené s provedením a vyhodnocením tlakové zkoušky.</t>
  </si>
  <si>
    <t>Poznámka k položce:
Tlakové zkoušky hydromotoru, včetně atestů.
Zkouška bude provedena v dílnách zhotovitele.</t>
  </si>
  <si>
    <t>09000100R</t>
  </si>
  <si>
    <t>Doprava hydromotoru do dílen a zpět</t>
  </si>
  <si>
    <t>-1042131357</t>
  </si>
  <si>
    <t>Náklady na dopravu hydromotoru ze skladu objednatele do dílen zhotoviyele a zpět.
Veškeré náklady na dopravu a potřebnou manipulační techniku (jeřáb a pod.).
Obsahuje náklady na naložení a složení (jak v prostoru zhotovitele tak v prostoru objednatele)
Obsahuje i náklady na zabezpečení hydromotoru běhěm transportu - obaly, pomocné konstrukce a pod.</t>
  </si>
  <si>
    <t>Poznámka k položce:
Komplet = cesta do dílen a zpět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</si>
</sst>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17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3"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15"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3"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7"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18" fillId="4" borderId="0" xfId="0" applyFont="1" applyFill="1"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5" fillId="0" borderId="0" xfId="0" applyFont="1" applyAlignment="1">
      <alignment horizontal="center" vertical="center"/>
    </xf>
    <xf numFmtId="4" fontId="16" fillId="0" borderId="17" xfId="0" applyNumberFormat="1" applyFont="1" applyBorder="1" applyAlignment="1">
      <alignment vertical="center"/>
    </xf>
    <xf numFmtId="4" fontId="16" fillId="0" borderId="0" xfId="0" applyNumberFormat="1" applyFont="1" applyAlignment="1">
      <alignment vertical="center"/>
    </xf>
    <xf numFmtId="166" fontId="16" fillId="0" borderId="0" xfId="0" applyNumberFormat="1" applyFont="1" applyAlignment="1">
      <alignment vertical="center"/>
    </xf>
    <xf numFmtId="4" fontId="16" fillId="0" borderId="12" xfId="0" applyNumberFormat="1" applyFont="1" applyBorder="1" applyAlignment="1">
      <alignment vertical="center"/>
    </xf>
    <xf numFmtId="0" fontId="5"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5" fillId="0" borderId="17" xfId="0" applyNumberFormat="1" applyFont="1" applyBorder="1" applyAlignment="1">
      <alignment vertical="center"/>
    </xf>
    <xf numFmtId="4" fontId="25" fillId="0" borderId="0" xfId="0" applyNumberFormat="1" applyFont="1" applyAlignment="1">
      <alignment vertical="center"/>
    </xf>
    <xf numFmtId="166" fontId="25" fillId="0" borderId="0" xfId="0" applyNumberFormat="1" applyFont="1" applyAlignment="1">
      <alignment vertical="center"/>
    </xf>
    <xf numFmtId="4" fontId="25" fillId="0" borderId="12" xfId="0" applyNumberFormat="1" applyFont="1" applyBorder="1" applyAlignment="1">
      <alignment vertical="center"/>
    </xf>
    <xf numFmtId="0" fontId="6" fillId="0" borderId="0" xfId="0" applyFont="1" applyAlignment="1">
      <alignment horizontal="left" vertical="center"/>
    </xf>
    <xf numFmtId="4" fontId="25" fillId="0" borderId="18" xfId="0" applyNumberFormat="1" applyFont="1" applyBorder="1" applyAlignment="1">
      <alignment vertical="center"/>
    </xf>
    <xf numFmtId="4" fontId="25" fillId="0" borderId="19" xfId="0" applyNumberFormat="1" applyFont="1" applyBorder="1" applyAlignment="1">
      <alignment vertical="center"/>
    </xf>
    <xf numFmtId="166" fontId="25" fillId="0" borderId="19" xfId="0" applyNumberFormat="1" applyFont="1" applyBorder="1" applyAlignment="1">
      <alignment vertical="center"/>
    </xf>
    <xf numFmtId="4" fontId="25" fillId="0" borderId="20" xfId="0" applyNumberFormat="1" applyFont="1" applyBorder="1" applyAlignment="1">
      <alignment vertical="center"/>
    </xf>
    <xf numFmtId="0" fontId="26" fillId="0" borderId="0" xfId="0" applyFont="1" applyAlignment="1">
      <alignment horizontal="left" vertical="center"/>
    </xf>
    <xf numFmtId="0" fontId="0" fillId="0" borderId="3" xfId="0" applyBorder="1" applyAlignment="1">
      <alignment vertical="center" wrapText="1"/>
    </xf>
    <xf numFmtId="0" fontId="1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8" fillId="4" borderId="0" xfId="0" applyFont="1" applyFill="1" applyAlignment="1">
      <alignment horizontal="left" vertical="center"/>
    </xf>
    <xf numFmtId="0" fontId="18" fillId="4" borderId="0" xfId="0" applyFont="1" applyFill="1" applyAlignment="1">
      <alignment horizontal="right" vertical="center"/>
    </xf>
    <xf numFmtId="0" fontId="27" fillId="0" borderId="0" xfId="0" applyFont="1" applyAlignment="1">
      <alignment horizontal="left" vertical="center"/>
    </xf>
    <xf numFmtId="0" fontId="0" fillId="0" borderId="3" xfId="0" applyBorder="1" applyAlignment="1">
      <alignment horizontal="center" vertical="center" wrapText="1"/>
    </xf>
    <xf numFmtId="0" fontId="18" fillId="4" borderId="1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0" xfId="0" applyFont="1" applyFill="1" applyAlignment="1">
      <alignment horizontal="center" vertical="center" wrapText="1"/>
    </xf>
    <xf numFmtId="4" fontId="20" fillId="0" borderId="0" xfId="0" applyNumberFormat="1" applyFont="1"/>
    <xf numFmtId="166" fontId="28" fillId="0" borderId="10" xfId="0" applyNumberFormat="1" applyFont="1" applyBorder="1"/>
    <xf numFmtId="166" fontId="28" fillId="0" borderId="11" xfId="0" applyNumberFormat="1" applyFont="1" applyBorder="1"/>
    <xf numFmtId="4" fontId="29" fillId="0" borderId="0" xfId="0" applyNumberFormat="1" applyFont="1" applyAlignment="1">
      <alignment vertical="center"/>
    </xf>
    <xf numFmtId="0" fontId="18" fillId="0" borderId="22" xfId="0" applyFont="1" applyBorder="1" applyAlignment="1">
      <alignment horizontal="center" vertical="center"/>
    </xf>
    <xf numFmtId="49" fontId="18" fillId="0" borderId="22" xfId="0" applyNumberFormat="1" applyFont="1" applyBorder="1" applyAlignment="1">
      <alignment horizontal="left" vertical="center" wrapText="1"/>
    </xf>
    <xf numFmtId="0" fontId="18" fillId="0" borderId="22" xfId="0" applyFont="1" applyBorder="1" applyAlignment="1">
      <alignment horizontal="left" vertical="center" wrapText="1"/>
    </xf>
    <xf numFmtId="0" fontId="18" fillId="0" borderId="22" xfId="0" applyFont="1" applyBorder="1" applyAlignment="1">
      <alignment horizontal="center" vertical="center" wrapText="1"/>
    </xf>
    <xf numFmtId="167" fontId="18" fillId="0" borderId="22" xfId="0" applyNumberFormat="1" applyFont="1" applyBorder="1" applyAlignment="1">
      <alignment vertical="center"/>
    </xf>
    <xf numFmtId="4" fontId="18" fillId="2" borderId="22" xfId="0" applyNumberFormat="1" applyFont="1" applyFill="1" applyBorder="1" applyAlignment="1" applyProtection="1">
      <alignment vertical="center"/>
      <protection locked="0"/>
    </xf>
    <xf numFmtId="4" fontId="18" fillId="0" borderId="22" xfId="0" applyNumberFormat="1" applyFont="1" applyBorder="1" applyAlignment="1">
      <alignment vertical="center"/>
    </xf>
    <xf numFmtId="0" fontId="0" fillId="0" borderId="22" xfId="0" applyBorder="1" applyAlignment="1">
      <alignment vertical="center"/>
    </xf>
    <xf numFmtId="0" fontId="19" fillId="2" borderId="17" xfId="0" applyFont="1" applyFill="1" applyBorder="1" applyAlignment="1" applyProtection="1">
      <alignment horizontal="left" vertical="center"/>
      <protection locked="0"/>
    </xf>
    <xf numFmtId="0" fontId="19" fillId="0" borderId="0" xfId="0" applyFont="1" applyAlignment="1">
      <alignment horizontal="center" vertical="center"/>
    </xf>
    <xf numFmtId="166" fontId="19" fillId="0" borderId="0" xfId="0" applyNumberFormat="1" applyFont="1" applyAlignment="1">
      <alignment vertical="center"/>
    </xf>
    <xf numFmtId="166" fontId="19" fillId="0" borderId="12" xfId="0" applyNumberFormat="1" applyFont="1" applyBorder="1" applyAlignment="1">
      <alignment vertical="center"/>
    </xf>
    <xf numFmtId="0" fontId="18" fillId="0" borderId="0" xfId="0" applyFont="1" applyAlignment="1">
      <alignment horizontal="left" vertical="center"/>
    </xf>
    <xf numFmtId="4" fontId="0" fillId="0" borderId="0" xfId="0" applyNumberFormat="1" applyAlignment="1">
      <alignment vertical="center"/>
    </xf>
    <xf numFmtId="0" fontId="30" fillId="0" borderId="0" xfId="0" applyFont="1" applyAlignment="1">
      <alignment horizontal="left" vertical="center"/>
    </xf>
    <xf numFmtId="0" fontId="31" fillId="0" borderId="0" xfId="0" applyFont="1" applyAlignment="1">
      <alignment horizontal="left" vertical="center" wrapText="1"/>
    </xf>
    <xf numFmtId="0" fontId="0" fillId="0" borderId="0" xfId="0" applyAlignment="1" applyProtection="1">
      <alignment vertical="center"/>
      <protection locked="0"/>
    </xf>
    <xf numFmtId="0" fontId="0" fillId="0" borderId="17" xfId="0" applyBorder="1" applyAlignment="1">
      <alignment vertical="center"/>
    </xf>
    <xf numFmtId="0" fontId="32" fillId="0" borderId="0" xfId="0" applyFont="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7" fillId="0" borderId="3"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167" fontId="7" fillId="0" borderId="0" xfId="0" applyNumberFormat="1" applyFont="1" applyAlignment="1">
      <alignment vertical="center"/>
    </xf>
    <xf numFmtId="0" fontId="7" fillId="0" borderId="0" xfId="0" applyFont="1" applyAlignment="1" applyProtection="1">
      <alignment vertical="center"/>
      <protection locked="0"/>
    </xf>
    <xf numFmtId="0" fontId="7" fillId="0" borderId="17" xfId="0" applyFont="1" applyBorder="1" applyAlignment="1">
      <alignment vertical="center"/>
    </xf>
    <xf numFmtId="0" fontId="7" fillId="0" borderId="12" xfId="0" applyFont="1" applyBorder="1" applyAlignment="1">
      <alignment vertical="center"/>
    </xf>
    <xf numFmtId="0" fontId="12" fillId="0" borderId="0" xfId="0" applyFont="1" applyAlignment="1">
      <alignment horizontal="left" vertical="top" wrapText="1"/>
    </xf>
    <xf numFmtId="0" fontId="12" fillId="0" borderId="0" xfId="0" applyFont="1" applyAlignment="1">
      <alignment horizontal="left" vertical="center"/>
    </xf>
    <xf numFmtId="0" fontId="14"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3"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4"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6" fillId="0" borderId="16" xfId="0" applyFont="1" applyBorder="1" applyAlignment="1">
      <alignment horizontal="center" vertical="center"/>
    </xf>
    <xf numFmtId="0" fontId="16" fillId="0" borderId="10" xfId="0" applyFont="1" applyBorder="1" applyAlignment="1">
      <alignment horizontal="left" vertical="center"/>
    </xf>
    <xf numFmtId="0" fontId="17" fillId="0" borderId="17" xfId="0" applyFont="1" applyBorder="1" applyAlignment="1">
      <alignment horizontal="left" vertical="center"/>
    </xf>
    <xf numFmtId="0" fontId="17" fillId="0" borderId="0" xfId="0" applyFont="1" applyAlignment="1">
      <alignment horizontal="left" vertical="center"/>
    </xf>
    <xf numFmtId="0" fontId="18" fillId="4" borderId="6" xfId="0" applyFont="1" applyFill="1" applyBorder="1" applyAlignment="1">
      <alignment horizontal="center" vertical="center"/>
    </xf>
    <xf numFmtId="0" fontId="18" fillId="4" borderId="7" xfId="0" applyFont="1" applyFill="1" applyBorder="1" applyAlignment="1">
      <alignment horizontal="left" vertical="center"/>
    </xf>
    <xf numFmtId="0" fontId="18" fillId="4" borderId="7" xfId="0" applyFont="1" applyFill="1" applyBorder="1" applyAlignment="1">
      <alignment horizontal="center" vertical="center"/>
    </xf>
    <xf numFmtId="0" fontId="18" fillId="4" borderId="7" xfId="0" applyFont="1" applyFill="1" applyBorder="1" applyAlignment="1">
      <alignment horizontal="right" vertical="center"/>
    </xf>
    <xf numFmtId="0" fontId="18" fillId="4" borderId="21" xfId="0" applyFont="1" applyFill="1" applyBorder="1" applyAlignment="1">
      <alignment horizontal="left" vertical="center"/>
    </xf>
    <xf numFmtId="4" fontId="24"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4" fontId="20" fillId="0" borderId="0" xfId="0" applyNumberFormat="1" applyFont="1" applyAlignment="1">
      <alignment horizontal="right" vertical="center"/>
    </xf>
    <xf numFmtId="4" fontId="20"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0" t="s">
        <v>0</v>
      </c>
      <c r="AZ1" s="10" t="s">
        <v>1</v>
      </c>
      <c r="BA1" s="10" t="s">
        <v>2</v>
      </c>
      <c r="BB1" s="10" t="s">
        <v>3</v>
      </c>
      <c r="BT1" s="10" t="s">
        <v>4</v>
      </c>
      <c r="BU1" s="10" t="s">
        <v>4</v>
      </c>
      <c r="BV1" s="10" t="s">
        <v>5</v>
      </c>
    </row>
    <row r="2" spans="44:72" ht="36.9" customHeight="1">
      <c r="AR2" s="140"/>
      <c r="AS2" s="140"/>
      <c r="AT2" s="140"/>
      <c r="AU2" s="140"/>
      <c r="AV2" s="140"/>
      <c r="AW2" s="140"/>
      <c r="AX2" s="140"/>
      <c r="AY2" s="140"/>
      <c r="AZ2" s="140"/>
      <c r="BA2" s="140"/>
      <c r="BB2" s="140"/>
      <c r="BC2" s="140"/>
      <c r="BD2" s="140"/>
      <c r="BE2" s="140"/>
      <c r="BS2" s="11" t="s">
        <v>6</v>
      </c>
      <c r="BT2" s="11" t="s">
        <v>7</v>
      </c>
    </row>
    <row r="3" spans="2:72" ht="6.9" customHeight="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4"/>
      <c r="BS3" s="11" t="s">
        <v>6</v>
      </c>
      <c r="BT3" s="11" t="s">
        <v>8</v>
      </c>
    </row>
    <row r="4" spans="2:71" ht="24.9" customHeight="1">
      <c r="B4" s="14"/>
      <c r="D4" s="15" t="s">
        <v>9</v>
      </c>
      <c r="AR4" s="14"/>
      <c r="AS4" s="16" t="s">
        <v>10</v>
      </c>
      <c r="BE4" s="17" t="s">
        <v>11</v>
      </c>
      <c r="BS4" s="11" t="s">
        <v>12</v>
      </c>
    </row>
    <row r="5" spans="2:71" ht="12" customHeight="1">
      <c r="B5" s="14"/>
      <c r="D5" s="18" t="s">
        <v>13</v>
      </c>
      <c r="K5" s="139" t="s">
        <v>14</v>
      </c>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R5" s="14"/>
      <c r="BE5" s="136" t="s">
        <v>15</v>
      </c>
      <c r="BS5" s="11" t="s">
        <v>6</v>
      </c>
    </row>
    <row r="6" spans="2:71" ht="36.9" customHeight="1">
      <c r="B6" s="14"/>
      <c r="D6" s="20" t="s">
        <v>16</v>
      </c>
      <c r="K6" s="141" t="s">
        <v>17</v>
      </c>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R6" s="14"/>
      <c r="BE6" s="137"/>
      <c r="BS6" s="11" t="s">
        <v>6</v>
      </c>
    </row>
    <row r="7" spans="2:71" ht="12" customHeight="1">
      <c r="B7" s="14"/>
      <c r="D7" s="21" t="s">
        <v>18</v>
      </c>
      <c r="K7" s="19" t="s">
        <v>19</v>
      </c>
      <c r="AK7" s="21" t="s">
        <v>20</v>
      </c>
      <c r="AN7" s="19" t="s">
        <v>21</v>
      </c>
      <c r="AR7" s="14"/>
      <c r="BE7" s="137"/>
      <c r="BS7" s="11" t="s">
        <v>6</v>
      </c>
    </row>
    <row r="8" spans="2:71" ht="12" customHeight="1">
      <c r="B8" s="14"/>
      <c r="D8" s="21" t="s">
        <v>22</v>
      </c>
      <c r="K8" s="19" t="s">
        <v>23</v>
      </c>
      <c r="AK8" s="21" t="s">
        <v>24</v>
      </c>
      <c r="AN8" s="22" t="s">
        <v>25</v>
      </c>
      <c r="AR8" s="14"/>
      <c r="BE8" s="137"/>
      <c r="BS8" s="11" t="s">
        <v>6</v>
      </c>
    </row>
    <row r="9" spans="2:71" ht="14.4" customHeight="1">
      <c r="B9" s="14"/>
      <c r="AR9" s="14"/>
      <c r="BE9" s="137"/>
      <c r="BS9" s="11" t="s">
        <v>6</v>
      </c>
    </row>
    <row r="10" spans="2:71" ht="12" customHeight="1">
      <c r="B10" s="14"/>
      <c r="D10" s="21" t="s">
        <v>26</v>
      </c>
      <c r="AK10" s="21" t="s">
        <v>27</v>
      </c>
      <c r="AN10" s="19" t="s">
        <v>28</v>
      </c>
      <c r="AR10" s="14"/>
      <c r="BE10" s="137"/>
      <c r="BS10" s="11" t="s">
        <v>6</v>
      </c>
    </row>
    <row r="11" spans="2:71" ht="18.45" customHeight="1">
      <c r="B11" s="14"/>
      <c r="E11" s="19" t="s">
        <v>29</v>
      </c>
      <c r="AK11" s="21" t="s">
        <v>30</v>
      </c>
      <c r="AN11" s="19" t="s">
        <v>31</v>
      </c>
      <c r="AR11" s="14"/>
      <c r="BE11" s="137"/>
      <c r="BS11" s="11" t="s">
        <v>6</v>
      </c>
    </row>
    <row r="12" spans="2:71" ht="6.9" customHeight="1">
      <c r="B12" s="14"/>
      <c r="AR12" s="14"/>
      <c r="BE12" s="137"/>
      <c r="BS12" s="11" t="s">
        <v>6</v>
      </c>
    </row>
    <row r="13" spans="2:71" ht="12" customHeight="1">
      <c r="B13" s="14"/>
      <c r="D13" s="21" t="s">
        <v>32</v>
      </c>
      <c r="AK13" s="21" t="s">
        <v>27</v>
      </c>
      <c r="AN13" s="23" t="s">
        <v>33</v>
      </c>
      <c r="AR13" s="14"/>
      <c r="BE13" s="137"/>
      <c r="BS13" s="11" t="s">
        <v>6</v>
      </c>
    </row>
    <row r="14" spans="2:71" ht="13.2">
      <c r="B14" s="14"/>
      <c r="E14" s="142" t="s">
        <v>33</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21" t="s">
        <v>30</v>
      </c>
      <c r="AN14" s="23" t="s">
        <v>33</v>
      </c>
      <c r="AR14" s="14"/>
      <c r="BE14" s="137"/>
      <c r="BS14" s="11" t="s">
        <v>6</v>
      </c>
    </row>
    <row r="15" spans="2:71" ht="6.9" customHeight="1">
      <c r="B15" s="14"/>
      <c r="AR15" s="14"/>
      <c r="BE15" s="137"/>
      <c r="BS15" s="11" t="s">
        <v>34</v>
      </c>
    </row>
    <row r="16" spans="2:71" ht="12" customHeight="1">
      <c r="B16" s="14"/>
      <c r="D16" s="21" t="s">
        <v>35</v>
      </c>
      <c r="AK16" s="21" t="s">
        <v>27</v>
      </c>
      <c r="AN16" s="19" t="s">
        <v>36</v>
      </c>
      <c r="AR16" s="14"/>
      <c r="BE16" s="137"/>
      <c r="BS16" s="11" t="s">
        <v>4</v>
      </c>
    </row>
    <row r="17" spans="2:71" ht="18.45" customHeight="1">
      <c r="B17" s="14"/>
      <c r="E17" s="19" t="s">
        <v>37</v>
      </c>
      <c r="AK17" s="21" t="s">
        <v>30</v>
      </c>
      <c r="AN17" s="19" t="s">
        <v>1</v>
      </c>
      <c r="AR17" s="14"/>
      <c r="BE17" s="137"/>
      <c r="BS17" s="11" t="s">
        <v>4</v>
      </c>
    </row>
    <row r="18" spans="2:71" ht="6.9" customHeight="1">
      <c r="B18" s="14"/>
      <c r="AR18" s="14"/>
      <c r="BE18" s="137"/>
      <c r="BS18" s="11" t="s">
        <v>6</v>
      </c>
    </row>
    <row r="19" spans="2:71" ht="12" customHeight="1">
      <c r="B19" s="14"/>
      <c r="D19" s="21" t="s">
        <v>38</v>
      </c>
      <c r="AK19" s="21" t="s">
        <v>27</v>
      </c>
      <c r="AN19" s="19" t="s">
        <v>36</v>
      </c>
      <c r="AR19" s="14"/>
      <c r="BE19" s="137"/>
      <c r="BS19" s="11" t="s">
        <v>6</v>
      </c>
    </row>
    <row r="20" spans="2:71" ht="18.45" customHeight="1">
      <c r="B20" s="14"/>
      <c r="E20" s="19" t="s">
        <v>37</v>
      </c>
      <c r="AK20" s="21" t="s">
        <v>30</v>
      </c>
      <c r="AN20" s="19" t="s">
        <v>1</v>
      </c>
      <c r="AR20" s="14"/>
      <c r="BE20" s="137"/>
      <c r="BS20" s="11" t="s">
        <v>34</v>
      </c>
    </row>
    <row r="21" spans="2:57" ht="6.9" customHeight="1">
      <c r="B21" s="14"/>
      <c r="AR21" s="14"/>
      <c r="BE21" s="137"/>
    </row>
    <row r="22" spans="2:57" ht="12" customHeight="1">
      <c r="B22" s="14"/>
      <c r="D22" s="21" t="s">
        <v>39</v>
      </c>
      <c r="AR22" s="14"/>
      <c r="BE22" s="137"/>
    </row>
    <row r="23" spans="2:57" ht="35.25" customHeight="1">
      <c r="B23" s="14"/>
      <c r="E23" s="144" t="s">
        <v>40</v>
      </c>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R23" s="14"/>
      <c r="BE23" s="137"/>
    </row>
    <row r="24" spans="2:57" ht="6.9" customHeight="1">
      <c r="B24" s="14"/>
      <c r="AR24" s="14"/>
      <c r="BE24" s="137"/>
    </row>
    <row r="25" spans="2:57" ht="6.9" customHeight="1">
      <c r="B25" s="14"/>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R25" s="14"/>
      <c r="BE25" s="137"/>
    </row>
    <row r="26" spans="2:57" s="1" customFormat="1" ht="25.95" customHeight="1">
      <c r="B26" s="26"/>
      <c r="D26" s="27" t="s">
        <v>41</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145">
        <f>ROUND(AG94,2)</f>
        <v>0</v>
      </c>
      <c r="AL26" s="146"/>
      <c r="AM26" s="146"/>
      <c r="AN26" s="146"/>
      <c r="AO26" s="146"/>
      <c r="AR26" s="26"/>
      <c r="BE26" s="137"/>
    </row>
    <row r="27" spans="2:57" s="1" customFormat="1" ht="6.9" customHeight="1">
      <c r="B27" s="26"/>
      <c r="AR27" s="26"/>
      <c r="BE27" s="137"/>
    </row>
    <row r="28" spans="2:57" s="1" customFormat="1" ht="13.2">
      <c r="B28" s="26"/>
      <c r="L28" s="147" t="s">
        <v>42</v>
      </c>
      <c r="M28" s="147"/>
      <c r="N28" s="147"/>
      <c r="O28" s="147"/>
      <c r="P28" s="147"/>
      <c r="W28" s="147" t="s">
        <v>43</v>
      </c>
      <c r="X28" s="147"/>
      <c r="Y28" s="147"/>
      <c r="Z28" s="147"/>
      <c r="AA28" s="147"/>
      <c r="AB28" s="147"/>
      <c r="AC28" s="147"/>
      <c r="AD28" s="147"/>
      <c r="AE28" s="147"/>
      <c r="AK28" s="147" t="s">
        <v>44</v>
      </c>
      <c r="AL28" s="147"/>
      <c r="AM28" s="147"/>
      <c r="AN28" s="147"/>
      <c r="AO28" s="147"/>
      <c r="AR28" s="26"/>
      <c r="BE28" s="137"/>
    </row>
    <row r="29" spans="2:57" s="2" customFormat="1" ht="14.4" customHeight="1">
      <c r="B29" s="30"/>
      <c r="D29" s="21" t="s">
        <v>45</v>
      </c>
      <c r="F29" s="21" t="s">
        <v>46</v>
      </c>
      <c r="L29" s="150">
        <v>0.21</v>
      </c>
      <c r="M29" s="149"/>
      <c r="N29" s="149"/>
      <c r="O29" s="149"/>
      <c r="P29" s="149"/>
      <c r="W29" s="148">
        <f>ROUND(AZ94,2)</f>
        <v>0</v>
      </c>
      <c r="X29" s="149"/>
      <c r="Y29" s="149"/>
      <c r="Z29" s="149"/>
      <c r="AA29" s="149"/>
      <c r="AB29" s="149"/>
      <c r="AC29" s="149"/>
      <c r="AD29" s="149"/>
      <c r="AE29" s="149"/>
      <c r="AK29" s="148">
        <f>ROUND(AV94,2)</f>
        <v>0</v>
      </c>
      <c r="AL29" s="149"/>
      <c r="AM29" s="149"/>
      <c r="AN29" s="149"/>
      <c r="AO29" s="149"/>
      <c r="AR29" s="30"/>
      <c r="BE29" s="138"/>
    </row>
    <row r="30" spans="2:57" s="2" customFormat="1" ht="14.4" customHeight="1">
      <c r="B30" s="30"/>
      <c r="F30" s="21" t="s">
        <v>47</v>
      </c>
      <c r="L30" s="150">
        <v>0.15</v>
      </c>
      <c r="M30" s="149"/>
      <c r="N30" s="149"/>
      <c r="O30" s="149"/>
      <c r="P30" s="149"/>
      <c r="W30" s="148">
        <f>ROUND(BA94,2)</f>
        <v>0</v>
      </c>
      <c r="X30" s="149"/>
      <c r="Y30" s="149"/>
      <c r="Z30" s="149"/>
      <c r="AA30" s="149"/>
      <c r="AB30" s="149"/>
      <c r="AC30" s="149"/>
      <c r="AD30" s="149"/>
      <c r="AE30" s="149"/>
      <c r="AK30" s="148">
        <f>ROUND(AW94,2)</f>
        <v>0</v>
      </c>
      <c r="AL30" s="149"/>
      <c r="AM30" s="149"/>
      <c r="AN30" s="149"/>
      <c r="AO30" s="149"/>
      <c r="AR30" s="30"/>
      <c r="BE30" s="138"/>
    </row>
    <row r="31" spans="2:57" s="2" customFormat="1" ht="14.4" customHeight="1" hidden="1">
      <c r="B31" s="30"/>
      <c r="F31" s="21" t="s">
        <v>48</v>
      </c>
      <c r="L31" s="150">
        <v>0.21</v>
      </c>
      <c r="M31" s="149"/>
      <c r="N31" s="149"/>
      <c r="O31" s="149"/>
      <c r="P31" s="149"/>
      <c r="W31" s="148">
        <f>ROUND(BB94,2)</f>
        <v>0</v>
      </c>
      <c r="X31" s="149"/>
      <c r="Y31" s="149"/>
      <c r="Z31" s="149"/>
      <c r="AA31" s="149"/>
      <c r="AB31" s="149"/>
      <c r="AC31" s="149"/>
      <c r="AD31" s="149"/>
      <c r="AE31" s="149"/>
      <c r="AK31" s="148">
        <v>0</v>
      </c>
      <c r="AL31" s="149"/>
      <c r="AM31" s="149"/>
      <c r="AN31" s="149"/>
      <c r="AO31" s="149"/>
      <c r="AR31" s="30"/>
      <c r="BE31" s="138"/>
    </row>
    <row r="32" spans="2:57" s="2" customFormat="1" ht="14.4" customHeight="1" hidden="1">
      <c r="B32" s="30"/>
      <c r="F32" s="21" t="s">
        <v>49</v>
      </c>
      <c r="L32" s="150">
        <v>0.15</v>
      </c>
      <c r="M32" s="149"/>
      <c r="N32" s="149"/>
      <c r="O32" s="149"/>
      <c r="P32" s="149"/>
      <c r="W32" s="148">
        <f>ROUND(BC94,2)</f>
        <v>0</v>
      </c>
      <c r="X32" s="149"/>
      <c r="Y32" s="149"/>
      <c r="Z32" s="149"/>
      <c r="AA32" s="149"/>
      <c r="AB32" s="149"/>
      <c r="AC32" s="149"/>
      <c r="AD32" s="149"/>
      <c r="AE32" s="149"/>
      <c r="AK32" s="148">
        <v>0</v>
      </c>
      <c r="AL32" s="149"/>
      <c r="AM32" s="149"/>
      <c r="AN32" s="149"/>
      <c r="AO32" s="149"/>
      <c r="AR32" s="30"/>
      <c r="BE32" s="138"/>
    </row>
    <row r="33" spans="2:57" s="2" customFormat="1" ht="14.4" customHeight="1" hidden="1">
      <c r="B33" s="30"/>
      <c r="F33" s="21" t="s">
        <v>50</v>
      </c>
      <c r="L33" s="150">
        <v>0</v>
      </c>
      <c r="M33" s="149"/>
      <c r="N33" s="149"/>
      <c r="O33" s="149"/>
      <c r="P33" s="149"/>
      <c r="W33" s="148">
        <f>ROUND(BD94,2)</f>
        <v>0</v>
      </c>
      <c r="X33" s="149"/>
      <c r="Y33" s="149"/>
      <c r="Z33" s="149"/>
      <c r="AA33" s="149"/>
      <c r="AB33" s="149"/>
      <c r="AC33" s="149"/>
      <c r="AD33" s="149"/>
      <c r="AE33" s="149"/>
      <c r="AK33" s="148">
        <v>0</v>
      </c>
      <c r="AL33" s="149"/>
      <c r="AM33" s="149"/>
      <c r="AN33" s="149"/>
      <c r="AO33" s="149"/>
      <c r="AR33" s="30"/>
      <c r="BE33" s="138"/>
    </row>
    <row r="34" spans="2:57" s="1" customFormat="1" ht="6.9" customHeight="1">
      <c r="B34" s="26"/>
      <c r="AR34" s="26"/>
      <c r="BE34" s="137"/>
    </row>
    <row r="35" spans="2:44" s="1" customFormat="1" ht="25.95" customHeight="1">
      <c r="B35" s="26"/>
      <c r="C35" s="31"/>
      <c r="D35" s="32" t="s">
        <v>51</v>
      </c>
      <c r="E35" s="33"/>
      <c r="F35" s="33"/>
      <c r="G35" s="33"/>
      <c r="H35" s="33"/>
      <c r="I35" s="33"/>
      <c r="J35" s="33"/>
      <c r="K35" s="33"/>
      <c r="L35" s="33"/>
      <c r="M35" s="33"/>
      <c r="N35" s="33"/>
      <c r="O35" s="33"/>
      <c r="P35" s="33"/>
      <c r="Q35" s="33"/>
      <c r="R35" s="33"/>
      <c r="S35" s="33"/>
      <c r="T35" s="34" t="s">
        <v>52</v>
      </c>
      <c r="U35" s="33"/>
      <c r="V35" s="33"/>
      <c r="W35" s="33"/>
      <c r="X35" s="151" t="s">
        <v>53</v>
      </c>
      <c r="Y35" s="152"/>
      <c r="Z35" s="152"/>
      <c r="AA35" s="152"/>
      <c r="AB35" s="152"/>
      <c r="AC35" s="33"/>
      <c r="AD35" s="33"/>
      <c r="AE35" s="33"/>
      <c r="AF35" s="33"/>
      <c r="AG35" s="33"/>
      <c r="AH35" s="33"/>
      <c r="AI35" s="33"/>
      <c r="AJ35" s="33"/>
      <c r="AK35" s="153">
        <f>SUM(AK26:AK33)</f>
        <v>0</v>
      </c>
      <c r="AL35" s="152"/>
      <c r="AM35" s="152"/>
      <c r="AN35" s="152"/>
      <c r="AO35" s="154"/>
      <c r="AP35" s="31"/>
      <c r="AQ35" s="31"/>
      <c r="AR35" s="26"/>
    </row>
    <row r="36" spans="2:44" s="1" customFormat="1" ht="6.9" customHeight="1">
      <c r="B36" s="26"/>
      <c r="AR36" s="26"/>
    </row>
    <row r="37" spans="2:44" s="1" customFormat="1" ht="14.4" customHeight="1">
      <c r="B37" s="26"/>
      <c r="AR37" s="26"/>
    </row>
    <row r="38" spans="2:44" ht="14.4" customHeight="1">
      <c r="B38" s="14"/>
      <c r="AR38" s="14"/>
    </row>
    <row r="39" spans="2:44" ht="14.4" customHeight="1">
      <c r="B39" s="14"/>
      <c r="AR39" s="14"/>
    </row>
    <row r="40" spans="2:44" ht="14.4" customHeight="1">
      <c r="B40" s="14"/>
      <c r="AR40" s="14"/>
    </row>
    <row r="41" spans="2:44" ht="14.4" customHeight="1">
      <c r="B41" s="14"/>
      <c r="AR41" s="14"/>
    </row>
    <row r="42" spans="2:44" ht="14.4" customHeight="1">
      <c r="B42" s="14"/>
      <c r="AR42" s="14"/>
    </row>
    <row r="43" spans="2:44" ht="14.4" customHeight="1">
      <c r="B43" s="14"/>
      <c r="AR43" s="14"/>
    </row>
    <row r="44" spans="2:44" ht="14.4" customHeight="1">
      <c r="B44" s="14"/>
      <c r="AR44" s="14"/>
    </row>
    <row r="45" spans="2:44" ht="14.4" customHeight="1">
      <c r="B45" s="14"/>
      <c r="AR45" s="14"/>
    </row>
    <row r="46" spans="2:44" ht="14.4" customHeight="1">
      <c r="B46" s="14"/>
      <c r="AR46" s="14"/>
    </row>
    <row r="47" spans="2:44" ht="14.4" customHeight="1">
      <c r="B47" s="14"/>
      <c r="AR47" s="14"/>
    </row>
    <row r="48" spans="2:44" ht="14.4" customHeight="1">
      <c r="B48" s="14"/>
      <c r="AR48" s="14"/>
    </row>
    <row r="49" spans="2:44" s="1" customFormat="1" ht="14.4" customHeight="1">
      <c r="B49" s="26"/>
      <c r="D49" s="35" t="s">
        <v>54</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5" t="s">
        <v>55</v>
      </c>
      <c r="AI49" s="36"/>
      <c r="AJ49" s="36"/>
      <c r="AK49" s="36"/>
      <c r="AL49" s="36"/>
      <c r="AM49" s="36"/>
      <c r="AN49" s="36"/>
      <c r="AO49" s="36"/>
      <c r="AR49" s="26"/>
    </row>
    <row r="50" spans="2:44" ht="10.2">
      <c r="B50" s="14"/>
      <c r="AR50" s="14"/>
    </row>
    <row r="51" spans="2:44" ht="10.2">
      <c r="B51" s="14"/>
      <c r="AR51" s="14"/>
    </row>
    <row r="52" spans="2:44" ht="10.2">
      <c r="B52" s="14"/>
      <c r="AR52" s="14"/>
    </row>
    <row r="53" spans="2:44" ht="10.2">
      <c r="B53" s="14"/>
      <c r="AR53" s="14"/>
    </row>
    <row r="54" spans="2:44" ht="10.2">
      <c r="B54" s="14"/>
      <c r="AR54" s="14"/>
    </row>
    <row r="55" spans="2:44" ht="10.2">
      <c r="B55" s="14"/>
      <c r="AR55" s="14"/>
    </row>
    <row r="56" spans="2:44" ht="10.2">
      <c r="B56" s="14"/>
      <c r="AR56" s="14"/>
    </row>
    <row r="57" spans="2:44" ht="10.2">
      <c r="B57" s="14"/>
      <c r="AR57" s="14"/>
    </row>
    <row r="58" spans="2:44" ht="10.2">
      <c r="B58" s="14"/>
      <c r="AR58" s="14"/>
    </row>
    <row r="59" spans="2:44" ht="10.2">
      <c r="B59" s="14"/>
      <c r="AR59" s="14"/>
    </row>
    <row r="60" spans="2:44" s="1" customFormat="1" ht="13.2">
      <c r="B60" s="26"/>
      <c r="D60" s="37" t="s">
        <v>56</v>
      </c>
      <c r="E60" s="28"/>
      <c r="F60" s="28"/>
      <c r="G60" s="28"/>
      <c r="H60" s="28"/>
      <c r="I60" s="28"/>
      <c r="J60" s="28"/>
      <c r="K60" s="28"/>
      <c r="L60" s="28"/>
      <c r="M60" s="28"/>
      <c r="N60" s="28"/>
      <c r="O60" s="28"/>
      <c r="P60" s="28"/>
      <c r="Q60" s="28"/>
      <c r="R60" s="28"/>
      <c r="S60" s="28"/>
      <c r="T60" s="28"/>
      <c r="U60" s="28"/>
      <c r="V60" s="37" t="s">
        <v>57</v>
      </c>
      <c r="W60" s="28"/>
      <c r="X60" s="28"/>
      <c r="Y60" s="28"/>
      <c r="Z60" s="28"/>
      <c r="AA60" s="28"/>
      <c r="AB60" s="28"/>
      <c r="AC60" s="28"/>
      <c r="AD60" s="28"/>
      <c r="AE60" s="28"/>
      <c r="AF60" s="28"/>
      <c r="AG60" s="28"/>
      <c r="AH60" s="37" t="s">
        <v>56</v>
      </c>
      <c r="AI60" s="28"/>
      <c r="AJ60" s="28"/>
      <c r="AK60" s="28"/>
      <c r="AL60" s="28"/>
      <c r="AM60" s="37" t="s">
        <v>57</v>
      </c>
      <c r="AN60" s="28"/>
      <c r="AO60" s="28"/>
      <c r="AR60" s="26"/>
    </row>
    <row r="61" spans="2:44" ht="10.2">
      <c r="B61" s="14"/>
      <c r="AR61" s="14"/>
    </row>
    <row r="62" spans="2:44" ht="10.2">
      <c r="B62" s="14"/>
      <c r="AR62" s="14"/>
    </row>
    <row r="63" spans="2:44" ht="10.2">
      <c r="B63" s="14"/>
      <c r="AR63" s="14"/>
    </row>
    <row r="64" spans="2:44" s="1" customFormat="1" ht="13.2">
      <c r="B64" s="26"/>
      <c r="D64" s="35" t="s">
        <v>58</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5" t="s">
        <v>59</v>
      </c>
      <c r="AI64" s="36"/>
      <c r="AJ64" s="36"/>
      <c r="AK64" s="36"/>
      <c r="AL64" s="36"/>
      <c r="AM64" s="36"/>
      <c r="AN64" s="36"/>
      <c r="AO64" s="36"/>
      <c r="AR64" s="26"/>
    </row>
    <row r="65" spans="2:44" ht="10.2">
      <c r="B65" s="14"/>
      <c r="AR65" s="14"/>
    </row>
    <row r="66" spans="2:44" ht="10.2">
      <c r="B66" s="14"/>
      <c r="AR66" s="14"/>
    </row>
    <row r="67" spans="2:44" ht="10.2">
      <c r="B67" s="14"/>
      <c r="AR67" s="14"/>
    </row>
    <row r="68" spans="2:44" ht="10.2">
      <c r="B68" s="14"/>
      <c r="AR68" s="14"/>
    </row>
    <row r="69" spans="2:44" ht="10.2">
      <c r="B69" s="14"/>
      <c r="AR69" s="14"/>
    </row>
    <row r="70" spans="2:44" ht="10.2">
      <c r="B70" s="14"/>
      <c r="AR70" s="14"/>
    </row>
    <row r="71" spans="2:44" ht="10.2">
      <c r="B71" s="14"/>
      <c r="AR71" s="14"/>
    </row>
    <row r="72" spans="2:44" ht="10.2">
      <c r="B72" s="14"/>
      <c r="AR72" s="14"/>
    </row>
    <row r="73" spans="2:44" ht="10.2">
      <c r="B73" s="14"/>
      <c r="AR73" s="14"/>
    </row>
    <row r="74" spans="2:44" ht="10.2">
      <c r="B74" s="14"/>
      <c r="AR74" s="14"/>
    </row>
    <row r="75" spans="2:44" s="1" customFormat="1" ht="13.2">
      <c r="B75" s="26"/>
      <c r="D75" s="37" t="s">
        <v>56</v>
      </c>
      <c r="E75" s="28"/>
      <c r="F75" s="28"/>
      <c r="G75" s="28"/>
      <c r="H75" s="28"/>
      <c r="I75" s="28"/>
      <c r="J75" s="28"/>
      <c r="K75" s="28"/>
      <c r="L75" s="28"/>
      <c r="M75" s="28"/>
      <c r="N75" s="28"/>
      <c r="O75" s="28"/>
      <c r="P75" s="28"/>
      <c r="Q75" s="28"/>
      <c r="R75" s="28"/>
      <c r="S75" s="28"/>
      <c r="T75" s="28"/>
      <c r="U75" s="28"/>
      <c r="V75" s="37" t="s">
        <v>57</v>
      </c>
      <c r="W75" s="28"/>
      <c r="X75" s="28"/>
      <c r="Y75" s="28"/>
      <c r="Z75" s="28"/>
      <c r="AA75" s="28"/>
      <c r="AB75" s="28"/>
      <c r="AC75" s="28"/>
      <c r="AD75" s="28"/>
      <c r="AE75" s="28"/>
      <c r="AF75" s="28"/>
      <c r="AG75" s="28"/>
      <c r="AH75" s="37" t="s">
        <v>56</v>
      </c>
      <c r="AI75" s="28"/>
      <c r="AJ75" s="28"/>
      <c r="AK75" s="28"/>
      <c r="AL75" s="28"/>
      <c r="AM75" s="37" t="s">
        <v>57</v>
      </c>
      <c r="AN75" s="28"/>
      <c r="AO75" s="28"/>
      <c r="AR75" s="26"/>
    </row>
    <row r="76" spans="2:44" s="1" customFormat="1" ht="10.2">
      <c r="B76" s="26"/>
      <c r="AR76" s="26"/>
    </row>
    <row r="77" spans="2:44" s="1" customFormat="1" ht="6.9"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26"/>
    </row>
    <row r="81" spans="2:44" s="1" customFormat="1" ht="6.9" customHeight="1">
      <c r="B81" s="4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26"/>
    </row>
    <row r="82" spans="2:44" s="1" customFormat="1" ht="24.9" customHeight="1">
      <c r="B82" s="26"/>
      <c r="C82" s="15" t="s">
        <v>60</v>
      </c>
      <c r="AR82" s="26"/>
    </row>
    <row r="83" spans="2:44" s="1" customFormat="1" ht="6.9" customHeight="1">
      <c r="B83" s="26"/>
      <c r="AR83" s="26"/>
    </row>
    <row r="84" spans="2:44" s="3" customFormat="1" ht="12" customHeight="1">
      <c r="B84" s="42"/>
      <c r="C84" s="21" t="s">
        <v>13</v>
      </c>
      <c r="L84" s="3" t="str">
        <f>K5</f>
        <v>2023_01</v>
      </c>
      <c r="AR84" s="42"/>
    </row>
    <row r="85" spans="2:44" s="4" customFormat="1" ht="36.9" customHeight="1">
      <c r="B85" s="43"/>
      <c r="C85" s="44" t="s">
        <v>16</v>
      </c>
      <c r="L85" s="155" t="str">
        <f>K6</f>
        <v xml:space="preserve"> Oprava typového hydraulického válce HDM Js 500</v>
      </c>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R85" s="43"/>
    </row>
    <row r="86" spans="2:44" s="1" customFormat="1" ht="6.9" customHeight="1">
      <c r="B86" s="26"/>
      <c r="AR86" s="26"/>
    </row>
    <row r="87" spans="2:44" s="1" customFormat="1" ht="12" customHeight="1">
      <c r="B87" s="26"/>
      <c r="C87" s="21" t="s">
        <v>22</v>
      </c>
      <c r="L87" s="45" t="str">
        <f>IF(K8="","",K8)</f>
        <v xml:space="preserve"> </v>
      </c>
      <c r="AI87" s="21" t="s">
        <v>24</v>
      </c>
      <c r="AM87" s="157" t="str">
        <f>IF(AN8="","",AN8)</f>
        <v>3. 1. 2023</v>
      </c>
      <c r="AN87" s="157"/>
      <c r="AR87" s="26"/>
    </row>
    <row r="88" spans="2:44" s="1" customFormat="1" ht="6.9" customHeight="1">
      <c r="B88" s="26"/>
      <c r="AR88" s="26"/>
    </row>
    <row r="89" spans="2:56" s="1" customFormat="1" ht="15.15" customHeight="1">
      <c r="B89" s="26"/>
      <c r="C89" s="21" t="s">
        <v>26</v>
      </c>
      <c r="L89" s="3" t="str">
        <f>IF(E11="","",E11)</f>
        <v>Povodí Vltavy, státní podnik</v>
      </c>
      <c r="AI89" s="21" t="s">
        <v>35</v>
      </c>
      <c r="AM89" s="158" t="str">
        <f>IF(E17="","",E17)</f>
        <v>Ing. M. Klimešová</v>
      </c>
      <c r="AN89" s="159"/>
      <c r="AO89" s="159"/>
      <c r="AP89" s="159"/>
      <c r="AR89" s="26"/>
      <c r="AS89" s="160" t="s">
        <v>61</v>
      </c>
      <c r="AT89" s="161"/>
      <c r="AU89" s="47"/>
      <c r="AV89" s="47"/>
      <c r="AW89" s="47"/>
      <c r="AX89" s="47"/>
      <c r="AY89" s="47"/>
      <c r="AZ89" s="47"/>
      <c r="BA89" s="47"/>
      <c r="BB89" s="47"/>
      <c r="BC89" s="47"/>
      <c r="BD89" s="48"/>
    </row>
    <row r="90" spans="2:56" s="1" customFormat="1" ht="15.15" customHeight="1">
      <c r="B90" s="26"/>
      <c r="C90" s="21" t="s">
        <v>32</v>
      </c>
      <c r="L90" s="3" t="str">
        <f>IF(E14="Vyplň údaj","",E14)</f>
        <v/>
      </c>
      <c r="AI90" s="21" t="s">
        <v>38</v>
      </c>
      <c r="AM90" s="158" t="str">
        <f>IF(E20="","",E20)</f>
        <v>Ing. M. Klimešová</v>
      </c>
      <c r="AN90" s="159"/>
      <c r="AO90" s="159"/>
      <c r="AP90" s="159"/>
      <c r="AR90" s="26"/>
      <c r="AS90" s="162"/>
      <c r="AT90" s="163"/>
      <c r="BD90" s="50"/>
    </row>
    <row r="91" spans="2:56" s="1" customFormat="1" ht="10.8" customHeight="1">
      <c r="B91" s="26"/>
      <c r="AR91" s="26"/>
      <c r="AS91" s="162"/>
      <c r="AT91" s="163"/>
      <c r="BD91" s="50"/>
    </row>
    <row r="92" spans="2:56" s="1" customFormat="1" ht="29.25" customHeight="1">
      <c r="B92" s="26"/>
      <c r="C92" s="164" t="s">
        <v>62</v>
      </c>
      <c r="D92" s="165"/>
      <c r="E92" s="165"/>
      <c r="F92" s="165"/>
      <c r="G92" s="165"/>
      <c r="H92" s="51"/>
      <c r="I92" s="166" t="s">
        <v>63</v>
      </c>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7" t="s">
        <v>64</v>
      </c>
      <c r="AH92" s="165"/>
      <c r="AI92" s="165"/>
      <c r="AJ92" s="165"/>
      <c r="AK92" s="165"/>
      <c r="AL92" s="165"/>
      <c r="AM92" s="165"/>
      <c r="AN92" s="166" t="s">
        <v>65</v>
      </c>
      <c r="AO92" s="165"/>
      <c r="AP92" s="168"/>
      <c r="AQ92" s="52" t="s">
        <v>66</v>
      </c>
      <c r="AR92" s="26"/>
      <c r="AS92" s="53" t="s">
        <v>67</v>
      </c>
      <c r="AT92" s="54" t="s">
        <v>68</v>
      </c>
      <c r="AU92" s="54" t="s">
        <v>69</v>
      </c>
      <c r="AV92" s="54" t="s">
        <v>70</v>
      </c>
      <c r="AW92" s="54" t="s">
        <v>71</v>
      </c>
      <c r="AX92" s="54" t="s">
        <v>72</v>
      </c>
      <c r="AY92" s="54" t="s">
        <v>73</v>
      </c>
      <c r="AZ92" s="54" t="s">
        <v>74</v>
      </c>
      <c r="BA92" s="54" t="s">
        <v>75</v>
      </c>
      <c r="BB92" s="54" t="s">
        <v>76</v>
      </c>
      <c r="BC92" s="54" t="s">
        <v>77</v>
      </c>
      <c r="BD92" s="55" t="s">
        <v>78</v>
      </c>
    </row>
    <row r="93" spans="2:56" s="1" customFormat="1" ht="10.8" customHeight="1">
      <c r="B93" s="26"/>
      <c r="AR93" s="26"/>
      <c r="AS93" s="56"/>
      <c r="AT93" s="47"/>
      <c r="AU93" s="47"/>
      <c r="AV93" s="47"/>
      <c r="AW93" s="47"/>
      <c r="AX93" s="47"/>
      <c r="AY93" s="47"/>
      <c r="AZ93" s="47"/>
      <c r="BA93" s="47"/>
      <c r="BB93" s="47"/>
      <c r="BC93" s="47"/>
      <c r="BD93" s="48"/>
    </row>
    <row r="94" spans="2:90" s="5" customFormat="1" ht="32.4" customHeight="1">
      <c r="B94" s="57"/>
      <c r="C94" s="58" t="s">
        <v>79</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172">
        <f>ROUND(SUM(AG95:AG97),2)</f>
        <v>0</v>
      </c>
      <c r="AH94" s="172"/>
      <c r="AI94" s="172"/>
      <c r="AJ94" s="172"/>
      <c r="AK94" s="172"/>
      <c r="AL94" s="172"/>
      <c r="AM94" s="172"/>
      <c r="AN94" s="173">
        <f>SUM(AG94,AT94)</f>
        <v>0</v>
      </c>
      <c r="AO94" s="173"/>
      <c r="AP94" s="173"/>
      <c r="AQ94" s="61" t="s">
        <v>1</v>
      </c>
      <c r="AR94" s="57"/>
      <c r="AS94" s="62">
        <f>ROUND(SUM(AS95:AS97),2)</f>
        <v>0</v>
      </c>
      <c r="AT94" s="63">
        <f>ROUND(SUM(AV94:AW94),2)</f>
        <v>0</v>
      </c>
      <c r="AU94" s="64">
        <f>ROUND(SUM(AU95:AU97),5)</f>
        <v>0</v>
      </c>
      <c r="AV94" s="63">
        <f>ROUND(AZ94*L29,2)</f>
        <v>0</v>
      </c>
      <c r="AW94" s="63">
        <f>ROUND(BA94*L30,2)</f>
        <v>0</v>
      </c>
      <c r="AX94" s="63">
        <f>ROUND(BB94*L29,2)</f>
        <v>0</v>
      </c>
      <c r="AY94" s="63">
        <f>ROUND(BC94*L30,2)</f>
        <v>0</v>
      </c>
      <c r="AZ94" s="63">
        <f>ROUND(SUM(AZ95:AZ97),2)</f>
        <v>0</v>
      </c>
      <c r="BA94" s="63">
        <f>ROUND(SUM(BA95:BA97),2)</f>
        <v>0</v>
      </c>
      <c r="BB94" s="63">
        <f>ROUND(SUM(BB95:BB97),2)</f>
        <v>0</v>
      </c>
      <c r="BC94" s="63">
        <f>ROUND(SUM(BC95:BC97),2)</f>
        <v>0</v>
      </c>
      <c r="BD94" s="65">
        <f>ROUND(SUM(BD95:BD97),2)</f>
        <v>0</v>
      </c>
      <c r="BS94" s="66" t="s">
        <v>80</v>
      </c>
      <c r="BT94" s="66" t="s">
        <v>81</v>
      </c>
      <c r="BU94" s="67" t="s">
        <v>82</v>
      </c>
      <c r="BV94" s="66" t="s">
        <v>83</v>
      </c>
      <c r="BW94" s="66" t="s">
        <v>5</v>
      </c>
      <c r="BX94" s="66" t="s">
        <v>84</v>
      </c>
      <c r="CL94" s="66" t="s">
        <v>19</v>
      </c>
    </row>
    <row r="95" spans="1:91" s="6" customFormat="1" ht="16.5" customHeight="1">
      <c r="A95" s="68" t="s">
        <v>85</v>
      </c>
      <c r="B95" s="69"/>
      <c r="C95" s="70"/>
      <c r="D95" s="171" t="s">
        <v>86</v>
      </c>
      <c r="E95" s="171"/>
      <c r="F95" s="171"/>
      <c r="G95" s="171"/>
      <c r="H95" s="171"/>
      <c r="I95" s="71"/>
      <c r="J95" s="171" t="s">
        <v>87</v>
      </c>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69">
        <f>'001 - Oprava hydromotoru'!J30</f>
        <v>0</v>
      </c>
      <c r="AH95" s="170"/>
      <c r="AI95" s="170"/>
      <c r="AJ95" s="170"/>
      <c r="AK95" s="170"/>
      <c r="AL95" s="170"/>
      <c r="AM95" s="170"/>
      <c r="AN95" s="169">
        <f>SUM(AG95,AT95)</f>
        <v>0</v>
      </c>
      <c r="AO95" s="170"/>
      <c r="AP95" s="170"/>
      <c r="AQ95" s="72" t="s">
        <v>88</v>
      </c>
      <c r="AR95" s="69"/>
      <c r="AS95" s="73">
        <v>0</v>
      </c>
      <c r="AT95" s="74">
        <f>ROUND(SUM(AV95:AW95),2)</f>
        <v>0</v>
      </c>
      <c r="AU95" s="75">
        <f>'001 - Oprava hydromotoru'!P116</f>
        <v>0</v>
      </c>
      <c r="AV95" s="74">
        <f>'001 - Oprava hydromotoru'!J33</f>
        <v>0</v>
      </c>
      <c r="AW95" s="74">
        <f>'001 - Oprava hydromotoru'!J34</f>
        <v>0</v>
      </c>
      <c r="AX95" s="74">
        <f>'001 - Oprava hydromotoru'!J35</f>
        <v>0</v>
      </c>
      <c r="AY95" s="74">
        <f>'001 - Oprava hydromotoru'!J36</f>
        <v>0</v>
      </c>
      <c r="AZ95" s="74">
        <f>'001 - Oprava hydromotoru'!F33</f>
        <v>0</v>
      </c>
      <c r="BA95" s="74">
        <f>'001 - Oprava hydromotoru'!F34</f>
        <v>0</v>
      </c>
      <c r="BB95" s="74">
        <f>'001 - Oprava hydromotoru'!F35</f>
        <v>0</v>
      </c>
      <c r="BC95" s="74">
        <f>'001 - Oprava hydromotoru'!F36</f>
        <v>0</v>
      </c>
      <c r="BD95" s="76">
        <f>'001 - Oprava hydromotoru'!F37</f>
        <v>0</v>
      </c>
      <c r="BT95" s="77" t="s">
        <v>89</v>
      </c>
      <c r="BV95" s="77" t="s">
        <v>83</v>
      </c>
      <c r="BW95" s="77" t="s">
        <v>90</v>
      </c>
      <c r="BX95" s="77" t="s">
        <v>5</v>
      </c>
      <c r="CL95" s="77" t="s">
        <v>19</v>
      </c>
      <c r="CM95" s="77" t="s">
        <v>91</v>
      </c>
    </row>
    <row r="96" spans="1:91" s="6" customFormat="1" ht="16.5" customHeight="1">
      <c r="A96" s="68" t="s">
        <v>85</v>
      </c>
      <c r="B96" s="69"/>
      <c r="C96" s="70"/>
      <c r="D96" s="171" t="s">
        <v>92</v>
      </c>
      <c r="E96" s="171"/>
      <c r="F96" s="171"/>
      <c r="G96" s="171"/>
      <c r="H96" s="171"/>
      <c r="I96" s="71"/>
      <c r="J96" s="171" t="s">
        <v>93</v>
      </c>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69">
        <f>'002 - Oprava povrchové oc...'!J30</f>
        <v>0</v>
      </c>
      <c r="AH96" s="170"/>
      <c r="AI96" s="170"/>
      <c r="AJ96" s="170"/>
      <c r="AK96" s="170"/>
      <c r="AL96" s="170"/>
      <c r="AM96" s="170"/>
      <c r="AN96" s="169">
        <f>SUM(AG96,AT96)</f>
        <v>0</v>
      </c>
      <c r="AO96" s="170"/>
      <c r="AP96" s="170"/>
      <c r="AQ96" s="72" t="s">
        <v>88</v>
      </c>
      <c r="AR96" s="69"/>
      <c r="AS96" s="73">
        <v>0</v>
      </c>
      <c r="AT96" s="74">
        <f>ROUND(SUM(AV96:AW96),2)</f>
        <v>0</v>
      </c>
      <c r="AU96" s="75">
        <f>'002 - Oprava povrchové oc...'!P116</f>
        <v>0</v>
      </c>
      <c r="AV96" s="74">
        <f>'002 - Oprava povrchové oc...'!J33</f>
        <v>0</v>
      </c>
      <c r="AW96" s="74">
        <f>'002 - Oprava povrchové oc...'!J34</f>
        <v>0</v>
      </c>
      <c r="AX96" s="74">
        <f>'002 - Oprava povrchové oc...'!J35</f>
        <v>0</v>
      </c>
      <c r="AY96" s="74">
        <f>'002 - Oprava povrchové oc...'!J36</f>
        <v>0</v>
      </c>
      <c r="AZ96" s="74">
        <f>'002 - Oprava povrchové oc...'!F33</f>
        <v>0</v>
      </c>
      <c r="BA96" s="74">
        <f>'002 - Oprava povrchové oc...'!F34</f>
        <v>0</v>
      </c>
      <c r="BB96" s="74">
        <f>'002 - Oprava povrchové oc...'!F35</f>
        <v>0</v>
      </c>
      <c r="BC96" s="74">
        <f>'002 - Oprava povrchové oc...'!F36</f>
        <v>0</v>
      </c>
      <c r="BD96" s="76">
        <f>'002 - Oprava povrchové oc...'!F37</f>
        <v>0</v>
      </c>
      <c r="BT96" s="77" t="s">
        <v>89</v>
      </c>
      <c r="BV96" s="77" t="s">
        <v>83</v>
      </c>
      <c r="BW96" s="77" t="s">
        <v>94</v>
      </c>
      <c r="BX96" s="77" t="s">
        <v>5</v>
      </c>
      <c r="CL96" s="77" t="s">
        <v>19</v>
      </c>
      <c r="CM96" s="77" t="s">
        <v>91</v>
      </c>
    </row>
    <row r="97" spans="1:91" s="6" customFormat="1" ht="16.5" customHeight="1">
      <c r="A97" s="68" t="s">
        <v>85</v>
      </c>
      <c r="B97" s="69"/>
      <c r="C97" s="70"/>
      <c r="D97" s="171" t="s">
        <v>95</v>
      </c>
      <c r="E97" s="171"/>
      <c r="F97" s="171"/>
      <c r="G97" s="171"/>
      <c r="H97" s="171"/>
      <c r="I97" s="71"/>
      <c r="J97" s="171" t="s">
        <v>96</v>
      </c>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69">
        <f>'003 - VON - Vedlejší a os...'!J30</f>
        <v>0</v>
      </c>
      <c r="AH97" s="170"/>
      <c r="AI97" s="170"/>
      <c r="AJ97" s="170"/>
      <c r="AK97" s="170"/>
      <c r="AL97" s="170"/>
      <c r="AM97" s="170"/>
      <c r="AN97" s="169">
        <f>SUM(AG97,AT97)</f>
        <v>0</v>
      </c>
      <c r="AO97" s="170"/>
      <c r="AP97" s="170"/>
      <c r="AQ97" s="72" t="s">
        <v>97</v>
      </c>
      <c r="AR97" s="69"/>
      <c r="AS97" s="78">
        <v>0</v>
      </c>
      <c r="AT97" s="79">
        <f>ROUND(SUM(AV97:AW97),2)</f>
        <v>0</v>
      </c>
      <c r="AU97" s="80">
        <f>'003 - VON - Vedlejší a os...'!P116</f>
        <v>0</v>
      </c>
      <c r="AV97" s="79">
        <f>'003 - VON - Vedlejší a os...'!J33</f>
        <v>0</v>
      </c>
      <c r="AW97" s="79">
        <f>'003 - VON - Vedlejší a os...'!J34</f>
        <v>0</v>
      </c>
      <c r="AX97" s="79">
        <f>'003 - VON - Vedlejší a os...'!J35</f>
        <v>0</v>
      </c>
      <c r="AY97" s="79">
        <f>'003 - VON - Vedlejší a os...'!J36</f>
        <v>0</v>
      </c>
      <c r="AZ97" s="79">
        <f>'003 - VON - Vedlejší a os...'!F33</f>
        <v>0</v>
      </c>
      <c r="BA97" s="79">
        <f>'003 - VON - Vedlejší a os...'!F34</f>
        <v>0</v>
      </c>
      <c r="BB97" s="79">
        <f>'003 - VON - Vedlejší a os...'!F35</f>
        <v>0</v>
      </c>
      <c r="BC97" s="79">
        <f>'003 - VON - Vedlejší a os...'!F36</f>
        <v>0</v>
      </c>
      <c r="BD97" s="81">
        <f>'003 - VON - Vedlejší a os...'!F37</f>
        <v>0</v>
      </c>
      <c r="BT97" s="77" t="s">
        <v>89</v>
      </c>
      <c r="BV97" s="77" t="s">
        <v>83</v>
      </c>
      <c r="BW97" s="77" t="s">
        <v>98</v>
      </c>
      <c r="BX97" s="77" t="s">
        <v>5</v>
      </c>
      <c r="CL97" s="77" t="s">
        <v>19</v>
      </c>
      <c r="CM97" s="77" t="s">
        <v>91</v>
      </c>
    </row>
    <row r="98" spans="2:44" s="1" customFormat="1" ht="30" customHeight="1">
      <c r="B98" s="26"/>
      <c r="AR98" s="26"/>
    </row>
    <row r="99" spans="2:44" s="1" customFormat="1" ht="6.9" customHeight="1">
      <c r="B99" s="38"/>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26"/>
    </row>
  </sheetData>
  <sheetProtection algorithmName="SHA-512" hashValue="dTMMTjjgBOC//xHfO7aqgXyJ09Na4/SmuQ2sT9YaIiXYMAXGgTQ2TFWJcNSUeZLTpi3KIhLt+6hxjAfygutsjw==" saltValue="pj3tWiC9yjSI/i20iHOyDbPzL1ujBbmQJxW31Bhpk8fvhDm5aIY+ZztGVQ0kSeAn/xyD7b9haqWCEhoGGZtf/A==" spinCount="100000" sheet="1" objects="1" scenarios="1" formatColumns="0" formatRows="0"/>
  <mergeCells count="50">
    <mergeCell ref="AR2:BE2"/>
    <mergeCell ref="AN96:AP96"/>
    <mergeCell ref="AG96:AM96"/>
    <mergeCell ref="D96:H96"/>
    <mergeCell ref="J96:AF96"/>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001 - Oprava hydromotoru'!C2" display="/"/>
    <hyperlink ref="A96" location="'002 - Oprava povrchové oc...'!C2" display="/"/>
    <hyperlink ref="A97" location="'003 - VON - Vedlejší a os...'!C2" display="/"/>
  </hyperlinks>
  <printOptions/>
  <pageMargins left="0.5905511811023623" right="0.5905511811023623" top="0.5905511811023623" bottom="0.5905511811023623" header="0" footer="0"/>
  <pageSetup fitToHeight="100" fitToWidth="1" horizontalDpi="600" verticalDpi="600" orientation="portrait" paperSize="9" scale="72"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4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40"/>
      <c r="M2" s="140"/>
      <c r="N2" s="140"/>
      <c r="O2" s="140"/>
      <c r="P2" s="140"/>
      <c r="Q2" s="140"/>
      <c r="R2" s="140"/>
      <c r="S2" s="140"/>
      <c r="T2" s="140"/>
      <c r="U2" s="140"/>
      <c r="V2" s="140"/>
      <c r="AT2" s="11" t="s">
        <v>90</v>
      </c>
    </row>
    <row r="3" spans="2:46" ht="6.9" customHeight="1" hidden="1">
      <c r="B3" s="12"/>
      <c r="C3" s="13"/>
      <c r="D3" s="13"/>
      <c r="E3" s="13"/>
      <c r="F3" s="13"/>
      <c r="G3" s="13"/>
      <c r="H3" s="13"/>
      <c r="I3" s="13"/>
      <c r="J3" s="13"/>
      <c r="K3" s="13"/>
      <c r="L3" s="14"/>
      <c r="AT3" s="11" t="s">
        <v>91</v>
      </c>
    </row>
    <row r="4" spans="2:46" ht="24.9" customHeight="1" hidden="1">
      <c r="B4" s="14"/>
      <c r="D4" s="15" t="s">
        <v>99</v>
      </c>
      <c r="L4" s="14"/>
      <c r="M4" s="82" t="s">
        <v>10</v>
      </c>
      <c r="AT4" s="11" t="s">
        <v>4</v>
      </c>
    </row>
    <row r="5" spans="2:12" ht="6.9" customHeight="1" hidden="1">
      <c r="B5" s="14"/>
      <c r="L5" s="14"/>
    </row>
    <row r="6" spans="2:12" ht="12" customHeight="1" hidden="1">
      <c r="B6" s="14"/>
      <c r="D6" s="21" t="s">
        <v>16</v>
      </c>
      <c r="L6" s="14"/>
    </row>
    <row r="7" spans="2:12" ht="16.5" customHeight="1" hidden="1">
      <c r="B7" s="14"/>
      <c r="E7" s="174" t="str">
        <f>'Rekapitulace stavby'!K6</f>
        <v xml:space="preserve"> Oprava typového hydraulického válce HDM Js 500</v>
      </c>
      <c r="F7" s="175"/>
      <c r="G7" s="175"/>
      <c r="H7" s="175"/>
      <c r="L7" s="14"/>
    </row>
    <row r="8" spans="2:12" s="1" customFormat="1" ht="12" customHeight="1" hidden="1">
      <c r="B8" s="26"/>
      <c r="D8" s="21" t="s">
        <v>100</v>
      </c>
      <c r="L8" s="26"/>
    </row>
    <row r="9" spans="2:12" s="1" customFormat="1" ht="16.5" customHeight="1" hidden="1">
      <c r="B9" s="26"/>
      <c r="E9" s="155" t="s">
        <v>101</v>
      </c>
      <c r="F9" s="176"/>
      <c r="G9" s="176"/>
      <c r="H9" s="176"/>
      <c r="L9" s="26"/>
    </row>
    <row r="10" spans="2:12" s="1" customFormat="1" ht="10.2" hidden="1">
      <c r="B10" s="26"/>
      <c r="L10" s="26"/>
    </row>
    <row r="11" spans="2:12" s="1" customFormat="1" ht="12" customHeight="1" hidden="1">
      <c r="B11" s="26"/>
      <c r="D11" s="21" t="s">
        <v>18</v>
      </c>
      <c r="F11" s="19" t="s">
        <v>19</v>
      </c>
      <c r="I11" s="21" t="s">
        <v>20</v>
      </c>
      <c r="J11" s="19" t="s">
        <v>1</v>
      </c>
      <c r="L11" s="26"/>
    </row>
    <row r="12" spans="2:12" s="1" customFormat="1" ht="12" customHeight="1" hidden="1">
      <c r="B12" s="26"/>
      <c r="D12" s="21" t="s">
        <v>22</v>
      </c>
      <c r="F12" s="19" t="s">
        <v>23</v>
      </c>
      <c r="I12" s="21" t="s">
        <v>24</v>
      </c>
      <c r="J12" s="46" t="str">
        <f>'Rekapitulace stavby'!AN8</f>
        <v>3. 1. 2023</v>
      </c>
      <c r="L12" s="26"/>
    </row>
    <row r="13" spans="2:12" s="1" customFormat="1" ht="10.8" customHeight="1" hidden="1">
      <c r="B13" s="26"/>
      <c r="L13" s="26"/>
    </row>
    <row r="14" spans="2:12" s="1" customFormat="1" ht="12" customHeight="1" hidden="1">
      <c r="B14" s="26"/>
      <c r="D14" s="21" t="s">
        <v>26</v>
      </c>
      <c r="I14" s="21" t="s">
        <v>27</v>
      </c>
      <c r="J14" s="19" t="s">
        <v>28</v>
      </c>
      <c r="L14" s="26"/>
    </row>
    <row r="15" spans="2:12" s="1" customFormat="1" ht="18" customHeight="1" hidden="1">
      <c r="B15" s="26"/>
      <c r="E15" s="19" t="s">
        <v>29</v>
      </c>
      <c r="I15" s="21" t="s">
        <v>30</v>
      </c>
      <c r="J15" s="19" t="s">
        <v>31</v>
      </c>
      <c r="L15" s="26"/>
    </row>
    <row r="16" spans="2:12" s="1" customFormat="1" ht="6.9" customHeight="1" hidden="1">
      <c r="B16" s="26"/>
      <c r="L16" s="26"/>
    </row>
    <row r="17" spans="2:12" s="1" customFormat="1" ht="12" customHeight="1" hidden="1">
      <c r="B17" s="26"/>
      <c r="D17" s="21" t="s">
        <v>32</v>
      </c>
      <c r="I17" s="21" t="s">
        <v>27</v>
      </c>
      <c r="J17" s="22" t="str">
        <f>'Rekapitulace stavby'!AN13</f>
        <v>Vyplň údaj</v>
      </c>
      <c r="L17" s="26"/>
    </row>
    <row r="18" spans="2:12" s="1" customFormat="1" ht="18" customHeight="1" hidden="1">
      <c r="B18" s="26"/>
      <c r="E18" s="177" t="str">
        <f>'Rekapitulace stavby'!E14</f>
        <v>Vyplň údaj</v>
      </c>
      <c r="F18" s="139"/>
      <c r="G18" s="139"/>
      <c r="H18" s="139"/>
      <c r="I18" s="21" t="s">
        <v>30</v>
      </c>
      <c r="J18" s="22" t="str">
        <f>'Rekapitulace stavby'!AN14</f>
        <v>Vyplň údaj</v>
      </c>
      <c r="L18" s="26"/>
    </row>
    <row r="19" spans="2:12" s="1" customFormat="1" ht="6.9" customHeight="1" hidden="1">
      <c r="B19" s="26"/>
      <c r="L19" s="26"/>
    </row>
    <row r="20" spans="2:12" s="1" customFormat="1" ht="12" customHeight="1" hidden="1">
      <c r="B20" s="26"/>
      <c r="D20" s="21" t="s">
        <v>35</v>
      </c>
      <c r="I20" s="21" t="s">
        <v>27</v>
      </c>
      <c r="J20" s="19" t="s">
        <v>36</v>
      </c>
      <c r="L20" s="26"/>
    </row>
    <row r="21" spans="2:12" s="1" customFormat="1" ht="18" customHeight="1" hidden="1">
      <c r="B21" s="26"/>
      <c r="E21" s="19" t="s">
        <v>37</v>
      </c>
      <c r="I21" s="21" t="s">
        <v>30</v>
      </c>
      <c r="J21" s="19" t="s">
        <v>1</v>
      </c>
      <c r="L21" s="26"/>
    </row>
    <row r="22" spans="2:12" s="1" customFormat="1" ht="6.9" customHeight="1" hidden="1">
      <c r="B22" s="26"/>
      <c r="L22" s="26"/>
    </row>
    <row r="23" spans="2:12" s="1" customFormat="1" ht="12" customHeight="1" hidden="1">
      <c r="B23" s="26"/>
      <c r="D23" s="21" t="s">
        <v>38</v>
      </c>
      <c r="I23" s="21" t="s">
        <v>27</v>
      </c>
      <c r="J23" s="19" t="s">
        <v>36</v>
      </c>
      <c r="L23" s="26"/>
    </row>
    <row r="24" spans="2:12" s="1" customFormat="1" ht="18" customHeight="1" hidden="1">
      <c r="B24" s="26"/>
      <c r="E24" s="19" t="s">
        <v>37</v>
      </c>
      <c r="I24" s="21" t="s">
        <v>30</v>
      </c>
      <c r="J24" s="19" t="s">
        <v>1</v>
      </c>
      <c r="L24" s="26"/>
    </row>
    <row r="25" spans="2:12" s="1" customFormat="1" ht="6.9" customHeight="1" hidden="1">
      <c r="B25" s="26"/>
      <c r="L25" s="26"/>
    </row>
    <row r="26" spans="2:12" s="1" customFormat="1" ht="12" customHeight="1" hidden="1">
      <c r="B26" s="26"/>
      <c r="D26" s="21" t="s">
        <v>39</v>
      </c>
      <c r="L26" s="26"/>
    </row>
    <row r="27" spans="2:12" s="7" customFormat="1" ht="59.25" customHeight="1" hidden="1">
      <c r="B27" s="83"/>
      <c r="E27" s="144" t="s">
        <v>40</v>
      </c>
      <c r="F27" s="144"/>
      <c r="G27" s="144"/>
      <c r="H27" s="144"/>
      <c r="L27" s="83"/>
    </row>
    <row r="28" spans="2:12" s="1" customFormat="1" ht="6.9" customHeight="1" hidden="1">
      <c r="B28" s="26"/>
      <c r="L28" s="26"/>
    </row>
    <row r="29" spans="2:12" s="1" customFormat="1" ht="6.9" customHeight="1" hidden="1">
      <c r="B29" s="26"/>
      <c r="D29" s="47"/>
      <c r="E29" s="47"/>
      <c r="F29" s="47"/>
      <c r="G29" s="47"/>
      <c r="H29" s="47"/>
      <c r="I29" s="47"/>
      <c r="J29" s="47"/>
      <c r="K29" s="47"/>
      <c r="L29" s="26"/>
    </row>
    <row r="30" spans="2:12" s="1" customFormat="1" ht="25.35" customHeight="1" hidden="1">
      <c r="B30" s="26"/>
      <c r="D30" s="84" t="s">
        <v>41</v>
      </c>
      <c r="J30" s="60">
        <f>ROUND(J116,2)</f>
        <v>0</v>
      </c>
      <c r="L30" s="26"/>
    </row>
    <row r="31" spans="2:12" s="1" customFormat="1" ht="6.9" customHeight="1" hidden="1">
      <c r="B31" s="26"/>
      <c r="D31" s="47"/>
      <c r="E31" s="47"/>
      <c r="F31" s="47"/>
      <c r="G31" s="47"/>
      <c r="H31" s="47"/>
      <c r="I31" s="47"/>
      <c r="J31" s="47"/>
      <c r="K31" s="47"/>
      <c r="L31" s="26"/>
    </row>
    <row r="32" spans="2:12" s="1" customFormat="1" ht="14.4" customHeight="1" hidden="1">
      <c r="B32" s="26"/>
      <c r="F32" s="29" t="s">
        <v>43</v>
      </c>
      <c r="I32" s="29" t="s">
        <v>42</v>
      </c>
      <c r="J32" s="29" t="s">
        <v>44</v>
      </c>
      <c r="L32" s="26"/>
    </row>
    <row r="33" spans="2:12" s="1" customFormat="1" ht="14.4" customHeight="1" hidden="1">
      <c r="B33" s="26"/>
      <c r="D33" s="49" t="s">
        <v>45</v>
      </c>
      <c r="E33" s="21" t="s">
        <v>46</v>
      </c>
      <c r="F33" s="85">
        <f>ROUND((SUM(BE116:BE146)),2)</f>
        <v>0</v>
      </c>
      <c r="I33" s="86">
        <v>0.21</v>
      </c>
      <c r="J33" s="85">
        <f>ROUND(((SUM(BE116:BE146))*I33),2)</f>
        <v>0</v>
      </c>
      <c r="L33" s="26"/>
    </row>
    <row r="34" spans="2:12" s="1" customFormat="1" ht="14.4" customHeight="1" hidden="1">
      <c r="B34" s="26"/>
      <c r="E34" s="21" t="s">
        <v>47</v>
      </c>
      <c r="F34" s="85">
        <f>ROUND((SUM(BF116:BF146)),2)</f>
        <v>0</v>
      </c>
      <c r="I34" s="86">
        <v>0.15</v>
      </c>
      <c r="J34" s="85">
        <f>ROUND(((SUM(BF116:BF146))*I34),2)</f>
        <v>0</v>
      </c>
      <c r="L34" s="26"/>
    </row>
    <row r="35" spans="2:12" s="1" customFormat="1" ht="14.4" customHeight="1" hidden="1">
      <c r="B35" s="26"/>
      <c r="E35" s="21" t="s">
        <v>48</v>
      </c>
      <c r="F35" s="85">
        <f>ROUND((SUM(BG116:BG146)),2)</f>
        <v>0</v>
      </c>
      <c r="I35" s="86">
        <v>0.21</v>
      </c>
      <c r="J35" s="85">
        <f>0</f>
        <v>0</v>
      </c>
      <c r="L35" s="26"/>
    </row>
    <row r="36" spans="2:12" s="1" customFormat="1" ht="14.4" customHeight="1" hidden="1">
      <c r="B36" s="26"/>
      <c r="E36" s="21" t="s">
        <v>49</v>
      </c>
      <c r="F36" s="85">
        <f>ROUND((SUM(BH116:BH146)),2)</f>
        <v>0</v>
      </c>
      <c r="I36" s="86">
        <v>0.15</v>
      </c>
      <c r="J36" s="85">
        <f>0</f>
        <v>0</v>
      </c>
      <c r="L36" s="26"/>
    </row>
    <row r="37" spans="2:12" s="1" customFormat="1" ht="14.4" customHeight="1" hidden="1">
      <c r="B37" s="26"/>
      <c r="E37" s="21" t="s">
        <v>50</v>
      </c>
      <c r="F37" s="85">
        <f>ROUND((SUM(BI116:BI146)),2)</f>
        <v>0</v>
      </c>
      <c r="I37" s="86">
        <v>0</v>
      </c>
      <c r="J37" s="85">
        <f>0</f>
        <v>0</v>
      </c>
      <c r="L37" s="26"/>
    </row>
    <row r="38" spans="2:12" s="1" customFormat="1" ht="6.9" customHeight="1" hidden="1">
      <c r="B38" s="26"/>
      <c r="L38" s="26"/>
    </row>
    <row r="39" spans="2:12" s="1" customFormat="1" ht="25.35" customHeight="1" hidden="1">
      <c r="B39" s="26"/>
      <c r="C39" s="87"/>
      <c r="D39" s="88" t="s">
        <v>51</v>
      </c>
      <c r="E39" s="51"/>
      <c r="F39" s="51"/>
      <c r="G39" s="89" t="s">
        <v>52</v>
      </c>
      <c r="H39" s="90" t="s">
        <v>53</v>
      </c>
      <c r="I39" s="51"/>
      <c r="J39" s="91">
        <f>SUM(J30:J37)</f>
        <v>0</v>
      </c>
      <c r="K39" s="92"/>
      <c r="L39" s="26"/>
    </row>
    <row r="40" spans="2:12" s="1" customFormat="1" ht="14.4" customHeight="1" hidden="1">
      <c r="B40" s="26"/>
      <c r="L40" s="26"/>
    </row>
    <row r="41" spans="2:12" ht="14.4" customHeight="1" hidden="1">
      <c r="B41" s="14"/>
      <c r="L41" s="14"/>
    </row>
    <row r="42" spans="2:12" ht="14.4" customHeight="1" hidden="1">
      <c r="B42" s="14"/>
      <c r="L42" s="14"/>
    </row>
    <row r="43" spans="2:12" ht="14.4" customHeight="1" hidden="1">
      <c r="B43" s="14"/>
      <c r="L43" s="14"/>
    </row>
    <row r="44" spans="2:12" ht="14.4" customHeight="1" hidden="1">
      <c r="B44" s="14"/>
      <c r="L44" s="14"/>
    </row>
    <row r="45" spans="2:12" ht="14.4" customHeight="1" hidden="1">
      <c r="B45" s="14"/>
      <c r="L45" s="14"/>
    </row>
    <row r="46" spans="2:12" ht="14.4" customHeight="1" hidden="1">
      <c r="B46" s="14"/>
      <c r="L46" s="14"/>
    </row>
    <row r="47" spans="2:12" ht="14.4" customHeight="1" hidden="1">
      <c r="B47" s="14"/>
      <c r="L47" s="14"/>
    </row>
    <row r="48" spans="2:12" ht="14.4" customHeight="1" hidden="1">
      <c r="B48" s="14"/>
      <c r="L48" s="14"/>
    </row>
    <row r="49" spans="2:12" ht="14.4" customHeight="1" hidden="1">
      <c r="B49" s="14"/>
      <c r="L49" s="14"/>
    </row>
    <row r="50" spans="2:12" s="1" customFormat="1" ht="14.4" customHeight="1" hidden="1">
      <c r="B50" s="26"/>
      <c r="D50" s="35" t="s">
        <v>54</v>
      </c>
      <c r="E50" s="36"/>
      <c r="F50" s="36"/>
      <c r="G50" s="35" t="s">
        <v>55</v>
      </c>
      <c r="H50" s="36"/>
      <c r="I50" s="36"/>
      <c r="J50" s="36"/>
      <c r="K50" s="36"/>
      <c r="L50" s="26"/>
    </row>
    <row r="51" spans="2:12" ht="10.2" hidden="1">
      <c r="B51" s="14"/>
      <c r="L51" s="14"/>
    </row>
    <row r="52" spans="2:12" ht="10.2" hidden="1">
      <c r="B52" s="14"/>
      <c r="L52" s="14"/>
    </row>
    <row r="53" spans="2:12" ht="10.2" hidden="1">
      <c r="B53" s="14"/>
      <c r="L53" s="14"/>
    </row>
    <row r="54" spans="2:12" ht="10.2" hidden="1">
      <c r="B54" s="14"/>
      <c r="L54" s="14"/>
    </row>
    <row r="55" spans="2:12" ht="10.2" hidden="1">
      <c r="B55" s="14"/>
      <c r="L55" s="14"/>
    </row>
    <row r="56" spans="2:12" ht="10.2" hidden="1">
      <c r="B56" s="14"/>
      <c r="L56" s="14"/>
    </row>
    <row r="57" spans="2:12" ht="10.2" hidden="1">
      <c r="B57" s="14"/>
      <c r="L57" s="14"/>
    </row>
    <row r="58" spans="2:12" ht="10.2" hidden="1">
      <c r="B58" s="14"/>
      <c r="L58" s="14"/>
    </row>
    <row r="59" spans="2:12" ht="10.2" hidden="1">
      <c r="B59" s="14"/>
      <c r="L59" s="14"/>
    </row>
    <row r="60" spans="2:12" ht="10.2" hidden="1">
      <c r="B60" s="14"/>
      <c r="L60" s="14"/>
    </row>
    <row r="61" spans="2:12" s="1" customFormat="1" ht="13.2" hidden="1">
      <c r="B61" s="26"/>
      <c r="D61" s="37" t="s">
        <v>56</v>
      </c>
      <c r="E61" s="28"/>
      <c r="F61" s="93" t="s">
        <v>57</v>
      </c>
      <c r="G61" s="37" t="s">
        <v>56</v>
      </c>
      <c r="H61" s="28"/>
      <c r="I61" s="28"/>
      <c r="J61" s="94" t="s">
        <v>57</v>
      </c>
      <c r="K61" s="28"/>
      <c r="L61" s="26"/>
    </row>
    <row r="62" spans="2:12" ht="10.2" hidden="1">
      <c r="B62" s="14"/>
      <c r="L62" s="14"/>
    </row>
    <row r="63" spans="2:12" ht="10.2" hidden="1">
      <c r="B63" s="14"/>
      <c r="L63" s="14"/>
    </row>
    <row r="64" spans="2:12" ht="10.2" hidden="1">
      <c r="B64" s="14"/>
      <c r="L64" s="14"/>
    </row>
    <row r="65" spans="2:12" s="1" customFormat="1" ht="13.2" hidden="1">
      <c r="B65" s="26"/>
      <c r="D65" s="35" t="s">
        <v>58</v>
      </c>
      <c r="E65" s="36"/>
      <c r="F65" s="36"/>
      <c r="G65" s="35" t="s">
        <v>59</v>
      </c>
      <c r="H65" s="36"/>
      <c r="I65" s="36"/>
      <c r="J65" s="36"/>
      <c r="K65" s="36"/>
      <c r="L65" s="26"/>
    </row>
    <row r="66" spans="2:12" ht="10.2" hidden="1">
      <c r="B66" s="14"/>
      <c r="L66" s="14"/>
    </row>
    <row r="67" spans="2:12" ht="10.2" hidden="1">
      <c r="B67" s="14"/>
      <c r="L67" s="14"/>
    </row>
    <row r="68" spans="2:12" ht="10.2" hidden="1">
      <c r="B68" s="14"/>
      <c r="L68" s="14"/>
    </row>
    <row r="69" spans="2:12" ht="10.2" hidden="1">
      <c r="B69" s="14"/>
      <c r="L69" s="14"/>
    </row>
    <row r="70" spans="2:12" ht="10.2" hidden="1">
      <c r="B70" s="14"/>
      <c r="L70" s="14"/>
    </row>
    <row r="71" spans="2:12" ht="10.2" hidden="1">
      <c r="B71" s="14"/>
      <c r="L71" s="14"/>
    </row>
    <row r="72" spans="2:12" ht="10.2" hidden="1">
      <c r="B72" s="14"/>
      <c r="L72" s="14"/>
    </row>
    <row r="73" spans="2:12" ht="10.2" hidden="1">
      <c r="B73" s="14"/>
      <c r="L73" s="14"/>
    </row>
    <row r="74" spans="2:12" ht="10.2" hidden="1">
      <c r="B74" s="14"/>
      <c r="L74" s="14"/>
    </row>
    <row r="75" spans="2:12" ht="10.2" hidden="1">
      <c r="B75" s="14"/>
      <c r="L75" s="14"/>
    </row>
    <row r="76" spans="2:12" s="1" customFormat="1" ht="13.2" hidden="1">
      <c r="B76" s="26"/>
      <c r="D76" s="37" t="s">
        <v>56</v>
      </c>
      <c r="E76" s="28"/>
      <c r="F76" s="93" t="s">
        <v>57</v>
      </c>
      <c r="G76" s="37" t="s">
        <v>56</v>
      </c>
      <c r="H76" s="28"/>
      <c r="I76" s="28"/>
      <c r="J76" s="94" t="s">
        <v>57</v>
      </c>
      <c r="K76" s="28"/>
      <c r="L76" s="26"/>
    </row>
    <row r="77" spans="2:12" s="1" customFormat="1" ht="14.4" customHeight="1" hidden="1">
      <c r="B77" s="38"/>
      <c r="C77" s="39"/>
      <c r="D77" s="39"/>
      <c r="E77" s="39"/>
      <c r="F77" s="39"/>
      <c r="G77" s="39"/>
      <c r="H77" s="39"/>
      <c r="I77" s="39"/>
      <c r="J77" s="39"/>
      <c r="K77" s="39"/>
      <c r="L77" s="26"/>
    </row>
    <row r="78" ht="10.2" hidden="1"/>
    <row r="79" ht="10.2" hidden="1"/>
    <row r="80" ht="10.2" hidden="1"/>
    <row r="81" spans="2:12" s="1" customFormat="1" ht="6.9" customHeight="1" hidden="1">
      <c r="B81" s="40"/>
      <c r="C81" s="41"/>
      <c r="D81" s="41"/>
      <c r="E81" s="41"/>
      <c r="F81" s="41"/>
      <c r="G81" s="41"/>
      <c r="H81" s="41"/>
      <c r="I81" s="41"/>
      <c r="J81" s="41"/>
      <c r="K81" s="41"/>
      <c r="L81" s="26"/>
    </row>
    <row r="82" spans="2:12" s="1" customFormat="1" ht="24.9" customHeight="1" hidden="1">
      <c r="B82" s="26"/>
      <c r="C82" s="15" t="s">
        <v>102</v>
      </c>
      <c r="L82" s="26"/>
    </row>
    <row r="83" spans="2:12" s="1" customFormat="1" ht="6.9" customHeight="1" hidden="1">
      <c r="B83" s="26"/>
      <c r="L83" s="26"/>
    </row>
    <row r="84" spans="2:12" s="1" customFormat="1" ht="12" customHeight="1" hidden="1">
      <c r="B84" s="26"/>
      <c r="C84" s="21" t="s">
        <v>16</v>
      </c>
      <c r="L84" s="26"/>
    </row>
    <row r="85" spans="2:12" s="1" customFormat="1" ht="16.5" customHeight="1" hidden="1">
      <c r="B85" s="26"/>
      <c r="E85" s="174" t="str">
        <f>E7</f>
        <v xml:space="preserve"> Oprava typového hydraulického válce HDM Js 500</v>
      </c>
      <c r="F85" s="175"/>
      <c r="G85" s="175"/>
      <c r="H85" s="175"/>
      <c r="L85" s="26"/>
    </row>
    <row r="86" spans="2:12" s="1" customFormat="1" ht="12" customHeight="1" hidden="1">
      <c r="B86" s="26"/>
      <c r="C86" s="21" t="s">
        <v>100</v>
      </c>
      <c r="L86" s="26"/>
    </row>
    <row r="87" spans="2:12" s="1" customFormat="1" ht="16.5" customHeight="1" hidden="1">
      <c r="B87" s="26"/>
      <c r="E87" s="155" t="str">
        <f>E9</f>
        <v>001 - Oprava hydromotoru</v>
      </c>
      <c r="F87" s="176"/>
      <c r="G87" s="176"/>
      <c r="H87" s="176"/>
      <c r="L87" s="26"/>
    </row>
    <row r="88" spans="2:12" s="1" customFormat="1" ht="6.9" customHeight="1" hidden="1">
      <c r="B88" s="26"/>
      <c r="L88" s="26"/>
    </row>
    <row r="89" spans="2:12" s="1" customFormat="1" ht="12" customHeight="1" hidden="1">
      <c r="B89" s="26"/>
      <c r="C89" s="21" t="s">
        <v>22</v>
      </c>
      <c r="F89" s="19" t="str">
        <f>F12</f>
        <v xml:space="preserve"> </v>
      </c>
      <c r="I89" s="21" t="s">
        <v>24</v>
      </c>
      <c r="J89" s="46" t="str">
        <f>IF(J12="","",J12)</f>
        <v>3. 1. 2023</v>
      </c>
      <c r="L89" s="26"/>
    </row>
    <row r="90" spans="2:12" s="1" customFormat="1" ht="6.9" customHeight="1" hidden="1">
      <c r="B90" s="26"/>
      <c r="L90" s="26"/>
    </row>
    <row r="91" spans="2:12" s="1" customFormat="1" ht="15.15" customHeight="1" hidden="1">
      <c r="B91" s="26"/>
      <c r="C91" s="21" t="s">
        <v>26</v>
      </c>
      <c r="F91" s="19" t="str">
        <f>E15</f>
        <v>Povodí Vltavy, státní podnik</v>
      </c>
      <c r="I91" s="21" t="s">
        <v>35</v>
      </c>
      <c r="J91" s="24" t="str">
        <f>E21</f>
        <v>Ing. M. Klimešová</v>
      </c>
      <c r="L91" s="26"/>
    </row>
    <row r="92" spans="2:12" s="1" customFormat="1" ht="15.15" customHeight="1" hidden="1">
      <c r="B92" s="26"/>
      <c r="C92" s="21" t="s">
        <v>32</v>
      </c>
      <c r="F92" s="19" t="str">
        <f>IF(E18="","",E18)</f>
        <v>Vyplň údaj</v>
      </c>
      <c r="I92" s="21" t="s">
        <v>38</v>
      </c>
      <c r="J92" s="24" t="str">
        <f>E24</f>
        <v>Ing. M. Klimešová</v>
      </c>
      <c r="L92" s="26"/>
    </row>
    <row r="93" spans="2:12" s="1" customFormat="1" ht="10.35" customHeight="1" hidden="1">
      <c r="B93" s="26"/>
      <c r="L93" s="26"/>
    </row>
    <row r="94" spans="2:12" s="1" customFormat="1" ht="29.25" customHeight="1" hidden="1">
      <c r="B94" s="26"/>
      <c r="C94" s="95" t="s">
        <v>103</v>
      </c>
      <c r="D94" s="87"/>
      <c r="E94" s="87"/>
      <c r="F94" s="87"/>
      <c r="G94" s="87"/>
      <c r="H94" s="87"/>
      <c r="I94" s="87"/>
      <c r="J94" s="96" t="s">
        <v>104</v>
      </c>
      <c r="K94" s="87"/>
      <c r="L94" s="26"/>
    </row>
    <row r="95" spans="2:12" s="1" customFormat="1" ht="10.35" customHeight="1" hidden="1">
      <c r="B95" s="26"/>
      <c r="L95" s="26"/>
    </row>
    <row r="96" spans="2:47" s="1" customFormat="1" ht="22.8" customHeight="1" hidden="1">
      <c r="B96" s="26"/>
      <c r="C96" s="97" t="s">
        <v>105</v>
      </c>
      <c r="J96" s="60">
        <f>J116</f>
        <v>0</v>
      </c>
      <c r="L96" s="26"/>
      <c r="AU96" s="11" t="s">
        <v>106</v>
      </c>
    </row>
    <row r="97" spans="2:12" s="1" customFormat="1" ht="21.75" customHeight="1" hidden="1">
      <c r="B97" s="26"/>
      <c r="L97" s="26"/>
    </row>
    <row r="98" spans="2:12" s="1" customFormat="1" ht="6.9" customHeight="1" hidden="1">
      <c r="B98" s="38"/>
      <c r="C98" s="39"/>
      <c r="D98" s="39"/>
      <c r="E98" s="39"/>
      <c r="F98" s="39"/>
      <c r="G98" s="39"/>
      <c r="H98" s="39"/>
      <c r="I98" s="39"/>
      <c r="J98" s="39"/>
      <c r="K98" s="39"/>
      <c r="L98" s="26"/>
    </row>
    <row r="99" ht="10.2" hidden="1"/>
    <row r="100" ht="10.2" hidden="1"/>
    <row r="101" ht="10.2" hidden="1"/>
    <row r="102" spans="2:12" s="1" customFormat="1" ht="6.9" customHeight="1">
      <c r="B102" s="40"/>
      <c r="C102" s="41"/>
      <c r="D102" s="41"/>
      <c r="E102" s="41"/>
      <c r="F102" s="41"/>
      <c r="G102" s="41"/>
      <c r="H102" s="41"/>
      <c r="I102" s="41"/>
      <c r="J102" s="41"/>
      <c r="K102" s="41"/>
      <c r="L102" s="26"/>
    </row>
    <row r="103" spans="2:12" s="1" customFormat="1" ht="24.9" customHeight="1">
      <c r="B103" s="26"/>
      <c r="C103" s="15" t="s">
        <v>107</v>
      </c>
      <c r="L103" s="26"/>
    </row>
    <row r="104" spans="2:12" s="1" customFormat="1" ht="6.9" customHeight="1">
      <c r="B104" s="26"/>
      <c r="L104" s="26"/>
    </row>
    <row r="105" spans="2:12" s="1" customFormat="1" ht="12" customHeight="1">
      <c r="B105" s="26"/>
      <c r="C105" s="21" t="s">
        <v>16</v>
      </c>
      <c r="L105" s="26"/>
    </row>
    <row r="106" spans="2:12" s="1" customFormat="1" ht="16.5" customHeight="1">
      <c r="B106" s="26"/>
      <c r="E106" s="174" t="str">
        <f>E7</f>
        <v xml:space="preserve"> Oprava typového hydraulického válce HDM Js 500</v>
      </c>
      <c r="F106" s="175"/>
      <c r="G106" s="175"/>
      <c r="H106" s="175"/>
      <c r="L106" s="26"/>
    </row>
    <row r="107" spans="2:12" s="1" customFormat="1" ht="12" customHeight="1">
      <c r="B107" s="26"/>
      <c r="C107" s="21" t="s">
        <v>100</v>
      </c>
      <c r="L107" s="26"/>
    </row>
    <row r="108" spans="2:12" s="1" customFormat="1" ht="16.5" customHeight="1">
      <c r="B108" s="26"/>
      <c r="E108" s="155" t="str">
        <f>E9</f>
        <v>001 - Oprava hydromotoru</v>
      </c>
      <c r="F108" s="176"/>
      <c r="G108" s="176"/>
      <c r="H108" s="176"/>
      <c r="L108" s="26"/>
    </row>
    <row r="109" spans="2:12" s="1" customFormat="1" ht="6.9" customHeight="1">
      <c r="B109" s="26"/>
      <c r="L109" s="26"/>
    </row>
    <row r="110" spans="2:12" s="1" customFormat="1" ht="12" customHeight="1">
      <c r="B110" s="26"/>
      <c r="C110" s="21" t="s">
        <v>22</v>
      </c>
      <c r="F110" s="19" t="str">
        <f>F12</f>
        <v xml:space="preserve"> </v>
      </c>
      <c r="I110" s="21" t="s">
        <v>24</v>
      </c>
      <c r="J110" s="46" t="str">
        <f>IF(J12="","",J12)</f>
        <v>3. 1. 2023</v>
      </c>
      <c r="L110" s="26"/>
    </row>
    <row r="111" spans="2:12" s="1" customFormat="1" ht="6.9" customHeight="1">
      <c r="B111" s="26"/>
      <c r="L111" s="26"/>
    </row>
    <row r="112" spans="2:12" s="1" customFormat="1" ht="15.15" customHeight="1">
      <c r="B112" s="26"/>
      <c r="C112" s="21" t="s">
        <v>26</v>
      </c>
      <c r="F112" s="19" t="str">
        <f>E15</f>
        <v>Povodí Vltavy, státní podnik</v>
      </c>
      <c r="I112" s="21" t="s">
        <v>35</v>
      </c>
      <c r="J112" s="24" t="str">
        <f>E21</f>
        <v>Ing. M. Klimešová</v>
      </c>
      <c r="L112" s="26"/>
    </row>
    <row r="113" spans="2:12" s="1" customFormat="1" ht="15.15" customHeight="1">
      <c r="B113" s="26"/>
      <c r="C113" s="21" t="s">
        <v>32</v>
      </c>
      <c r="F113" s="19" t="str">
        <f>IF(E18="","",E18)</f>
        <v>Vyplň údaj</v>
      </c>
      <c r="I113" s="21" t="s">
        <v>38</v>
      </c>
      <c r="J113" s="24" t="str">
        <f>E24</f>
        <v>Ing. M. Klimešová</v>
      </c>
      <c r="L113" s="26"/>
    </row>
    <row r="114" spans="2:12" s="1" customFormat="1" ht="10.35" customHeight="1">
      <c r="B114" s="26"/>
      <c r="L114" s="26"/>
    </row>
    <row r="115" spans="2:20" s="8" customFormat="1" ht="29.25" customHeight="1">
      <c r="B115" s="98"/>
      <c r="C115" s="99" t="s">
        <v>108</v>
      </c>
      <c r="D115" s="100" t="s">
        <v>66</v>
      </c>
      <c r="E115" s="100" t="s">
        <v>62</v>
      </c>
      <c r="F115" s="100" t="s">
        <v>63</v>
      </c>
      <c r="G115" s="100" t="s">
        <v>109</v>
      </c>
      <c r="H115" s="100" t="s">
        <v>110</v>
      </c>
      <c r="I115" s="100" t="s">
        <v>111</v>
      </c>
      <c r="J115" s="101" t="s">
        <v>104</v>
      </c>
      <c r="K115" s="102" t="s">
        <v>112</v>
      </c>
      <c r="L115" s="98"/>
      <c r="M115" s="53" t="s">
        <v>1</v>
      </c>
      <c r="N115" s="54" t="s">
        <v>45</v>
      </c>
      <c r="O115" s="54" t="s">
        <v>113</v>
      </c>
      <c r="P115" s="54" t="s">
        <v>114</v>
      </c>
      <c r="Q115" s="54" t="s">
        <v>115</v>
      </c>
      <c r="R115" s="54" t="s">
        <v>116</v>
      </c>
      <c r="S115" s="54" t="s">
        <v>117</v>
      </c>
      <c r="T115" s="55" t="s">
        <v>118</v>
      </c>
    </row>
    <row r="116" spans="2:63" s="1" customFormat="1" ht="22.8" customHeight="1">
      <c r="B116" s="26"/>
      <c r="C116" s="58" t="s">
        <v>119</v>
      </c>
      <c r="J116" s="103">
        <f>BK116</f>
        <v>0</v>
      </c>
      <c r="L116" s="26"/>
      <c r="M116" s="56"/>
      <c r="N116" s="47"/>
      <c r="O116" s="47"/>
      <c r="P116" s="104">
        <f>SUM(P117:P146)</f>
        <v>0</v>
      </c>
      <c r="Q116" s="47"/>
      <c r="R116" s="104">
        <f>SUM(R117:R146)</f>
        <v>0</v>
      </c>
      <c r="S116" s="47"/>
      <c r="T116" s="105">
        <f>SUM(T117:T146)</f>
        <v>0</v>
      </c>
      <c r="AT116" s="11" t="s">
        <v>80</v>
      </c>
      <c r="AU116" s="11" t="s">
        <v>106</v>
      </c>
      <c r="BK116" s="106">
        <f>SUM(BK117:BK146)</f>
        <v>0</v>
      </c>
    </row>
    <row r="117" spans="2:65" s="1" customFormat="1" ht="16.5" customHeight="1">
      <c r="B117" s="26"/>
      <c r="C117" s="107" t="s">
        <v>89</v>
      </c>
      <c r="D117" s="107" t="s">
        <v>120</v>
      </c>
      <c r="E117" s="108" t="s">
        <v>121</v>
      </c>
      <c r="F117" s="109" t="s">
        <v>122</v>
      </c>
      <c r="G117" s="110" t="s">
        <v>123</v>
      </c>
      <c r="H117" s="111">
        <v>1</v>
      </c>
      <c r="I117" s="112"/>
      <c r="J117" s="113">
        <f>ROUND(I117*H117,2)</f>
        <v>0</v>
      </c>
      <c r="K117" s="114"/>
      <c r="L117" s="26"/>
      <c r="M117" s="115" t="s">
        <v>1</v>
      </c>
      <c r="N117" s="116" t="s">
        <v>46</v>
      </c>
      <c r="P117" s="117">
        <f>O117*H117</f>
        <v>0</v>
      </c>
      <c r="Q117" s="117">
        <v>0</v>
      </c>
      <c r="R117" s="117">
        <f>Q117*H117</f>
        <v>0</v>
      </c>
      <c r="S117" s="117">
        <v>0</v>
      </c>
      <c r="T117" s="118">
        <f>S117*H117</f>
        <v>0</v>
      </c>
      <c r="AR117" s="119" t="s">
        <v>89</v>
      </c>
      <c r="AT117" s="119" t="s">
        <v>120</v>
      </c>
      <c r="AU117" s="119" t="s">
        <v>81</v>
      </c>
      <c r="AY117" s="11" t="s">
        <v>124</v>
      </c>
      <c r="BE117" s="120">
        <f>IF(N117="základní",J117,0)</f>
        <v>0</v>
      </c>
      <c r="BF117" s="120">
        <f>IF(N117="snížená",J117,0)</f>
        <v>0</v>
      </c>
      <c r="BG117" s="120">
        <f>IF(N117="zákl. přenesená",J117,0)</f>
        <v>0</v>
      </c>
      <c r="BH117" s="120">
        <f>IF(N117="sníž. přenesená",J117,0)</f>
        <v>0</v>
      </c>
      <c r="BI117" s="120">
        <f>IF(N117="nulová",J117,0)</f>
        <v>0</v>
      </c>
      <c r="BJ117" s="11" t="s">
        <v>89</v>
      </c>
      <c r="BK117" s="120">
        <f>ROUND(I117*H117,2)</f>
        <v>0</v>
      </c>
      <c r="BL117" s="11" t="s">
        <v>89</v>
      </c>
      <c r="BM117" s="119" t="s">
        <v>125</v>
      </c>
    </row>
    <row r="118" spans="2:47" s="1" customFormat="1" ht="86.4">
      <c r="B118" s="26"/>
      <c r="D118" s="121" t="s">
        <v>126</v>
      </c>
      <c r="F118" s="122" t="s">
        <v>127</v>
      </c>
      <c r="I118" s="123"/>
      <c r="L118" s="26"/>
      <c r="M118" s="124"/>
      <c r="T118" s="50"/>
      <c r="AT118" s="11" t="s">
        <v>126</v>
      </c>
      <c r="AU118" s="11" t="s">
        <v>81</v>
      </c>
    </row>
    <row r="119" spans="2:47" s="1" customFormat="1" ht="105.6">
      <c r="B119" s="26"/>
      <c r="D119" s="121" t="s">
        <v>128</v>
      </c>
      <c r="F119" s="125" t="s">
        <v>129</v>
      </c>
      <c r="I119" s="123"/>
      <c r="L119" s="26"/>
      <c r="M119" s="124"/>
      <c r="T119" s="50"/>
      <c r="AT119" s="11" t="s">
        <v>128</v>
      </c>
      <c r="AU119" s="11" t="s">
        <v>81</v>
      </c>
    </row>
    <row r="120" spans="2:65" s="1" customFormat="1" ht="21.75" customHeight="1">
      <c r="B120" s="26"/>
      <c r="C120" s="107" t="s">
        <v>91</v>
      </c>
      <c r="D120" s="107" t="s">
        <v>120</v>
      </c>
      <c r="E120" s="108" t="s">
        <v>130</v>
      </c>
      <c r="F120" s="109" t="s">
        <v>131</v>
      </c>
      <c r="G120" s="110" t="s">
        <v>123</v>
      </c>
      <c r="H120" s="111">
        <v>1</v>
      </c>
      <c r="I120" s="112"/>
      <c r="J120" s="113">
        <f>ROUND(I120*H120,2)</f>
        <v>0</v>
      </c>
      <c r="K120" s="114"/>
      <c r="L120" s="26"/>
      <c r="M120" s="115" t="s">
        <v>1</v>
      </c>
      <c r="N120" s="116" t="s">
        <v>46</v>
      </c>
      <c r="P120" s="117">
        <f>O120*H120</f>
        <v>0</v>
      </c>
      <c r="Q120" s="117">
        <v>0</v>
      </c>
      <c r="R120" s="117">
        <f>Q120*H120</f>
        <v>0</v>
      </c>
      <c r="S120" s="117">
        <v>0</v>
      </c>
      <c r="T120" s="118">
        <f>S120*H120</f>
        <v>0</v>
      </c>
      <c r="AR120" s="119" t="s">
        <v>89</v>
      </c>
      <c r="AT120" s="119" t="s">
        <v>120</v>
      </c>
      <c r="AU120" s="119" t="s">
        <v>81</v>
      </c>
      <c r="AY120" s="11" t="s">
        <v>124</v>
      </c>
      <c r="BE120" s="120">
        <f>IF(N120="základní",J120,0)</f>
        <v>0</v>
      </c>
      <c r="BF120" s="120">
        <f>IF(N120="snížená",J120,0)</f>
        <v>0</v>
      </c>
      <c r="BG120" s="120">
        <f>IF(N120="zákl. přenesená",J120,0)</f>
        <v>0</v>
      </c>
      <c r="BH120" s="120">
        <f>IF(N120="sníž. přenesená",J120,0)</f>
        <v>0</v>
      </c>
      <c r="BI120" s="120">
        <f>IF(N120="nulová",J120,0)</f>
        <v>0</v>
      </c>
      <c r="BJ120" s="11" t="s">
        <v>89</v>
      </c>
      <c r="BK120" s="120">
        <f>ROUND(I120*H120,2)</f>
        <v>0</v>
      </c>
      <c r="BL120" s="11" t="s">
        <v>89</v>
      </c>
      <c r="BM120" s="119" t="s">
        <v>132</v>
      </c>
    </row>
    <row r="121" spans="2:47" s="1" customFormat="1" ht="86.4">
      <c r="B121" s="26"/>
      <c r="D121" s="121" t="s">
        <v>126</v>
      </c>
      <c r="F121" s="122" t="s">
        <v>133</v>
      </c>
      <c r="I121" s="123"/>
      <c r="L121" s="26"/>
      <c r="M121" s="124"/>
      <c r="T121" s="50"/>
      <c r="AT121" s="11" t="s">
        <v>126</v>
      </c>
      <c r="AU121" s="11" t="s">
        <v>81</v>
      </c>
    </row>
    <row r="122" spans="2:47" s="1" customFormat="1" ht="28.8">
      <c r="B122" s="26"/>
      <c r="D122" s="121" t="s">
        <v>128</v>
      </c>
      <c r="F122" s="125" t="s">
        <v>134</v>
      </c>
      <c r="I122" s="123"/>
      <c r="L122" s="26"/>
      <c r="M122" s="124"/>
      <c r="T122" s="50"/>
      <c r="AT122" s="11" t="s">
        <v>128</v>
      </c>
      <c r="AU122" s="11" t="s">
        <v>81</v>
      </c>
    </row>
    <row r="123" spans="2:65" s="1" customFormat="1" ht="21.75" customHeight="1">
      <c r="B123" s="26"/>
      <c r="C123" s="107" t="s">
        <v>135</v>
      </c>
      <c r="D123" s="107" t="s">
        <v>120</v>
      </c>
      <c r="E123" s="108" t="s">
        <v>136</v>
      </c>
      <c r="F123" s="109" t="s">
        <v>137</v>
      </c>
      <c r="G123" s="110" t="s">
        <v>123</v>
      </c>
      <c r="H123" s="111">
        <v>1</v>
      </c>
      <c r="I123" s="112"/>
      <c r="J123" s="113">
        <f>ROUND(I123*H123,2)</f>
        <v>0</v>
      </c>
      <c r="K123" s="114"/>
      <c r="L123" s="26"/>
      <c r="M123" s="115" t="s">
        <v>1</v>
      </c>
      <c r="N123" s="116" t="s">
        <v>46</v>
      </c>
      <c r="P123" s="117">
        <f>O123*H123</f>
        <v>0</v>
      </c>
      <c r="Q123" s="117">
        <v>0</v>
      </c>
      <c r="R123" s="117">
        <f>Q123*H123</f>
        <v>0</v>
      </c>
      <c r="S123" s="117">
        <v>0</v>
      </c>
      <c r="T123" s="118">
        <f>S123*H123</f>
        <v>0</v>
      </c>
      <c r="AR123" s="119" t="s">
        <v>89</v>
      </c>
      <c r="AT123" s="119" t="s">
        <v>120</v>
      </c>
      <c r="AU123" s="119" t="s">
        <v>81</v>
      </c>
      <c r="AY123" s="11" t="s">
        <v>124</v>
      </c>
      <c r="BE123" s="120">
        <f>IF(N123="základní",J123,0)</f>
        <v>0</v>
      </c>
      <c r="BF123" s="120">
        <f>IF(N123="snížená",J123,0)</f>
        <v>0</v>
      </c>
      <c r="BG123" s="120">
        <f>IF(N123="zákl. přenesená",J123,0)</f>
        <v>0</v>
      </c>
      <c r="BH123" s="120">
        <f>IF(N123="sníž. přenesená",J123,0)</f>
        <v>0</v>
      </c>
      <c r="BI123" s="120">
        <f>IF(N123="nulová",J123,0)</f>
        <v>0</v>
      </c>
      <c r="BJ123" s="11" t="s">
        <v>89</v>
      </c>
      <c r="BK123" s="120">
        <f>ROUND(I123*H123,2)</f>
        <v>0</v>
      </c>
      <c r="BL123" s="11" t="s">
        <v>89</v>
      </c>
      <c r="BM123" s="119" t="s">
        <v>138</v>
      </c>
    </row>
    <row r="124" spans="2:47" s="1" customFormat="1" ht="105.6">
      <c r="B124" s="26"/>
      <c r="D124" s="121" t="s">
        <v>126</v>
      </c>
      <c r="F124" s="122" t="s">
        <v>139</v>
      </c>
      <c r="I124" s="123"/>
      <c r="L124" s="26"/>
      <c r="M124" s="124"/>
      <c r="T124" s="50"/>
      <c r="AT124" s="11" t="s">
        <v>126</v>
      </c>
      <c r="AU124" s="11" t="s">
        <v>81</v>
      </c>
    </row>
    <row r="125" spans="2:47" s="1" customFormat="1" ht="28.8">
      <c r="B125" s="26"/>
      <c r="D125" s="121" t="s">
        <v>128</v>
      </c>
      <c r="F125" s="125" t="s">
        <v>140</v>
      </c>
      <c r="I125" s="123"/>
      <c r="L125" s="26"/>
      <c r="M125" s="124"/>
      <c r="T125" s="50"/>
      <c r="AT125" s="11" t="s">
        <v>128</v>
      </c>
      <c r="AU125" s="11" t="s">
        <v>81</v>
      </c>
    </row>
    <row r="126" spans="2:65" s="1" customFormat="1" ht="16.5" customHeight="1">
      <c r="B126" s="26"/>
      <c r="C126" s="107" t="s">
        <v>141</v>
      </c>
      <c r="D126" s="107" t="s">
        <v>120</v>
      </c>
      <c r="E126" s="108" t="s">
        <v>142</v>
      </c>
      <c r="F126" s="109" t="s">
        <v>143</v>
      </c>
      <c r="G126" s="110" t="s">
        <v>123</v>
      </c>
      <c r="H126" s="111">
        <v>1</v>
      </c>
      <c r="I126" s="112"/>
      <c r="J126" s="113">
        <f>ROUND(I126*H126,2)</f>
        <v>0</v>
      </c>
      <c r="K126" s="114"/>
      <c r="L126" s="26"/>
      <c r="M126" s="115" t="s">
        <v>1</v>
      </c>
      <c r="N126" s="116" t="s">
        <v>46</v>
      </c>
      <c r="P126" s="117">
        <f>O126*H126</f>
        <v>0</v>
      </c>
      <c r="Q126" s="117">
        <v>0</v>
      </c>
      <c r="R126" s="117">
        <f>Q126*H126</f>
        <v>0</v>
      </c>
      <c r="S126" s="117">
        <v>0</v>
      </c>
      <c r="T126" s="118">
        <f>S126*H126</f>
        <v>0</v>
      </c>
      <c r="AR126" s="119" t="s">
        <v>89</v>
      </c>
      <c r="AT126" s="119" t="s">
        <v>120</v>
      </c>
      <c r="AU126" s="119" t="s">
        <v>81</v>
      </c>
      <c r="AY126" s="11" t="s">
        <v>124</v>
      </c>
      <c r="BE126" s="120">
        <f>IF(N126="základní",J126,0)</f>
        <v>0</v>
      </c>
      <c r="BF126" s="120">
        <f>IF(N126="snížená",J126,0)</f>
        <v>0</v>
      </c>
      <c r="BG126" s="120">
        <f>IF(N126="zákl. přenesená",J126,0)</f>
        <v>0</v>
      </c>
      <c r="BH126" s="120">
        <f>IF(N126="sníž. přenesená",J126,0)</f>
        <v>0</v>
      </c>
      <c r="BI126" s="120">
        <f>IF(N126="nulová",J126,0)</f>
        <v>0</v>
      </c>
      <c r="BJ126" s="11" t="s">
        <v>89</v>
      </c>
      <c r="BK126" s="120">
        <f>ROUND(I126*H126,2)</f>
        <v>0</v>
      </c>
      <c r="BL126" s="11" t="s">
        <v>89</v>
      </c>
      <c r="BM126" s="119" t="s">
        <v>144</v>
      </c>
    </row>
    <row r="127" spans="2:47" s="1" customFormat="1" ht="57.6">
      <c r="B127" s="26"/>
      <c r="D127" s="121" t="s">
        <v>126</v>
      </c>
      <c r="F127" s="122" t="s">
        <v>145</v>
      </c>
      <c r="I127" s="123"/>
      <c r="L127" s="26"/>
      <c r="M127" s="124"/>
      <c r="T127" s="50"/>
      <c r="AT127" s="11" t="s">
        <v>126</v>
      </c>
      <c r="AU127" s="11" t="s">
        <v>81</v>
      </c>
    </row>
    <row r="128" spans="2:47" s="1" customFormat="1" ht="28.8">
      <c r="B128" s="26"/>
      <c r="D128" s="121" t="s">
        <v>128</v>
      </c>
      <c r="F128" s="125" t="s">
        <v>146</v>
      </c>
      <c r="I128" s="123"/>
      <c r="L128" s="26"/>
      <c r="M128" s="124"/>
      <c r="T128" s="50"/>
      <c r="AT128" s="11" t="s">
        <v>128</v>
      </c>
      <c r="AU128" s="11" t="s">
        <v>81</v>
      </c>
    </row>
    <row r="129" spans="2:65" s="1" customFormat="1" ht="21.75" customHeight="1">
      <c r="B129" s="26"/>
      <c r="C129" s="107" t="s">
        <v>147</v>
      </c>
      <c r="D129" s="107" t="s">
        <v>120</v>
      </c>
      <c r="E129" s="108" t="s">
        <v>148</v>
      </c>
      <c r="F129" s="109" t="s">
        <v>149</v>
      </c>
      <c r="G129" s="110" t="s">
        <v>123</v>
      </c>
      <c r="H129" s="111">
        <v>1</v>
      </c>
      <c r="I129" s="112"/>
      <c r="J129" s="113">
        <f>ROUND(I129*H129,2)</f>
        <v>0</v>
      </c>
      <c r="K129" s="114"/>
      <c r="L129" s="26"/>
      <c r="M129" s="115" t="s">
        <v>1</v>
      </c>
      <c r="N129" s="116" t="s">
        <v>46</v>
      </c>
      <c r="P129" s="117">
        <f>O129*H129</f>
        <v>0</v>
      </c>
      <c r="Q129" s="117">
        <v>0</v>
      </c>
      <c r="R129" s="117">
        <f>Q129*H129</f>
        <v>0</v>
      </c>
      <c r="S129" s="117">
        <v>0</v>
      </c>
      <c r="T129" s="118">
        <f>S129*H129</f>
        <v>0</v>
      </c>
      <c r="AR129" s="119" t="s">
        <v>89</v>
      </c>
      <c r="AT129" s="119" t="s">
        <v>120</v>
      </c>
      <c r="AU129" s="119" t="s">
        <v>81</v>
      </c>
      <c r="AY129" s="11" t="s">
        <v>124</v>
      </c>
      <c r="BE129" s="120">
        <f>IF(N129="základní",J129,0)</f>
        <v>0</v>
      </c>
      <c r="BF129" s="120">
        <f>IF(N129="snížená",J129,0)</f>
        <v>0</v>
      </c>
      <c r="BG129" s="120">
        <f>IF(N129="zákl. přenesená",J129,0)</f>
        <v>0</v>
      </c>
      <c r="BH129" s="120">
        <f>IF(N129="sníž. přenesená",J129,0)</f>
        <v>0</v>
      </c>
      <c r="BI129" s="120">
        <f>IF(N129="nulová",J129,0)</f>
        <v>0</v>
      </c>
      <c r="BJ129" s="11" t="s">
        <v>89</v>
      </c>
      <c r="BK129" s="120">
        <f>ROUND(I129*H129,2)</f>
        <v>0</v>
      </c>
      <c r="BL129" s="11" t="s">
        <v>89</v>
      </c>
      <c r="BM129" s="119" t="s">
        <v>150</v>
      </c>
    </row>
    <row r="130" spans="2:47" s="1" customFormat="1" ht="67.2">
      <c r="B130" s="26"/>
      <c r="D130" s="121" t="s">
        <v>126</v>
      </c>
      <c r="F130" s="122" t="s">
        <v>151</v>
      </c>
      <c r="I130" s="123"/>
      <c r="L130" s="26"/>
      <c r="M130" s="124"/>
      <c r="T130" s="50"/>
      <c r="AT130" s="11" t="s">
        <v>126</v>
      </c>
      <c r="AU130" s="11" t="s">
        <v>81</v>
      </c>
    </row>
    <row r="131" spans="2:47" s="1" customFormat="1" ht="48">
      <c r="B131" s="26"/>
      <c r="D131" s="121" t="s">
        <v>128</v>
      </c>
      <c r="F131" s="125" t="s">
        <v>152</v>
      </c>
      <c r="I131" s="123"/>
      <c r="L131" s="26"/>
      <c r="M131" s="124"/>
      <c r="T131" s="50"/>
      <c r="AT131" s="11" t="s">
        <v>128</v>
      </c>
      <c r="AU131" s="11" t="s">
        <v>81</v>
      </c>
    </row>
    <row r="132" spans="2:65" s="1" customFormat="1" ht="16.5" customHeight="1">
      <c r="B132" s="26"/>
      <c r="C132" s="107" t="s">
        <v>153</v>
      </c>
      <c r="D132" s="107" t="s">
        <v>120</v>
      </c>
      <c r="E132" s="108" t="s">
        <v>154</v>
      </c>
      <c r="F132" s="109" t="s">
        <v>155</v>
      </c>
      <c r="G132" s="110" t="s">
        <v>123</v>
      </c>
      <c r="H132" s="111">
        <v>1</v>
      </c>
      <c r="I132" s="112"/>
      <c r="J132" s="113">
        <f>ROUND(I132*H132,2)</f>
        <v>0</v>
      </c>
      <c r="K132" s="114"/>
      <c r="L132" s="26"/>
      <c r="M132" s="115" t="s">
        <v>1</v>
      </c>
      <c r="N132" s="116" t="s">
        <v>46</v>
      </c>
      <c r="P132" s="117">
        <f>O132*H132</f>
        <v>0</v>
      </c>
      <c r="Q132" s="117">
        <v>0</v>
      </c>
      <c r="R132" s="117">
        <f>Q132*H132</f>
        <v>0</v>
      </c>
      <c r="S132" s="117">
        <v>0</v>
      </c>
      <c r="T132" s="118">
        <f>S132*H132</f>
        <v>0</v>
      </c>
      <c r="AR132" s="119" t="s">
        <v>89</v>
      </c>
      <c r="AT132" s="119" t="s">
        <v>120</v>
      </c>
      <c r="AU132" s="119" t="s">
        <v>81</v>
      </c>
      <c r="AY132" s="11" t="s">
        <v>124</v>
      </c>
      <c r="BE132" s="120">
        <f>IF(N132="základní",J132,0)</f>
        <v>0</v>
      </c>
      <c r="BF132" s="120">
        <f>IF(N132="snížená",J132,0)</f>
        <v>0</v>
      </c>
      <c r="BG132" s="120">
        <f>IF(N132="zákl. přenesená",J132,0)</f>
        <v>0</v>
      </c>
      <c r="BH132" s="120">
        <f>IF(N132="sníž. přenesená",J132,0)</f>
        <v>0</v>
      </c>
      <c r="BI132" s="120">
        <f>IF(N132="nulová",J132,0)</f>
        <v>0</v>
      </c>
      <c r="BJ132" s="11" t="s">
        <v>89</v>
      </c>
      <c r="BK132" s="120">
        <f>ROUND(I132*H132,2)</f>
        <v>0</v>
      </c>
      <c r="BL132" s="11" t="s">
        <v>89</v>
      </c>
      <c r="BM132" s="119" t="s">
        <v>156</v>
      </c>
    </row>
    <row r="133" spans="2:47" s="1" customFormat="1" ht="67.2">
      <c r="B133" s="26"/>
      <c r="D133" s="121" t="s">
        <v>126</v>
      </c>
      <c r="F133" s="122" t="s">
        <v>157</v>
      </c>
      <c r="I133" s="123"/>
      <c r="L133" s="26"/>
      <c r="M133" s="124"/>
      <c r="T133" s="50"/>
      <c r="AT133" s="11" t="s">
        <v>126</v>
      </c>
      <c r="AU133" s="11" t="s">
        <v>81</v>
      </c>
    </row>
    <row r="134" spans="2:47" s="1" customFormat="1" ht="48">
      <c r="B134" s="26"/>
      <c r="D134" s="121" t="s">
        <v>128</v>
      </c>
      <c r="F134" s="125" t="s">
        <v>158</v>
      </c>
      <c r="I134" s="123"/>
      <c r="L134" s="26"/>
      <c r="M134" s="124"/>
      <c r="T134" s="50"/>
      <c r="AT134" s="11" t="s">
        <v>128</v>
      </c>
      <c r="AU134" s="11" t="s">
        <v>81</v>
      </c>
    </row>
    <row r="135" spans="2:65" s="1" customFormat="1" ht="16.5" customHeight="1">
      <c r="B135" s="26"/>
      <c r="C135" s="107" t="s">
        <v>159</v>
      </c>
      <c r="D135" s="107" t="s">
        <v>120</v>
      </c>
      <c r="E135" s="108" t="s">
        <v>160</v>
      </c>
      <c r="F135" s="109" t="s">
        <v>161</v>
      </c>
      <c r="G135" s="110" t="s">
        <v>123</v>
      </c>
      <c r="H135" s="111">
        <v>1</v>
      </c>
      <c r="I135" s="112"/>
      <c r="J135" s="113">
        <f>ROUND(I135*H135,2)</f>
        <v>0</v>
      </c>
      <c r="K135" s="114"/>
      <c r="L135" s="26"/>
      <c r="M135" s="115" t="s">
        <v>1</v>
      </c>
      <c r="N135" s="116" t="s">
        <v>46</v>
      </c>
      <c r="P135" s="117">
        <f>O135*H135</f>
        <v>0</v>
      </c>
      <c r="Q135" s="117">
        <v>0</v>
      </c>
      <c r="R135" s="117">
        <f>Q135*H135</f>
        <v>0</v>
      </c>
      <c r="S135" s="117">
        <v>0</v>
      </c>
      <c r="T135" s="118">
        <f>S135*H135</f>
        <v>0</v>
      </c>
      <c r="AR135" s="119" t="s">
        <v>89</v>
      </c>
      <c r="AT135" s="119" t="s">
        <v>120</v>
      </c>
      <c r="AU135" s="119" t="s">
        <v>81</v>
      </c>
      <c r="AY135" s="11" t="s">
        <v>124</v>
      </c>
      <c r="BE135" s="120">
        <f>IF(N135="základní",J135,0)</f>
        <v>0</v>
      </c>
      <c r="BF135" s="120">
        <f>IF(N135="snížená",J135,0)</f>
        <v>0</v>
      </c>
      <c r="BG135" s="120">
        <f>IF(N135="zákl. přenesená",J135,0)</f>
        <v>0</v>
      </c>
      <c r="BH135" s="120">
        <f>IF(N135="sníž. přenesená",J135,0)</f>
        <v>0</v>
      </c>
      <c r="BI135" s="120">
        <f>IF(N135="nulová",J135,0)</f>
        <v>0</v>
      </c>
      <c r="BJ135" s="11" t="s">
        <v>89</v>
      </c>
      <c r="BK135" s="120">
        <f>ROUND(I135*H135,2)</f>
        <v>0</v>
      </c>
      <c r="BL135" s="11" t="s">
        <v>89</v>
      </c>
      <c r="BM135" s="119" t="s">
        <v>162</v>
      </c>
    </row>
    <row r="136" spans="2:47" s="1" customFormat="1" ht="67.2">
      <c r="B136" s="26"/>
      <c r="D136" s="121" t="s">
        <v>126</v>
      </c>
      <c r="F136" s="122" t="s">
        <v>163</v>
      </c>
      <c r="I136" s="123"/>
      <c r="L136" s="26"/>
      <c r="M136" s="124"/>
      <c r="T136" s="50"/>
      <c r="AT136" s="11" t="s">
        <v>126</v>
      </c>
      <c r="AU136" s="11" t="s">
        <v>81</v>
      </c>
    </row>
    <row r="137" spans="2:47" s="1" customFormat="1" ht="48">
      <c r="B137" s="26"/>
      <c r="D137" s="121" t="s">
        <v>128</v>
      </c>
      <c r="F137" s="125" t="s">
        <v>158</v>
      </c>
      <c r="I137" s="123"/>
      <c r="L137" s="26"/>
      <c r="M137" s="124"/>
      <c r="T137" s="50"/>
      <c r="AT137" s="11" t="s">
        <v>128</v>
      </c>
      <c r="AU137" s="11" t="s">
        <v>81</v>
      </c>
    </row>
    <row r="138" spans="2:65" s="1" customFormat="1" ht="16.5" customHeight="1">
      <c r="B138" s="26"/>
      <c r="C138" s="107" t="s">
        <v>164</v>
      </c>
      <c r="D138" s="107" t="s">
        <v>120</v>
      </c>
      <c r="E138" s="108" t="s">
        <v>165</v>
      </c>
      <c r="F138" s="109" t="s">
        <v>166</v>
      </c>
      <c r="G138" s="110" t="s">
        <v>167</v>
      </c>
      <c r="H138" s="111">
        <v>1</v>
      </c>
      <c r="I138" s="112"/>
      <c r="J138" s="113">
        <f>ROUND(I138*H138,2)</f>
        <v>0</v>
      </c>
      <c r="K138" s="114"/>
      <c r="L138" s="26"/>
      <c r="M138" s="115" t="s">
        <v>1</v>
      </c>
      <c r="N138" s="116" t="s">
        <v>46</v>
      </c>
      <c r="P138" s="117">
        <f>O138*H138</f>
        <v>0</v>
      </c>
      <c r="Q138" s="117">
        <v>0</v>
      </c>
      <c r="R138" s="117">
        <f>Q138*H138</f>
        <v>0</v>
      </c>
      <c r="S138" s="117">
        <v>0</v>
      </c>
      <c r="T138" s="118">
        <f>S138*H138</f>
        <v>0</v>
      </c>
      <c r="AR138" s="119" t="s">
        <v>89</v>
      </c>
      <c r="AT138" s="119" t="s">
        <v>120</v>
      </c>
      <c r="AU138" s="119" t="s">
        <v>81</v>
      </c>
      <c r="AY138" s="11" t="s">
        <v>124</v>
      </c>
      <c r="BE138" s="120">
        <f>IF(N138="základní",J138,0)</f>
        <v>0</v>
      </c>
      <c r="BF138" s="120">
        <f>IF(N138="snížená",J138,0)</f>
        <v>0</v>
      </c>
      <c r="BG138" s="120">
        <f>IF(N138="zákl. přenesená",J138,0)</f>
        <v>0</v>
      </c>
      <c r="BH138" s="120">
        <f>IF(N138="sníž. přenesená",J138,0)</f>
        <v>0</v>
      </c>
      <c r="BI138" s="120">
        <f>IF(N138="nulová",J138,0)</f>
        <v>0</v>
      </c>
      <c r="BJ138" s="11" t="s">
        <v>89</v>
      </c>
      <c r="BK138" s="120">
        <f>ROUND(I138*H138,2)</f>
        <v>0</v>
      </c>
      <c r="BL138" s="11" t="s">
        <v>89</v>
      </c>
      <c r="BM138" s="119" t="s">
        <v>168</v>
      </c>
    </row>
    <row r="139" spans="2:47" s="1" customFormat="1" ht="67.2">
      <c r="B139" s="26"/>
      <c r="D139" s="121" t="s">
        <v>126</v>
      </c>
      <c r="F139" s="122" t="s">
        <v>169</v>
      </c>
      <c r="I139" s="123"/>
      <c r="L139" s="26"/>
      <c r="M139" s="124"/>
      <c r="T139" s="50"/>
      <c r="AT139" s="11" t="s">
        <v>126</v>
      </c>
      <c r="AU139" s="11" t="s">
        <v>81</v>
      </c>
    </row>
    <row r="140" spans="2:47" s="1" customFormat="1" ht="28.8">
      <c r="B140" s="26"/>
      <c r="D140" s="121" t="s">
        <v>128</v>
      </c>
      <c r="F140" s="125" t="s">
        <v>170</v>
      </c>
      <c r="I140" s="123"/>
      <c r="L140" s="26"/>
      <c r="M140" s="124"/>
      <c r="T140" s="50"/>
      <c r="AT140" s="11" t="s">
        <v>128</v>
      </c>
      <c r="AU140" s="11" t="s">
        <v>81</v>
      </c>
    </row>
    <row r="141" spans="2:65" s="1" customFormat="1" ht="16.5" customHeight="1">
      <c r="B141" s="26"/>
      <c r="C141" s="107" t="s">
        <v>171</v>
      </c>
      <c r="D141" s="107" t="s">
        <v>120</v>
      </c>
      <c r="E141" s="108" t="s">
        <v>172</v>
      </c>
      <c r="F141" s="109" t="s">
        <v>173</v>
      </c>
      <c r="G141" s="110" t="s">
        <v>123</v>
      </c>
      <c r="H141" s="111">
        <v>1</v>
      </c>
      <c r="I141" s="112"/>
      <c r="J141" s="113">
        <f>ROUND(I141*H141,2)</f>
        <v>0</v>
      </c>
      <c r="K141" s="114"/>
      <c r="L141" s="26"/>
      <c r="M141" s="115" t="s">
        <v>1</v>
      </c>
      <c r="N141" s="116" t="s">
        <v>46</v>
      </c>
      <c r="P141" s="117">
        <f>O141*H141</f>
        <v>0</v>
      </c>
      <c r="Q141" s="117">
        <v>0</v>
      </c>
      <c r="R141" s="117">
        <f>Q141*H141</f>
        <v>0</v>
      </c>
      <c r="S141" s="117">
        <v>0</v>
      </c>
      <c r="T141" s="118">
        <f>S141*H141</f>
        <v>0</v>
      </c>
      <c r="AR141" s="119" t="s">
        <v>89</v>
      </c>
      <c r="AT141" s="119" t="s">
        <v>120</v>
      </c>
      <c r="AU141" s="119" t="s">
        <v>81</v>
      </c>
      <c r="AY141" s="11" t="s">
        <v>124</v>
      </c>
      <c r="BE141" s="120">
        <f>IF(N141="základní",J141,0)</f>
        <v>0</v>
      </c>
      <c r="BF141" s="120">
        <f>IF(N141="snížená",J141,0)</f>
        <v>0</v>
      </c>
      <c r="BG141" s="120">
        <f>IF(N141="zákl. přenesená",J141,0)</f>
        <v>0</v>
      </c>
      <c r="BH141" s="120">
        <f>IF(N141="sníž. přenesená",J141,0)</f>
        <v>0</v>
      </c>
      <c r="BI141" s="120">
        <f>IF(N141="nulová",J141,0)</f>
        <v>0</v>
      </c>
      <c r="BJ141" s="11" t="s">
        <v>89</v>
      </c>
      <c r="BK141" s="120">
        <f>ROUND(I141*H141,2)</f>
        <v>0</v>
      </c>
      <c r="BL141" s="11" t="s">
        <v>89</v>
      </c>
      <c r="BM141" s="119" t="s">
        <v>174</v>
      </c>
    </row>
    <row r="142" spans="2:47" s="1" customFormat="1" ht="48">
      <c r="B142" s="26"/>
      <c r="D142" s="121" t="s">
        <v>126</v>
      </c>
      <c r="F142" s="122" t="s">
        <v>175</v>
      </c>
      <c r="I142" s="123"/>
      <c r="L142" s="26"/>
      <c r="M142" s="124"/>
      <c r="T142" s="50"/>
      <c r="AT142" s="11" t="s">
        <v>126</v>
      </c>
      <c r="AU142" s="11" t="s">
        <v>81</v>
      </c>
    </row>
    <row r="143" spans="2:47" s="1" customFormat="1" ht="19.2">
      <c r="B143" s="26"/>
      <c r="D143" s="121" t="s">
        <v>128</v>
      </c>
      <c r="F143" s="125" t="s">
        <v>176</v>
      </c>
      <c r="I143" s="123"/>
      <c r="L143" s="26"/>
      <c r="M143" s="124"/>
      <c r="T143" s="50"/>
      <c r="AT143" s="11" t="s">
        <v>128</v>
      </c>
      <c r="AU143" s="11" t="s">
        <v>81</v>
      </c>
    </row>
    <row r="144" spans="2:65" s="1" customFormat="1" ht="16.5" customHeight="1">
      <c r="B144" s="26"/>
      <c r="C144" s="107" t="s">
        <v>177</v>
      </c>
      <c r="D144" s="107" t="s">
        <v>120</v>
      </c>
      <c r="E144" s="108" t="s">
        <v>178</v>
      </c>
      <c r="F144" s="109" t="s">
        <v>179</v>
      </c>
      <c r="G144" s="110" t="s">
        <v>123</v>
      </c>
      <c r="H144" s="111">
        <v>1</v>
      </c>
      <c r="I144" s="112"/>
      <c r="J144" s="113">
        <f>ROUND(I144*H144,2)</f>
        <v>0</v>
      </c>
      <c r="K144" s="114"/>
      <c r="L144" s="26"/>
      <c r="M144" s="115" t="s">
        <v>1</v>
      </c>
      <c r="N144" s="116" t="s">
        <v>46</v>
      </c>
      <c r="P144" s="117">
        <f>O144*H144</f>
        <v>0</v>
      </c>
      <c r="Q144" s="117">
        <v>0</v>
      </c>
      <c r="R144" s="117">
        <f>Q144*H144</f>
        <v>0</v>
      </c>
      <c r="S144" s="117">
        <v>0</v>
      </c>
      <c r="T144" s="118">
        <f>S144*H144</f>
        <v>0</v>
      </c>
      <c r="AR144" s="119" t="s">
        <v>89</v>
      </c>
      <c r="AT144" s="119" t="s">
        <v>120</v>
      </c>
      <c r="AU144" s="119" t="s">
        <v>81</v>
      </c>
      <c r="AY144" s="11" t="s">
        <v>124</v>
      </c>
      <c r="BE144" s="120">
        <f>IF(N144="základní",J144,0)</f>
        <v>0</v>
      </c>
      <c r="BF144" s="120">
        <f>IF(N144="snížená",J144,0)</f>
        <v>0</v>
      </c>
      <c r="BG144" s="120">
        <f>IF(N144="zákl. přenesená",J144,0)</f>
        <v>0</v>
      </c>
      <c r="BH144" s="120">
        <f>IF(N144="sníž. přenesená",J144,0)</f>
        <v>0</v>
      </c>
      <c r="BI144" s="120">
        <f>IF(N144="nulová",J144,0)</f>
        <v>0</v>
      </c>
      <c r="BJ144" s="11" t="s">
        <v>89</v>
      </c>
      <c r="BK144" s="120">
        <f>ROUND(I144*H144,2)</f>
        <v>0</v>
      </c>
      <c r="BL144" s="11" t="s">
        <v>89</v>
      </c>
      <c r="BM144" s="119" t="s">
        <v>180</v>
      </c>
    </row>
    <row r="145" spans="2:47" s="1" customFormat="1" ht="57.6">
      <c r="B145" s="26"/>
      <c r="D145" s="121" t="s">
        <v>126</v>
      </c>
      <c r="F145" s="122" t="s">
        <v>181</v>
      </c>
      <c r="I145" s="123"/>
      <c r="L145" s="26"/>
      <c r="M145" s="124"/>
      <c r="T145" s="50"/>
      <c r="AT145" s="11" t="s">
        <v>126</v>
      </c>
      <c r="AU145" s="11" t="s">
        <v>81</v>
      </c>
    </row>
    <row r="146" spans="2:47" s="1" customFormat="1" ht="28.8">
      <c r="B146" s="26"/>
      <c r="D146" s="121" t="s">
        <v>128</v>
      </c>
      <c r="F146" s="125" t="s">
        <v>182</v>
      </c>
      <c r="I146" s="123"/>
      <c r="L146" s="26"/>
      <c r="M146" s="126"/>
      <c r="N146" s="127"/>
      <c r="O146" s="127"/>
      <c r="P146" s="127"/>
      <c r="Q146" s="127"/>
      <c r="R146" s="127"/>
      <c r="S146" s="127"/>
      <c r="T146" s="128"/>
      <c r="AT146" s="11" t="s">
        <v>128</v>
      </c>
      <c r="AU146" s="11" t="s">
        <v>81</v>
      </c>
    </row>
    <row r="147" spans="2:12" s="1" customFormat="1" ht="6.9" customHeight="1">
      <c r="B147" s="38"/>
      <c r="C147" s="39"/>
      <c r="D147" s="39"/>
      <c r="E147" s="39"/>
      <c r="F147" s="39"/>
      <c r="G147" s="39"/>
      <c r="H147" s="39"/>
      <c r="I147" s="39"/>
      <c r="J147" s="39"/>
      <c r="K147" s="39"/>
      <c r="L147" s="26"/>
    </row>
  </sheetData>
  <sheetProtection algorithmName="SHA-512" hashValue="ec7M3LklRdHsp/FrNvsnN7ly7AzypC5GlRY0lD5FfVqp0pV8b4aSkY94mpA3JkRgLpfzC0xiLdayCK20kZ9cAg==" saltValue="1TfmFb/BQYsTRQiVxsfZYohzsqpE6CItm9knl798LdHAOuegEHAEs+m8kLSumfKS0bcxfrin4JhR94ntdZisgA==" spinCount="100000" sheet="1" objects="1" scenarios="1" formatColumns="0" formatRows="0" autoFilter="0"/>
  <autoFilter ref="C115:K146"/>
  <mergeCells count="9">
    <mergeCell ref="E87:H87"/>
    <mergeCell ref="E106:H106"/>
    <mergeCell ref="E108:H108"/>
    <mergeCell ref="L2:V2"/>
    <mergeCell ref="E7:H7"/>
    <mergeCell ref="E9:H9"/>
    <mergeCell ref="E18:H18"/>
    <mergeCell ref="E27:H27"/>
    <mergeCell ref="E85:H85"/>
  </mergeCells>
  <printOptions/>
  <pageMargins left="0.5905511811023623" right="0.5905511811023623" top="0.5905511811023623" bottom="0.5905511811023623" header="0" footer="0"/>
  <pageSetup fitToHeight="100" fitToWidth="1" horizontalDpi="600" verticalDpi="600" orientation="portrait" paperSize="9" scale="86"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3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40"/>
      <c r="M2" s="140"/>
      <c r="N2" s="140"/>
      <c r="O2" s="140"/>
      <c r="P2" s="140"/>
      <c r="Q2" s="140"/>
      <c r="R2" s="140"/>
      <c r="S2" s="140"/>
      <c r="T2" s="140"/>
      <c r="U2" s="140"/>
      <c r="V2" s="140"/>
      <c r="AT2" s="11" t="s">
        <v>94</v>
      </c>
    </row>
    <row r="3" spans="2:46" ht="6.9" customHeight="1" hidden="1">
      <c r="B3" s="12"/>
      <c r="C3" s="13"/>
      <c r="D3" s="13"/>
      <c r="E3" s="13"/>
      <c r="F3" s="13"/>
      <c r="G3" s="13"/>
      <c r="H3" s="13"/>
      <c r="I3" s="13"/>
      <c r="J3" s="13"/>
      <c r="K3" s="13"/>
      <c r="L3" s="14"/>
      <c r="AT3" s="11" t="s">
        <v>91</v>
      </c>
    </row>
    <row r="4" spans="2:46" ht="24.9" customHeight="1" hidden="1">
      <c r="B4" s="14"/>
      <c r="D4" s="15" t="s">
        <v>99</v>
      </c>
      <c r="L4" s="14"/>
      <c r="M4" s="82" t="s">
        <v>10</v>
      </c>
      <c r="AT4" s="11" t="s">
        <v>4</v>
      </c>
    </row>
    <row r="5" spans="2:12" ht="6.9" customHeight="1" hidden="1">
      <c r="B5" s="14"/>
      <c r="L5" s="14"/>
    </row>
    <row r="6" spans="2:12" ht="12" customHeight="1" hidden="1">
      <c r="B6" s="14"/>
      <c r="D6" s="21" t="s">
        <v>16</v>
      </c>
      <c r="L6" s="14"/>
    </row>
    <row r="7" spans="2:12" ht="16.5" customHeight="1" hidden="1">
      <c r="B7" s="14"/>
      <c r="E7" s="174" t="str">
        <f>'Rekapitulace stavby'!K6</f>
        <v xml:space="preserve"> Oprava typového hydraulického válce HDM Js 500</v>
      </c>
      <c r="F7" s="175"/>
      <c r="G7" s="175"/>
      <c r="H7" s="175"/>
      <c r="L7" s="14"/>
    </row>
    <row r="8" spans="2:12" s="1" customFormat="1" ht="12" customHeight="1" hidden="1">
      <c r="B8" s="26"/>
      <c r="D8" s="21" t="s">
        <v>100</v>
      </c>
      <c r="L8" s="26"/>
    </row>
    <row r="9" spans="2:12" s="1" customFormat="1" ht="16.5" customHeight="1" hidden="1">
      <c r="B9" s="26"/>
      <c r="E9" s="155" t="s">
        <v>183</v>
      </c>
      <c r="F9" s="176"/>
      <c r="G9" s="176"/>
      <c r="H9" s="176"/>
      <c r="L9" s="26"/>
    </row>
    <row r="10" spans="2:12" s="1" customFormat="1" ht="10.2" hidden="1">
      <c r="B10" s="26"/>
      <c r="L10" s="26"/>
    </row>
    <row r="11" spans="2:12" s="1" customFormat="1" ht="12" customHeight="1" hidden="1">
      <c r="B11" s="26"/>
      <c r="D11" s="21" t="s">
        <v>18</v>
      </c>
      <c r="F11" s="19" t="s">
        <v>19</v>
      </c>
      <c r="I11" s="21" t="s">
        <v>20</v>
      </c>
      <c r="J11" s="19" t="s">
        <v>1</v>
      </c>
      <c r="L11" s="26"/>
    </row>
    <row r="12" spans="2:12" s="1" customFormat="1" ht="12" customHeight="1" hidden="1">
      <c r="B12" s="26"/>
      <c r="D12" s="21" t="s">
        <v>22</v>
      </c>
      <c r="F12" s="19" t="s">
        <v>23</v>
      </c>
      <c r="I12" s="21" t="s">
        <v>24</v>
      </c>
      <c r="J12" s="46" t="str">
        <f>'Rekapitulace stavby'!AN8</f>
        <v>3. 1. 2023</v>
      </c>
      <c r="L12" s="26"/>
    </row>
    <row r="13" spans="2:12" s="1" customFormat="1" ht="10.8" customHeight="1" hidden="1">
      <c r="B13" s="26"/>
      <c r="L13" s="26"/>
    </row>
    <row r="14" spans="2:12" s="1" customFormat="1" ht="12" customHeight="1" hidden="1">
      <c r="B14" s="26"/>
      <c r="D14" s="21" t="s">
        <v>26</v>
      </c>
      <c r="I14" s="21" t="s">
        <v>27</v>
      </c>
      <c r="J14" s="19" t="s">
        <v>28</v>
      </c>
      <c r="L14" s="26"/>
    </row>
    <row r="15" spans="2:12" s="1" customFormat="1" ht="18" customHeight="1" hidden="1">
      <c r="B15" s="26"/>
      <c r="E15" s="19" t="s">
        <v>29</v>
      </c>
      <c r="I15" s="21" t="s">
        <v>30</v>
      </c>
      <c r="J15" s="19" t="s">
        <v>31</v>
      </c>
      <c r="L15" s="26"/>
    </row>
    <row r="16" spans="2:12" s="1" customFormat="1" ht="6.9" customHeight="1" hidden="1">
      <c r="B16" s="26"/>
      <c r="L16" s="26"/>
    </row>
    <row r="17" spans="2:12" s="1" customFormat="1" ht="12" customHeight="1" hidden="1">
      <c r="B17" s="26"/>
      <c r="D17" s="21" t="s">
        <v>32</v>
      </c>
      <c r="I17" s="21" t="s">
        <v>27</v>
      </c>
      <c r="J17" s="22" t="str">
        <f>'Rekapitulace stavby'!AN13</f>
        <v>Vyplň údaj</v>
      </c>
      <c r="L17" s="26"/>
    </row>
    <row r="18" spans="2:12" s="1" customFormat="1" ht="18" customHeight="1" hidden="1">
      <c r="B18" s="26"/>
      <c r="E18" s="177" t="str">
        <f>'Rekapitulace stavby'!E14</f>
        <v>Vyplň údaj</v>
      </c>
      <c r="F18" s="139"/>
      <c r="G18" s="139"/>
      <c r="H18" s="139"/>
      <c r="I18" s="21" t="s">
        <v>30</v>
      </c>
      <c r="J18" s="22" t="str">
        <f>'Rekapitulace stavby'!AN14</f>
        <v>Vyplň údaj</v>
      </c>
      <c r="L18" s="26"/>
    </row>
    <row r="19" spans="2:12" s="1" customFormat="1" ht="6.9" customHeight="1" hidden="1">
      <c r="B19" s="26"/>
      <c r="L19" s="26"/>
    </row>
    <row r="20" spans="2:12" s="1" customFormat="1" ht="12" customHeight="1" hidden="1">
      <c r="B20" s="26"/>
      <c r="D20" s="21" t="s">
        <v>35</v>
      </c>
      <c r="I20" s="21" t="s">
        <v>27</v>
      </c>
      <c r="J20" s="19" t="s">
        <v>36</v>
      </c>
      <c r="L20" s="26"/>
    </row>
    <row r="21" spans="2:12" s="1" customFormat="1" ht="18" customHeight="1" hidden="1">
      <c r="B21" s="26"/>
      <c r="E21" s="19" t="s">
        <v>37</v>
      </c>
      <c r="I21" s="21" t="s">
        <v>30</v>
      </c>
      <c r="J21" s="19" t="s">
        <v>1</v>
      </c>
      <c r="L21" s="26"/>
    </row>
    <row r="22" spans="2:12" s="1" customFormat="1" ht="6.9" customHeight="1" hidden="1">
      <c r="B22" s="26"/>
      <c r="L22" s="26"/>
    </row>
    <row r="23" spans="2:12" s="1" customFormat="1" ht="12" customHeight="1" hidden="1">
      <c r="B23" s="26"/>
      <c r="D23" s="21" t="s">
        <v>38</v>
      </c>
      <c r="I23" s="21" t="s">
        <v>27</v>
      </c>
      <c r="J23" s="19" t="s">
        <v>36</v>
      </c>
      <c r="L23" s="26"/>
    </row>
    <row r="24" spans="2:12" s="1" customFormat="1" ht="18" customHeight="1" hidden="1">
      <c r="B24" s="26"/>
      <c r="E24" s="19" t="s">
        <v>37</v>
      </c>
      <c r="I24" s="21" t="s">
        <v>30</v>
      </c>
      <c r="J24" s="19" t="s">
        <v>1</v>
      </c>
      <c r="L24" s="26"/>
    </row>
    <row r="25" spans="2:12" s="1" customFormat="1" ht="6.9" customHeight="1" hidden="1">
      <c r="B25" s="26"/>
      <c r="L25" s="26"/>
    </row>
    <row r="26" spans="2:12" s="1" customFormat="1" ht="12" customHeight="1" hidden="1">
      <c r="B26" s="26"/>
      <c r="D26" s="21" t="s">
        <v>39</v>
      </c>
      <c r="L26" s="26"/>
    </row>
    <row r="27" spans="2:12" s="7" customFormat="1" ht="59.25" customHeight="1" hidden="1">
      <c r="B27" s="83"/>
      <c r="E27" s="144" t="s">
        <v>40</v>
      </c>
      <c r="F27" s="144"/>
      <c r="G27" s="144"/>
      <c r="H27" s="144"/>
      <c r="L27" s="83"/>
    </row>
    <row r="28" spans="2:12" s="1" customFormat="1" ht="6.9" customHeight="1" hidden="1">
      <c r="B28" s="26"/>
      <c r="L28" s="26"/>
    </row>
    <row r="29" spans="2:12" s="1" customFormat="1" ht="6.9" customHeight="1" hidden="1">
      <c r="B29" s="26"/>
      <c r="D29" s="47"/>
      <c r="E29" s="47"/>
      <c r="F29" s="47"/>
      <c r="G29" s="47"/>
      <c r="H29" s="47"/>
      <c r="I29" s="47"/>
      <c r="J29" s="47"/>
      <c r="K29" s="47"/>
      <c r="L29" s="26"/>
    </row>
    <row r="30" spans="2:12" s="1" customFormat="1" ht="25.35" customHeight="1" hidden="1">
      <c r="B30" s="26"/>
      <c r="D30" s="84" t="s">
        <v>41</v>
      </c>
      <c r="J30" s="60">
        <f>ROUND(J116,2)</f>
        <v>0</v>
      </c>
      <c r="L30" s="26"/>
    </row>
    <row r="31" spans="2:12" s="1" customFormat="1" ht="6.9" customHeight="1" hidden="1">
      <c r="B31" s="26"/>
      <c r="D31" s="47"/>
      <c r="E31" s="47"/>
      <c r="F31" s="47"/>
      <c r="G31" s="47"/>
      <c r="H31" s="47"/>
      <c r="I31" s="47"/>
      <c r="J31" s="47"/>
      <c r="K31" s="47"/>
      <c r="L31" s="26"/>
    </row>
    <row r="32" spans="2:12" s="1" customFormat="1" ht="14.4" customHeight="1" hidden="1">
      <c r="B32" s="26"/>
      <c r="F32" s="29" t="s">
        <v>43</v>
      </c>
      <c r="I32" s="29" t="s">
        <v>42</v>
      </c>
      <c r="J32" s="29" t="s">
        <v>44</v>
      </c>
      <c r="L32" s="26"/>
    </row>
    <row r="33" spans="2:12" s="1" customFormat="1" ht="14.4" customHeight="1" hidden="1">
      <c r="B33" s="26"/>
      <c r="D33" s="49" t="s">
        <v>45</v>
      </c>
      <c r="E33" s="21" t="s">
        <v>46</v>
      </c>
      <c r="F33" s="85">
        <f>ROUND((SUM(BE116:BE129)),2)</f>
        <v>0</v>
      </c>
      <c r="I33" s="86">
        <v>0.21</v>
      </c>
      <c r="J33" s="85">
        <f>ROUND(((SUM(BE116:BE129))*I33),2)</f>
        <v>0</v>
      </c>
      <c r="L33" s="26"/>
    </row>
    <row r="34" spans="2:12" s="1" customFormat="1" ht="14.4" customHeight="1" hidden="1">
      <c r="B34" s="26"/>
      <c r="E34" s="21" t="s">
        <v>47</v>
      </c>
      <c r="F34" s="85">
        <f>ROUND((SUM(BF116:BF129)),2)</f>
        <v>0</v>
      </c>
      <c r="I34" s="86">
        <v>0.15</v>
      </c>
      <c r="J34" s="85">
        <f>ROUND(((SUM(BF116:BF129))*I34),2)</f>
        <v>0</v>
      </c>
      <c r="L34" s="26"/>
    </row>
    <row r="35" spans="2:12" s="1" customFormat="1" ht="14.4" customHeight="1" hidden="1">
      <c r="B35" s="26"/>
      <c r="E35" s="21" t="s">
        <v>48</v>
      </c>
      <c r="F35" s="85">
        <f>ROUND((SUM(BG116:BG129)),2)</f>
        <v>0</v>
      </c>
      <c r="I35" s="86">
        <v>0.21</v>
      </c>
      <c r="J35" s="85">
        <f>0</f>
        <v>0</v>
      </c>
      <c r="L35" s="26"/>
    </row>
    <row r="36" spans="2:12" s="1" customFormat="1" ht="14.4" customHeight="1" hidden="1">
      <c r="B36" s="26"/>
      <c r="E36" s="21" t="s">
        <v>49</v>
      </c>
      <c r="F36" s="85">
        <f>ROUND((SUM(BH116:BH129)),2)</f>
        <v>0</v>
      </c>
      <c r="I36" s="86">
        <v>0.15</v>
      </c>
      <c r="J36" s="85">
        <f>0</f>
        <v>0</v>
      </c>
      <c r="L36" s="26"/>
    </row>
    <row r="37" spans="2:12" s="1" customFormat="1" ht="14.4" customHeight="1" hidden="1">
      <c r="B37" s="26"/>
      <c r="E37" s="21" t="s">
        <v>50</v>
      </c>
      <c r="F37" s="85">
        <f>ROUND((SUM(BI116:BI129)),2)</f>
        <v>0</v>
      </c>
      <c r="I37" s="86">
        <v>0</v>
      </c>
      <c r="J37" s="85">
        <f>0</f>
        <v>0</v>
      </c>
      <c r="L37" s="26"/>
    </row>
    <row r="38" spans="2:12" s="1" customFormat="1" ht="6.9" customHeight="1" hidden="1">
      <c r="B38" s="26"/>
      <c r="L38" s="26"/>
    </row>
    <row r="39" spans="2:12" s="1" customFormat="1" ht="25.35" customHeight="1" hidden="1">
      <c r="B39" s="26"/>
      <c r="C39" s="87"/>
      <c r="D39" s="88" t="s">
        <v>51</v>
      </c>
      <c r="E39" s="51"/>
      <c r="F39" s="51"/>
      <c r="G39" s="89" t="s">
        <v>52</v>
      </c>
      <c r="H39" s="90" t="s">
        <v>53</v>
      </c>
      <c r="I39" s="51"/>
      <c r="J39" s="91">
        <f>SUM(J30:J37)</f>
        <v>0</v>
      </c>
      <c r="K39" s="92"/>
      <c r="L39" s="26"/>
    </row>
    <row r="40" spans="2:12" s="1" customFormat="1" ht="14.4" customHeight="1" hidden="1">
      <c r="B40" s="26"/>
      <c r="L40" s="26"/>
    </row>
    <row r="41" spans="2:12" ht="14.4" customHeight="1" hidden="1">
      <c r="B41" s="14"/>
      <c r="L41" s="14"/>
    </row>
    <row r="42" spans="2:12" ht="14.4" customHeight="1" hidden="1">
      <c r="B42" s="14"/>
      <c r="L42" s="14"/>
    </row>
    <row r="43" spans="2:12" ht="14.4" customHeight="1" hidden="1">
      <c r="B43" s="14"/>
      <c r="L43" s="14"/>
    </row>
    <row r="44" spans="2:12" ht="14.4" customHeight="1" hidden="1">
      <c r="B44" s="14"/>
      <c r="L44" s="14"/>
    </row>
    <row r="45" spans="2:12" ht="14.4" customHeight="1" hidden="1">
      <c r="B45" s="14"/>
      <c r="L45" s="14"/>
    </row>
    <row r="46" spans="2:12" ht="14.4" customHeight="1" hidden="1">
      <c r="B46" s="14"/>
      <c r="L46" s="14"/>
    </row>
    <row r="47" spans="2:12" ht="14.4" customHeight="1" hidden="1">
      <c r="B47" s="14"/>
      <c r="L47" s="14"/>
    </row>
    <row r="48" spans="2:12" ht="14.4" customHeight="1" hidden="1">
      <c r="B48" s="14"/>
      <c r="L48" s="14"/>
    </row>
    <row r="49" spans="2:12" ht="14.4" customHeight="1" hidden="1">
      <c r="B49" s="14"/>
      <c r="L49" s="14"/>
    </row>
    <row r="50" spans="2:12" s="1" customFormat="1" ht="14.4" customHeight="1" hidden="1">
      <c r="B50" s="26"/>
      <c r="D50" s="35" t="s">
        <v>54</v>
      </c>
      <c r="E50" s="36"/>
      <c r="F50" s="36"/>
      <c r="G50" s="35" t="s">
        <v>55</v>
      </c>
      <c r="H50" s="36"/>
      <c r="I50" s="36"/>
      <c r="J50" s="36"/>
      <c r="K50" s="36"/>
      <c r="L50" s="26"/>
    </row>
    <row r="51" spans="2:12" ht="10.2" hidden="1">
      <c r="B51" s="14"/>
      <c r="L51" s="14"/>
    </row>
    <row r="52" spans="2:12" ht="10.2" hidden="1">
      <c r="B52" s="14"/>
      <c r="L52" s="14"/>
    </row>
    <row r="53" spans="2:12" ht="10.2" hidden="1">
      <c r="B53" s="14"/>
      <c r="L53" s="14"/>
    </row>
    <row r="54" spans="2:12" ht="10.2" hidden="1">
      <c r="B54" s="14"/>
      <c r="L54" s="14"/>
    </row>
    <row r="55" spans="2:12" ht="10.2" hidden="1">
      <c r="B55" s="14"/>
      <c r="L55" s="14"/>
    </row>
    <row r="56" spans="2:12" ht="10.2" hidden="1">
      <c r="B56" s="14"/>
      <c r="L56" s="14"/>
    </row>
    <row r="57" spans="2:12" ht="10.2" hidden="1">
      <c r="B57" s="14"/>
      <c r="L57" s="14"/>
    </row>
    <row r="58" spans="2:12" ht="10.2" hidden="1">
      <c r="B58" s="14"/>
      <c r="L58" s="14"/>
    </row>
    <row r="59" spans="2:12" ht="10.2" hidden="1">
      <c r="B59" s="14"/>
      <c r="L59" s="14"/>
    </row>
    <row r="60" spans="2:12" ht="10.2" hidden="1">
      <c r="B60" s="14"/>
      <c r="L60" s="14"/>
    </row>
    <row r="61" spans="2:12" s="1" customFormat="1" ht="13.2" hidden="1">
      <c r="B61" s="26"/>
      <c r="D61" s="37" t="s">
        <v>56</v>
      </c>
      <c r="E61" s="28"/>
      <c r="F61" s="93" t="s">
        <v>57</v>
      </c>
      <c r="G61" s="37" t="s">
        <v>56</v>
      </c>
      <c r="H61" s="28"/>
      <c r="I61" s="28"/>
      <c r="J61" s="94" t="s">
        <v>57</v>
      </c>
      <c r="K61" s="28"/>
      <c r="L61" s="26"/>
    </row>
    <row r="62" spans="2:12" ht="10.2" hidden="1">
      <c r="B62" s="14"/>
      <c r="L62" s="14"/>
    </row>
    <row r="63" spans="2:12" ht="10.2" hidden="1">
      <c r="B63" s="14"/>
      <c r="L63" s="14"/>
    </row>
    <row r="64" spans="2:12" ht="10.2" hidden="1">
      <c r="B64" s="14"/>
      <c r="L64" s="14"/>
    </row>
    <row r="65" spans="2:12" s="1" customFormat="1" ht="13.2" hidden="1">
      <c r="B65" s="26"/>
      <c r="D65" s="35" t="s">
        <v>58</v>
      </c>
      <c r="E65" s="36"/>
      <c r="F65" s="36"/>
      <c r="G65" s="35" t="s">
        <v>59</v>
      </c>
      <c r="H65" s="36"/>
      <c r="I65" s="36"/>
      <c r="J65" s="36"/>
      <c r="K65" s="36"/>
      <c r="L65" s="26"/>
    </row>
    <row r="66" spans="2:12" ht="10.2" hidden="1">
      <c r="B66" s="14"/>
      <c r="L66" s="14"/>
    </row>
    <row r="67" spans="2:12" ht="10.2" hidden="1">
      <c r="B67" s="14"/>
      <c r="L67" s="14"/>
    </row>
    <row r="68" spans="2:12" ht="10.2" hidden="1">
      <c r="B68" s="14"/>
      <c r="L68" s="14"/>
    </row>
    <row r="69" spans="2:12" ht="10.2" hidden="1">
      <c r="B69" s="14"/>
      <c r="L69" s="14"/>
    </row>
    <row r="70" spans="2:12" ht="10.2" hidden="1">
      <c r="B70" s="14"/>
      <c r="L70" s="14"/>
    </row>
    <row r="71" spans="2:12" ht="10.2" hidden="1">
      <c r="B71" s="14"/>
      <c r="L71" s="14"/>
    </row>
    <row r="72" spans="2:12" ht="10.2" hidden="1">
      <c r="B72" s="14"/>
      <c r="L72" s="14"/>
    </row>
    <row r="73" spans="2:12" ht="10.2" hidden="1">
      <c r="B73" s="14"/>
      <c r="L73" s="14"/>
    </row>
    <row r="74" spans="2:12" ht="10.2" hidden="1">
      <c r="B74" s="14"/>
      <c r="L74" s="14"/>
    </row>
    <row r="75" spans="2:12" ht="10.2" hidden="1">
      <c r="B75" s="14"/>
      <c r="L75" s="14"/>
    </row>
    <row r="76" spans="2:12" s="1" customFormat="1" ht="13.2" hidden="1">
      <c r="B76" s="26"/>
      <c r="D76" s="37" t="s">
        <v>56</v>
      </c>
      <c r="E76" s="28"/>
      <c r="F76" s="93" t="s">
        <v>57</v>
      </c>
      <c r="G76" s="37" t="s">
        <v>56</v>
      </c>
      <c r="H76" s="28"/>
      <c r="I76" s="28"/>
      <c r="J76" s="94" t="s">
        <v>57</v>
      </c>
      <c r="K76" s="28"/>
      <c r="L76" s="26"/>
    </row>
    <row r="77" spans="2:12" s="1" customFormat="1" ht="14.4" customHeight="1" hidden="1">
      <c r="B77" s="38"/>
      <c r="C77" s="39"/>
      <c r="D77" s="39"/>
      <c r="E77" s="39"/>
      <c r="F77" s="39"/>
      <c r="G77" s="39"/>
      <c r="H77" s="39"/>
      <c r="I77" s="39"/>
      <c r="J77" s="39"/>
      <c r="K77" s="39"/>
      <c r="L77" s="26"/>
    </row>
    <row r="78" ht="10.2" hidden="1"/>
    <row r="79" ht="10.2" hidden="1"/>
    <row r="80" ht="10.2" hidden="1"/>
    <row r="81" spans="2:12" s="1" customFormat="1" ht="6.9" customHeight="1" hidden="1">
      <c r="B81" s="40"/>
      <c r="C81" s="41"/>
      <c r="D81" s="41"/>
      <c r="E81" s="41"/>
      <c r="F81" s="41"/>
      <c r="G81" s="41"/>
      <c r="H81" s="41"/>
      <c r="I81" s="41"/>
      <c r="J81" s="41"/>
      <c r="K81" s="41"/>
      <c r="L81" s="26"/>
    </row>
    <row r="82" spans="2:12" s="1" customFormat="1" ht="24.9" customHeight="1" hidden="1">
      <c r="B82" s="26"/>
      <c r="C82" s="15" t="s">
        <v>102</v>
      </c>
      <c r="L82" s="26"/>
    </row>
    <row r="83" spans="2:12" s="1" customFormat="1" ht="6.9" customHeight="1" hidden="1">
      <c r="B83" s="26"/>
      <c r="L83" s="26"/>
    </row>
    <row r="84" spans="2:12" s="1" customFormat="1" ht="12" customHeight="1" hidden="1">
      <c r="B84" s="26"/>
      <c r="C84" s="21" t="s">
        <v>16</v>
      </c>
      <c r="L84" s="26"/>
    </row>
    <row r="85" spans="2:12" s="1" customFormat="1" ht="16.5" customHeight="1" hidden="1">
      <c r="B85" s="26"/>
      <c r="E85" s="174" t="str">
        <f>E7</f>
        <v xml:space="preserve"> Oprava typového hydraulického válce HDM Js 500</v>
      </c>
      <c r="F85" s="175"/>
      <c r="G85" s="175"/>
      <c r="H85" s="175"/>
      <c r="L85" s="26"/>
    </row>
    <row r="86" spans="2:12" s="1" customFormat="1" ht="12" customHeight="1" hidden="1">
      <c r="B86" s="26"/>
      <c r="C86" s="21" t="s">
        <v>100</v>
      </c>
      <c r="L86" s="26"/>
    </row>
    <row r="87" spans="2:12" s="1" customFormat="1" ht="16.5" customHeight="1" hidden="1">
      <c r="B87" s="26"/>
      <c r="E87" s="155" t="str">
        <f>E9</f>
        <v>002 - Oprava povrchové ochrany válce</v>
      </c>
      <c r="F87" s="176"/>
      <c r="G87" s="176"/>
      <c r="H87" s="176"/>
      <c r="L87" s="26"/>
    </row>
    <row r="88" spans="2:12" s="1" customFormat="1" ht="6.9" customHeight="1" hidden="1">
      <c r="B88" s="26"/>
      <c r="L88" s="26"/>
    </row>
    <row r="89" spans="2:12" s="1" customFormat="1" ht="12" customHeight="1" hidden="1">
      <c r="B89" s="26"/>
      <c r="C89" s="21" t="s">
        <v>22</v>
      </c>
      <c r="F89" s="19" t="str">
        <f>F12</f>
        <v xml:space="preserve"> </v>
      </c>
      <c r="I89" s="21" t="s">
        <v>24</v>
      </c>
      <c r="J89" s="46" t="str">
        <f>IF(J12="","",J12)</f>
        <v>3. 1. 2023</v>
      </c>
      <c r="L89" s="26"/>
    </row>
    <row r="90" spans="2:12" s="1" customFormat="1" ht="6.9" customHeight="1" hidden="1">
      <c r="B90" s="26"/>
      <c r="L90" s="26"/>
    </row>
    <row r="91" spans="2:12" s="1" customFormat="1" ht="15.15" customHeight="1" hidden="1">
      <c r="B91" s="26"/>
      <c r="C91" s="21" t="s">
        <v>26</v>
      </c>
      <c r="F91" s="19" t="str">
        <f>E15</f>
        <v>Povodí Vltavy, státní podnik</v>
      </c>
      <c r="I91" s="21" t="s">
        <v>35</v>
      </c>
      <c r="J91" s="24" t="str">
        <f>E21</f>
        <v>Ing. M. Klimešová</v>
      </c>
      <c r="L91" s="26"/>
    </row>
    <row r="92" spans="2:12" s="1" customFormat="1" ht="15.15" customHeight="1" hidden="1">
      <c r="B92" s="26"/>
      <c r="C92" s="21" t="s">
        <v>32</v>
      </c>
      <c r="F92" s="19" t="str">
        <f>IF(E18="","",E18)</f>
        <v>Vyplň údaj</v>
      </c>
      <c r="I92" s="21" t="s">
        <v>38</v>
      </c>
      <c r="J92" s="24" t="str">
        <f>E24</f>
        <v>Ing. M. Klimešová</v>
      </c>
      <c r="L92" s="26"/>
    </row>
    <row r="93" spans="2:12" s="1" customFormat="1" ht="10.35" customHeight="1" hidden="1">
      <c r="B93" s="26"/>
      <c r="L93" s="26"/>
    </row>
    <row r="94" spans="2:12" s="1" customFormat="1" ht="29.25" customHeight="1" hidden="1">
      <c r="B94" s="26"/>
      <c r="C94" s="95" t="s">
        <v>103</v>
      </c>
      <c r="D94" s="87"/>
      <c r="E94" s="87"/>
      <c r="F94" s="87"/>
      <c r="G94" s="87"/>
      <c r="H94" s="87"/>
      <c r="I94" s="87"/>
      <c r="J94" s="96" t="s">
        <v>104</v>
      </c>
      <c r="K94" s="87"/>
      <c r="L94" s="26"/>
    </row>
    <row r="95" spans="2:12" s="1" customFormat="1" ht="10.35" customHeight="1" hidden="1">
      <c r="B95" s="26"/>
      <c r="L95" s="26"/>
    </row>
    <row r="96" spans="2:47" s="1" customFormat="1" ht="22.8" customHeight="1" hidden="1">
      <c r="B96" s="26"/>
      <c r="C96" s="97" t="s">
        <v>105</v>
      </c>
      <c r="J96" s="60">
        <f>J116</f>
        <v>0</v>
      </c>
      <c r="L96" s="26"/>
      <c r="AU96" s="11" t="s">
        <v>106</v>
      </c>
    </row>
    <row r="97" spans="2:12" s="1" customFormat="1" ht="21.75" customHeight="1" hidden="1">
      <c r="B97" s="26"/>
      <c r="L97" s="26"/>
    </row>
    <row r="98" spans="2:12" s="1" customFormat="1" ht="6.9" customHeight="1" hidden="1">
      <c r="B98" s="38"/>
      <c r="C98" s="39"/>
      <c r="D98" s="39"/>
      <c r="E98" s="39"/>
      <c r="F98" s="39"/>
      <c r="G98" s="39"/>
      <c r="H98" s="39"/>
      <c r="I98" s="39"/>
      <c r="J98" s="39"/>
      <c r="K98" s="39"/>
      <c r="L98" s="26"/>
    </row>
    <row r="99" ht="10.2" hidden="1"/>
    <row r="100" ht="10.2" hidden="1"/>
    <row r="101" ht="10.2" hidden="1"/>
    <row r="102" spans="2:12" s="1" customFormat="1" ht="6.9" customHeight="1">
      <c r="B102" s="40"/>
      <c r="C102" s="41"/>
      <c r="D102" s="41"/>
      <c r="E102" s="41"/>
      <c r="F102" s="41"/>
      <c r="G102" s="41"/>
      <c r="H102" s="41"/>
      <c r="I102" s="41"/>
      <c r="J102" s="41"/>
      <c r="K102" s="41"/>
      <c r="L102" s="26"/>
    </row>
    <row r="103" spans="2:12" s="1" customFormat="1" ht="24.9" customHeight="1">
      <c r="B103" s="26"/>
      <c r="C103" s="15" t="s">
        <v>107</v>
      </c>
      <c r="L103" s="26"/>
    </row>
    <row r="104" spans="2:12" s="1" customFormat="1" ht="6.9" customHeight="1">
      <c r="B104" s="26"/>
      <c r="L104" s="26"/>
    </row>
    <row r="105" spans="2:12" s="1" customFormat="1" ht="12" customHeight="1">
      <c r="B105" s="26"/>
      <c r="C105" s="21" t="s">
        <v>16</v>
      </c>
      <c r="L105" s="26"/>
    </row>
    <row r="106" spans="2:12" s="1" customFormat="1" ht="16.5" customHeight="1">
      <c r="B106" s="26"/>
      <c r="E106" s="174" t="str">
        <f>E7</f>
        <v xml:space="preserve"> Oprava typového hydraulického válce HDM Js 500</v>
      </c>
      <c r="F106" s="175"/>
      <c r="G106" s="175"/>
      <c r="H106" s="175"/>
      <c r="L106" s="26"/>
    </row>
    <row r="107" spans="2:12" s="1" customFormat="1" ht="12" customHeight="1">
      <c r="B107" s="26"/>
      <c r="C107" s="21" t="s">
        <v>100</v>
      </c>
      <c r="L107" s="26"/>
    </row>
    <row r="108" spans="2:12" s="1" customFormat="1" ht="16.5" customHeight="1">
      <c r="B108" s="26"/>
      <c r="E108" s="155" t="str">
        <f>E9</f>
        <v>002 - Oprava povrchové ochrany válce</v>
      </c>
      <c r="F108" s="176"/>
      <c r="G108" s="176"/>
      <c r="H108" s="176"/>
      <c r="L108" s="26"/>
    </row>
    <row r="109" spans="2:12" s="1" customFormat="1" ht="6.9" customHeight="1">
      <c r="B109" s="26"/>
      <c r="L109" s="26"/>
    </row>
    <row r="110" spans="2:12" s="1" customFormat="1" ht="12" customHeight="1">
      <c r="B110" s="26"/>
      <c r="C110" s="21" t="s">
        <v>22</v>
      </c>
      <c r="F110" s="19" t="str">
        <f>F12</f>
        <v xml:space="preserve"> </v>
      </c>
      <c r="I110" s="21" t="s">
        <v>24</v>
      </c>
      <c r="J110" s="46" t="str">
        <f>IF(J12="","",J12)</f>
        <v>3. 1. 2023</v>
      </c>
      <c r="L110" s="26"/>
    </row>
    <row r="111" spans="2:12" s="1" customFormat="1" ht="6.9" customHeight="1">
      <c r="B111" s="26"/>
      <c r="L111" s="26"/>
    </row>
    <row r="112" spans="2:12" s="1" customFormat="1" ht="15.15" customHeight="1">
      <c r="B112" s="26"/>
      <c r="C112" s="21" t="s">
        <v>26</v>
      </c>
      <c r="F112" s="19" t="str">
        <f>E15</f>
        <v>Povodí Vltavy, státní podnik</v>
      </c>
      <c r="I112" s="21" t="s">
        <v>35</v>
      </c>
      <c r="J112" s="24" t="str">
        <f>E21</f>
        <v>Ing. M. Klimešová</v>
      </c>
      <c r="L112" s="26"/>
    </row>
    <row r="113" spans="2:12" s="1" customFormat="1" ht="15.15" customHeight="1">
      <c r="B113" s="26"/>
      <c r="C113" s="21" t="s">
        <v>32</v>
      </c>
      <c r="F113" s="19" t="str">
        <f>IF(E18="","",E18)</f>
        <v>Vyplň údaj</v>
      </c>
      <c r="I113" s="21" t="s">
        <v>38</v>
      </c>
      <c r="J113" s="24" t="str">
        <f>E24</f>
        <v>Ing. M. Klimešová</v>
      </c>
      <c r="L113" s="26"/>
    </row>
    <row r="114" spans="2:12" s="1" customFormat="1" ht="10.35" customHeight="1">
      <c r="B114" s="26"/>
      <c r="L114" s="26"/>
    </row>
    <row r="115" spans="2:20" s="8" customFormat="1" ht="29.25" customHeight="1">
      <c r="B115" s="98"/>
      <c r="C115" s="99" t="s">
        <v>108</v>
      </c>
      <c r="D115" s="100" t="s">
        <v>66</v>
      </c>
      <c r="E115" s="100" t="s">
        <v>62</v>
      </c>
      <c r="F115" s="100" t="s">
        <v>63</v>
      </c>
      <c r="G115" s="100" t="s">
        <v>109</v>
      </c>
      <c r="H115" s="100" t="s">
        <v>110</v>
      </c>
      <c r="I115" s="100" t="s">
        <v>111</v>
      </c>
      <c r="J115" s="101" t="s">
        <v>104</v>
      </c>
      <c r="K115" s="102" t="s">
        <v>112</v>
      </c>
      <c r="L115" s="98"/>
      <c r="M115" s="53" t="s">
        <v>1</v>
      </c>
      <c r="N115" s="54" t="s">
        <v>45</v>
      </c>
      <c r="O115" s="54" t="s">
        <v>113</v>
      </c>
      <c r="P115" s="54" t="s">
        <v>114</v>
      </c>
      <c r="Q115" s="54" t="s">
        <v>115</v>
      </c>
      <c r="R115" s="54" t="s">
        <v>116</v>
      </c>
      <c r="S115" s="54" t="s">
        <v>117</v>
      </c>
      <c r="T115" s="55" t="s">
        <v>118</v>
      </c>
    </row>
    <row r="116" spans="2:63" s="1" customFormat="1" ht="22.8" customHeight="1">
      <c r="B116" s="26"/>
      <c r="C116" s="58" t="s">
        <v>119</v>
      </c>
      <c r="J116" s="103">
        <f>BK116</f>
        <v>0</v>
      </c>
      <c r="L116" s="26"/>
      <c r="M116" s="56"/>
      <c r="N116" s="47"/>
      <c r="O116" s="47"/>
      <c r="P116" s="104">
        <f>SUM(P117:P129)</f>
        <v>0</v>
      </c>
      <c r="Q116" s="47"/>
      <c r="R116" s="104">
        <f>SUM(R117:R129)</f>
        <v>0.21018</v>
      </c>
      <c r="S116" s="47"/>
      <c r="T116" s="105">
        <f>SUM(T117:T129)</f>
        <v>0.186</v>
      </c>
      <c r="AT116" s="11" t="s">
        <v>80</v>
      </c>
      <c r="AU116" s="11" t="s">
        <v>106</v>
      </c>
      <c r="BK116" s="106">
        <f>SUM(BK117:BK129)</f>
        <v>0</v>
      </c>
    </row>
    <row r="117" spans="2:65" s="1" customFormat="1" ht="24.15" customHeight="1">
      <c r="B117" s="26"/>
      <c r="C117" s="107" t="s">
        <v>89</v>
      </c>
      <c r="D117" s="107" t="s">
        <v>120</v>
      </c>
      <c r="E117" s="108" t="s">
        <v>184</v>
      </c>
      <c r="F117" s="109" t="s">
        <v>185</v>
      </c>
      <c r="G117" s="110" t="s">
        <v>186</v>
      </c>
      <c r="H117" s="111">
        <v>0.6</v>
      </c>
      <c r="I117" s="112"/>
      <c r="J117" s="113">
        <f>ROUND(I117*H117,2)</f>
        <v>0</v>
      </c>
      <c r="K117" s="114"/>
      <c r="L117" s="26"/>
      <c r="M117" s="115" t="s">
        <v>1</v>
      </c>
      <c r="N117" s="116" t="s">
        <v>46</v>
      </c>
      <c r="P117" s="117">
        <f>O117*H117</f>
        <v>0</v>
      </c>
      <c r="Q117" s="117">
        <v>0</v>
      </c>
      <c r="R117" s="117">
        <f>Q117*H117</f>
        <v>0</v>
      </c>
      <c r="S117" s="117">
        <v>0</v>
      </c>
      <c r="T117" s="118">
        <f>S117*H117</f>
        <v>0</v>
      </c>
      <c r="AR117" s="119" t="s">
        <v>89</v>
      </c>
      <c r="AT117" s="119" t="s">
        <v>120</v>
      </c>
      <c r="AU117" s="119" t="s">
        <v>81</v>
      </c>
      <c r="AY117" s="11" t="s">
        <v>124</v>
      </c>
      <c r="BE117" s="120">
        <f>IF(N117="základní",J117,0)</f>
        <v>0</v>
      </c>
      <c r="BF117" s="120">
        <f>IF(N117="snížená",J117,0)</f>
        <v>0</v>
      </c>
      <c r="BG117" s="120">
        <f>IF(N117="zákl. přenesená",J117,0)</f>
        <v>0</v>
      </c>
      <c r="BH117" s="120">
        <f>IF(N117="sníž. přenesená",J117,0)</f>
        <v>0</v>
      </c>
      <c r="BI117" s="120">
        <f>IF(N117="nulová",J117,0)</f>
        <v>0</v>
      </c>
      <c r="BJ117" s="11" t="s">
        <v>89</v>
      </c>
      <c r="BK117" s="120">
        <f>ROUND(I117*H117,2)</f>
        <v>0</v>
      </c>
      <c r="BL117" s="11" t="s">
        <v>89</v>
      </c>
      <c r="BM117" s="119" t="s">
        <v>187</v>
      </c>
    </row>
    <row r="118" spans="2:47" s="1" customFormat="1" ht="57.6">
      <c r="B118" s="26"/>
      <c r="D118" s="121" t="s">
        <v>126</v>
      </c>
      <c r="F118" s="122" t="s">
        <v>188</v>
      </c>
      <c r="I118" s="123"/>
      <c r="L118" s="26"/>
      <c r="M118" s="124"/>
      <c r="T118" s="50"/>
      <c r="AT118" s="11" t="s">
        <v>126</v>
      </c>
      <c r="AU118" s="11" t="s">
        <v>81</v>
      </c>
    </row>
    <row r="119" spans="2:47" s="1" customFormat="1" ht="57.6">
      <c r="B119" s="26"/>
      <c r="D119" s="121" t="s">
        <v>128</v>
      </c>
      <c r="F119" s="125" t="s">
        <v>189</v>
      </c>
      <c r="I119" s="123"/>
      <c r="L119" s="26"/>
      <c r="M119" s="124"/>
      <c r="T119" s="50"/>
      <c r="AT119" s="11" t="s">
        <v>128</v>
      </c>
      <c r="AU119" s="11" t="s">
        <v>81</v>
      </c>
    </row>
    <row r="120" spans="2:51" s="9" customFormat="1" ht="10.2">
      <c r="B120" s="129"/>
      <c r="D120" s="121" t="s">
        <v>190</v>
      </c>
      <c r="E120" s="130" t="s">
        <v>1</v>
      </c>
      <c r="F120" s="131" t="s">
        <v>191</v>
      </c>
      <c r="H120" s="132">
        <v>0.6000000000000001</v>
      </c>
      <c r="I120" s="133"/>
      <c r="L120" s="129"/>
      <c r="M120" s="134"/>
      <c r="T120" s="135"/>
      <c r="AT120" s="130" t="s">
        <v>190</v>
      </c>
      <c r="AU120" s="130" t="s">
        <v>81</v>
      </c>
      <c r="AV120" s="9" t="s">
        <v>91</v>
      </c>
      <c r="AW120" s="9" t="s">
        <v>34</v>
      </c>
      <c r="AX120" s="9" t="s">
        <v>89</v>
      </c>
      <c r="AY120" s="130" t="s">
        <v>124</v>
      </c>
    </row>
    <row r="121" spans="2:65" s="1" customFormat="1" ht="33" customHeight="1">
      <c r="B121" s="26"/>
      <c r="C121" s="107" t="s">
        <v>91</v>
      </c>
      <c r="D121" s="107" t="s">
        <v>120</v>
      </c>
      <c r="E121" s="108" t="s">
        <v>192</v>
      </c>
      <c r="F121" s="109" t="s">
        <v>193</v>
      </c>
      <c r="G121" s="110" t="s">
        <v>186</v>
      </c>
      <c r="H121" s="111">
        <v>6</v>
      </c>
      <c r="I121" s="112"/>
      <c r="J121" s="113">
        <f>ROUND(I121*H121,2)</f>
        <v>0</v>
      </c>
      <c r="K121" s="114"/>
      <c r="L121" s="26"/>
      <c r="M121" s="115" t="s">
        <v>1</v>
      </c>
      <c r="N121" s="116" t="s">
        <v>46</v>
      </c>
      <c r="P121" s="117">
        <f>O121*H121</f>
        <v>0</v>
      </c>
      <c r="Q121" s="117">
        <v>0.031</v>
      </c>
      <c r="R121" s="117">
        <f>Q121*H121</f>
        <v>0.186</v>
      </c>
      <c r="S121" s="117">
        <v>0.031</v>
      </c>
      <c r="T121" s="118">
        <f>S121*H121</f>
        <v>0.186</v>
      </c>
      <c r="AR121" s="119" t="s">
        <v>89</v>
      </c>
      <c r="AT121" s="119" t="s">
        <v>120</v>
      </c>
      <c r="AU121" s="119" t="s">
        <v>81</v>
      </c>
      <c r="AY121" s="11" t="s">
        <v>124</v>
      </c>
      <c r="BE121" s="120">
        <f>IF(N121="základní",J121,0)</f>
        <v>0</v>
      </c>
      <c r="BF121" s="120">
        <f>IF(N121="snížená",J121,0)</f>
        <v>0</v>
      </c>
      <c r="BG121" s="120">
        <f>IF(N121="zákl. přenesená",J121,0)</f>
        <v>0</v>
      </c>
      <c r="BH121" s="120">
        <f>IF(N121="sníž. přenesená",J121,0)</f>
        <v>0</v>
      </c>
      <c r="BI121" s="120">
        <f>IF(N121="nulová",J121,0)</f>
        <v>0</v>
      </c>
      <c r="BJ121" s="11" t="s">
        <v>89</v>
      </c>
      <c r="BK121" s="120">
        <f>ROUND(I121*H121,2)</f>
        <v>0</v>
      </c>
      <c r="BL121" s="11" t="s">
        <v>89</v>
      </c>
      <c r="BM121" s="119" t="s">
        <v>194</v>
      </c>
    </row>
    <row r="122" spans="2:47" s="1" customFormat="1" ht="67.2">
      <c r="B122" s="26"/>
      <c r="D122" s="121" t="s">
        <v>126</v>
      </c>
      <c r="F122" s="122" t="s">
        <v>195</v>
      </c>
      <c r="I122" s="123"/>
      <c r="L122" s="26"/>
      <c r="M122" s="124"/>
      <c r="T122" s="50"/>
      <c r="AT122" s="11" t="s">
        <v>126</v>
      </c>
      <c r="AU122" s="11" t="s">
        <v>81</v>
      </c>
    </row>
    <row r="123" spans="2:47" s="1" customFormat="1" ht="28.8">
      <c r="B123" s="26"/>
      <c r="D123" s="121" t="s">
        <v>128</v>
      </c>
      <c r="F123" s="125" t="s">
        <v>196</v>
      </c>
      <c r="I123" s="123"/>
      <c r="L123" s="26"/>
      <c r="M123" s="124"/>
      <c r="T123" s="50"/>
      <c r="AT123" s="11" t="s">
        <v>128</v>
      </c>
      <c r="AU123" s="11" t="s">
        <v>81</v>
      </c>
    </row>
    <row r="124" spans="2:65" s="1" customFormat="1" ht="24.15" customHeight="1">
      <c r="B124" s="26"/>
      <c r="C124" s="107" t="s">
        <v>135</v>
      </c>
      <c r="D124" s="107" t="s">
        <v>120</v>
      </c>
      <c r="E124" s="108" t="s">
        <v>197</v>
      </c>
      <c r="F124" s="109" t="s">
        <v>198</v>
      </c>
      <c r="G124" s="110" t="s">
        <v>186</v>
      </c>
      <c r="H124" s="111">
        <v>6</v>
      </c>
      <c r="I124" s="112"/>
      <c r="J124" s="113">
        <f>ROUND(I124*H124,2)</f>
        <v>0</v>
      </c>
      <c r="K124" s="114"/>
      <c r="L124" s="26"/>
      <c r="M124" s="115" t="s">
        <v>1</v>
      </c>
      <c r="N124" s="116" t="s">
        <v>46</v>
      </c>
      <c r="P124" s="117">
        <f>O124*H124</f>
        <v>0</v>
      </c>
      <c r="Q124" s="117">
        <v>0</v>
      </c>
      <c r="R124" s="117">
        <f>Q124*H124</f>
        <v>0</v>
      </c>
      <c r="S124" s="117">
        <v>0</v>
      </c>
      <c r="T124" s="118">
        <f>S124*H124</f>
        <v>0</v>
      </c>
      <c r="AR124" s="119" t="s">
        <v>89</v>
      </c>
      <c r="AT124" s="119" t="s">
        <v>120</v>
      </c>
      <c r="AU124" s="119" t="s">
        <v>81</v>
      </c>
      <c r="AY124" s="11" t="s">
        <v>124</v>
      </c>
      <c r="BE124" s="120">
        <f>IF(N124="základní",J124,0)</f>
        <v>0</v>
      </c>
      <c r="BF124" s="120">
        <f>IF(N124="snížená",J124,0)</f>
        <v>0</v>
      </c>
      <c r="BG124" s="120">
        <f>IF(N124="zákl. přenesená",J124,0)</f>
        <v>0</v>
      </c>
      <c r="BH124" s="120">
        <f>IF(N124="sníž. přenesená",J124,0)</f>
        <v>0</v>
      </c>
      <c r="BI124" s="120">
        <f>IF(N124="nulová",J124,0)</f>
        <v>0</v>
      </c>
      <c r="BJ124" s="11" t="s">
        <v>89</v>
      </c>
      <c r="BK124" s="120">
        <f>ROUND(I124*H124,2)</f>
        <v>0</v>
      </c>
      <c r="BL124" s="11" t="s">
        <v>89</v>
      </c>
      <c r="BM124" s="119" t="s">
        <v>199</v>
      </c>
    </row>
    <row r="125" spans="2:47" s="1" customFormat="1" ht="57.6">
      <c r="B125" s="26"/>
      <c r="D125" s="121" t="s">
        <v>126</v>
      </c>
      <c r="F125" s="122" t="s">
        <v>200</v>
      </c>
      <c r="I125" s="123"/>
      <c r="L125" s="26"/>
      <c r="M125" s="124"/>
      <c r="T125" s="50"/>
      <c r="AT125" s="11" t="s">
        <v>126</v>
      </c>
      <c r="AU125" s="11" t="s">
        <v>81</v>
      </c>
    </row>
    <row r="126" spans="2:47" s="1" customFormat="1" ht="76.8">
      <c r="B126" s="26"/>
      <c r="D126" s="121" t="s">
        <v>128</v>
      </c>
      <c r="F126" s="125" t="s">
        <v>201</v>
      </c>
      <c r="I126" s="123"/>
      <c r="L126" s="26"/>
      <c r="M126" s="124"/>
      <c r="T126" s="50"/>
      <c r="AT126" s="11" t="s">
        <v>128</v>
      </c>
      <c r="AU126" s="11" t="s">
        <v>81</v>
      </c>
    </row>
    <row r="127" spans="2:65" s="1" customFormat="1" ht="21.75" customHeight="1">
      <c r="B127" s="26"/>
      <c r="C127" s="107" t="s">
        <v>141</v>
      </c>
      <c r="D127" s="107" t="s">
        <v>120</v>
      </c>
      <c r="E127" s="108" t="s">
        <v>202</v>
      </c>
      <c r="F127" s="109" t="s">
        <v>203</v>
      </c>
      <c r="G127" s="110" t="s">
        <v>186</v>
      </c>
      <c r="H127" s="111">
        <v>6</v>
      </c>
      <c r="I127" s="112"/>
      <c r="J127" s="113">
        <f>ROUND(I127*H127,2)</f>
        <v>0</v>
      </c>
      <c r="K127" s="114"/>
      <c r="L127" s="26"/>
      <c r="M127" s="115" t="s">
        <v>1</v>
      </c>
      <c r="N127" s="116" t="s">
        <v>46</v>
      </c>
      <c r="P127" s="117">
        <f>O127*H127</f>
        <v>0</v>
      </c>
      <c r="Q127" s="117">
        <v>0.00403</v>
      </c>
      <c r="R127" s="117">
        <f>Q127*H127</f>
        <v>0.02418</v>
      </c>
      <c r="S127" s="117">
        <v>0</v>
      </c>
      <c r="T127" s="118">
        <f>S127*H127</f>
        <v>0</v>
      </c>
      <c r="AR127" s="119" t="s">
        <v>89</v>
      </c>
      <c r="AT127" s="119" t="s">
        <v>120</v>
      </c>
      <c r="AU127" s="119" t="s">
        <v>81</v>
      </c>
      <c r="AY127" s="11" t="s">
        <v>124</v>
      </c>
      <c r="BE127" s="120">
        <f>IF(N127="základní",J127,0)</f>
        <v>0</v>
      </c>
      <c r="BF127" s="120">
        <f>IF(N127="snížená",J127,0)</f>
        <v>0</v>
      </c>
      <c r="BG127" s="120">
        <f>IF(N127="zákl. přenesená",J127,0)</f>
        <v>0</v>
      </c>
      <c r="BH127" s="120">
        <f>IF(N127="sníž. přenesená",J127,0)</f>
        <v>0</v>
      </c>
      <c r="BI127" s="120">
        <f>IF(N127="nulová",J127,0)</f>
        <v>0</v>
      </c>
      <c r="BJ127" s="11" t="s">
        <v>89</v>
      </c>
      <c r="BK127" s="120">
        <f>ROUND(I127*H127,2)</f>
        <v>0</v>
      </c>
      <c r="BL127" s="11" t="s">
        <v>89</v>
      </c>
      <c r="BM127" s="119" t="s">
        <v>204</v>
      </c>
    </row>
    <row r="128" spans="2:47" s="1" customFormat="1" ht="19.2">
      <c r="B128" s="26"/>
      <c r="D128" s="121" t="s">
        <v>126</v>
      </c>
      <c r="F128" s="122" t="s">
        <v>205</v>
      </c>
      <c r="I128" s="123"/>
      <c r="L128" s="26"/>
      <c r="M128" s="124"/>
      <c r="T128" s="50"/>
      <c r="AT128" s="11" t="s">
        <v>126</v>
      </c>
      <c r="AU128" s="11" t="s">
        <v>81</v>
      </c>
    </row>
    <row r="129" spans="2:47" s="1" customFormat="1" ht="38.4">
      <c r="B129" s="26"/>
      <c r="D129" s="121" t="s">
        <v>128</v>
      </c>
      <c r="F129" s="125" t="s">
        <v>206</v>
      </c>
      <c r="I129" s="123"/>
      <c r="L129" s="26"/>
      <c r="M129" s="126"/>
      <c r="N129" s="127"/>
      <c r="O129" s="127"/>
      <c r="P129" s="127"/>
      <c r="Q129" s="127"/>
      <c r="R129" s="127"/>
      <c r="S129" s="127"/>
      <c r="T129" s="128"/>
      <c r="AT129" s="11" t="s">
        <v>128</v>
      </c>
      <c r="AU129" s="11" t="s">
        <v>81</v>
      </c>
    </row>
    <row r="130" spans="2:12" s="1" customFormat="1" ht="6.9" customHeight="1">
      <c r="B130" s="38"/>
      <c r="C130" s="39"/>
      <c r="D130" s="39"/>
      <c r="E130" s="39"/>
      <c r="F130" s="39"/>
      <c r="G130" s="39"/>
      <c r="H130" s="39"/>
      <c r="I130" s="39"/>
      <c r="J130" s="39"/>
      <c r="K130" s="39"/>
      <c r="L130" s="26"/>
    </row>
  </sheetData>
  <sheetProtection algorithmName="SHA-512" hashValue="74pC7tW7GD/hclephQhLaLCTV2FHTa82af+MXHIEV+beqBbzLmSWnL6C9Sdh3CGm0zw6IeH4D9t1/RAGzwCKUw==" saltValue="JcOhfzHi1xANWBGQ0xyx3ZSpuLT+FphlYoSgo4qZS32gfJFGRWKft5AhoBhOvpjzMFXyj16GCJo4HZwgBA0Ymw==" spinCount="100000" sheet="1" objects="1" scenarios="1" formatColumns="0" formatRows="0" autoFilter="0"/>
  <autoFilter ref="C115:K129"/>
  <mergeCells count="9">
    <mergeCell ref="E87:H87"/>
    <mergeCell ref="E106:H106"/>
    <mergeCell ref="E108:H108"/>
    <mergeCell ref="L2:V2"/>
    <mergeCell ref="E7:H7"/>
    <mergeCell ref="E9:H9"/>
    <mergeCell ref="E18:H18"/>
    <mergeCell ref="E27:H27"/>
    <mergeCell ref="E85:H85"/>
  </mergeCells>
  <printOptions/>
  <pageMargins left="0.5905511811023623" right="0.5905511811023623" top="0.5905511811023623" bottom="0.5905511811023623" header="0" footer="0"/>
  <pageSetup fitToHeight="100" fitToWidth="1" horizontalDpi="600" verticalDpi="600" orientation="portrait" paperSize="9" scale="8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2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40"/>
      <c r="M2" s="140"/>
      <c r="N2" s="140"/>
      <c r="O2" s="140"/>
      <c r="P2" s="140"/>
      <c r="Q2" s="140"/>
      <c r="R2" s="140"/>
      <c r="S2" s="140"/>
      <c r="T2" s="140"/>
      <c r="U2" s="140"/>
      <c r="V2" s="140"/>
      <c r="AT2" s="11" t="s">
        <v>98</v>
      </c>
    </row>
    <row r="3" spans="2:46" ht="6.9" customHeight="1" hidden="1">
      <c r="B3" s="12"/>
      <c r="C3" s="13"/>
      <c r="D3" s="13"/>
      <c r="E3" s="13"/>
      <c r="F3" s="13"/>
      <c r="G3" s="13"/>
      <c r="H3" s="13"/>
      <c r="I3" s="13"/>
      <c r="J3" s="13"/>
      <c r="K3" s="13"/>
      <c r="L3" s="14"/>
      <c r="AT3" s="11" t="s">
        <v>91</v>
      </c>
    </row>
    <row r="4" spans="2:46" ht="24.9" customHeight="1" hidden="1">
      <c r="B4" s="14"/>
      <c r="D4" s="15" t="s">
        <v>99</v>
      </c>
      <c r="L4" s="14"/>
      <c r="M4" s="82" t="s">
        <v>10</v>
      </c>
      <c r="AT4" s="11" t="s">
        <v>4</v>
      </c>
    </row>
    <row r="5" spans="2:12" ht="6.9" customHeight="1" hidden="1">
      <c r="B5" s="14"/>
      <c r="L5" s="14"/>
    </row>
    <row r="6" spans="2:12" ht="12" customHeight="1" hidden="1">
      <c r="B6" s="14"/>
      <c r="D6" s="21" t="s">
        <v>16</v>
      </c>
      <c r="L6" s="14"/>
    </row>
    <row r="7" spans="2:12" ht="16.5" customHeight="1" hidden="1">
      <c r="B7" s="14"/>
      <c r="E7" s="174" t="str">
        <f>'Rekapitulace stavby'!K6</f>
        <v xml:space="preserve"> Oprava typového hydraulického válce HDM Js 500</v>
      </c>
      <c r="F7" s="175"/>
      <c r="G7" s="175"/>
      <c r="H7" s="175"/>
      <c r="L7" s="14"/>
    </row>
    <row r="8" spans="2:12" s="1" customFormat="1" ht="12" customHeight="1" hidden="1">
      <c r="B8" s="26"/>
      <c r="D8" s="21" t="s">
        <v>100</v>
      </c>
      <c r="L8" s="26"/>
    </row>
    <row r="9" spans="2:12" s="1" customFormat="1" ht="16.5" customHeight="1" hidden="1">
      <c r="B9" s="26"/>
      <c r="E9" s="155" t="s">
        <v>207</v>
      </c>
      <c r="F9" s="176"/>
      <c r="G9" s="176"/>
      <c r="H9" s="176"/>
      <c r="L9" s="26"/>
    </row>
    <row r="10" spans="2:12" s="1" customFormat="1" ht="10.2" hidden="1">
      <c r="B10" s="26"/>
      <c r="L10" s="26"/>
    </row>
    <row r="11" spans="2:12" s="1" customFormat="1" ht="12" customHeight="1" hidden="1">
      <c r="B11" s="26"/>
      <c r="D11" s="21" t="s">
        <v>18</v>
      </c>
      <c r="F11" s="19" t="s">
        <v>19</v>
      </c>
      <c r="I11" s="21" t="s">
        <v>20</v>
      </c>
      <c r="J11" s="19" t="s">
        <v>1</v>
      </c>
      <c r="L11" s="26"/>
    </row>
    <row r="12" spans="2:12" s="1" customFormat="1" ht="12" customHeight="1" hidden="1">
      <c r="B12" s="26"/>
      <c r="D12" s="21" t="s">
        <v>22</v>
      </c>
      <c r="F12" s="19" t="s">
        <v>23</v>
      </c>
      <c r="I12" s="21" t="s">
        <v>24</v>
      </c>
      <c r="J12" s="46" t="str">
        <f>'Rekapitulace stavby'!AN8</f>
        <v>3. 1. 2023</v>
      </c>
      <c r="L12" s="26"/>
    </row>
    <row r="13" spans="2:12" s="1" customFormat="1" ht="10.8" customHeight="1" hidden="1">
      <c r="B13" s="26"/>
      <c r="L13" s="26"/>
    </row>
    <row r="14" spans="2:12" s="1" customFormat="1" ht="12" customHeight="1" hidden="1">
      <c r="B14" s="26"/>
      <c r="D14" s="21" t="s">
        <v>26</v>
      </c>
      <c r="I14" s="21" t="s">
        <v>27</v>
      </c>
      <c r="J14" s="19" t="s">
        <v>28</v>
      </c>
      <c r="L14" s="26"/>
    </row>
    <row r="15" spans="2:12" s="1" customFormat="1" ht="18" customHeight="1" hidden="1">
      <c r="B15" s="26"/>
      <c r="E15" s="19" t="s">
        <v>29</v>
      </c>
      <c r="I15" s="21" t="s">
        <v>30</v>
      </c>
      <c r="J15" s="19" t="s">
        <v>31</v>
      </c>
      <c r="L15" s="26"/>
    </row>
    <row r="16" spans="2:12" s="1" customFormat="1" ht="6.9" customHeight="1" hidden="1">
      <c r="B16" s="26"/>
      <c r="L16" s="26"/>
    </row>
    <row r="17" spans="2:12" s="1" customFormat="1" ht="12" customHeight="1" hidden="1">
      <c r="B17" s="26"/>
      <c r="D17" s="21" t="s">
        <v>32</v>
      </c>
      <c r="I17" s="21" t="s">
        <v>27</v>
      </c>
      <c r="J17" s="22" t="str">
        <f>'Rekapitulace stavby'!AN13</f>
        <v>Vyplň údaj</v>
      </c>
      <c r="L17" s="26"/>
    </row>
    <row r="18" spans="2:12" s="1" customFormat="1" ht="18" customHeight="1" hidden="1">
      <c r="B18" s="26"/>
      <c r="E18" s="177" t="str">
        <f>'Rekapitulace stavby'!E14</f>
        <v>Vyplň údaj</v>
      </c>
      <c r="F18" s="139"/>
      <c r="G18" s="139"/>
      <c r="H18" s="139"/>
      <c r="I18" s="21" t="s">
        <v>30</v>
      </c>
      <c r="J18" s="22" t="str">
        <f>'Rekapitulace stavby'!AN14</f>
        <v>Vyplň údaj</v>
      </c>
      <c r="L18" s="26"/>
    </row>
    <row r="19" spans="2:12" s="1" customFormat="1" ht="6.9" customHeight="1" hidden="1">
      <c r="B19" s="26"/>
      <c r="L19" s="26"/>
    </row>
    <row r="20" spans="2:12" s="1" customFormat="1" ht="12" customHeight="1" hidden="1">
      <c r="B20" s="26"/>
      <c r="D20" s="21" t="s">
        <v>35</v>
      </c>
      <c r="I20" s="21" t="s">
        <v>27</v>
      </c>
      <c r="J20" s="19" t="s">
        <v>36</v>
      </c>
      <c r="L20" s="26"/>
    </row>
    <row r="21" spans="2:12" s="1" customFormat="1" ht="18" customHeight="1" hidden="1">
      <c r="B21" s="26"/>
      <c r="E21" s="19" t="s">
        <v>37</v>
      </c>
      <c r="I21" s="21" t="s">
        <v>30</v>
      </c>
      <c r="J21" s="19" t="s">
        <v>1</v>
      </c>
      <c r="L21" s="26"/>
    </row>
    <row r="22" spans="2:12" s="1" customFormat="1" ht="6.9" customHeight="1" hidden="1">
      <c r="B22" s="26"/>
      <c r="L22" s="26"/>
    </row>
    <row r="23" spans="2:12" s="1" customFormat="1" ht="12" customHeight="1" hidden="1">
      <c r="B23" s="26"/>
      <c r="D23" s="21" t="s">
        <v>38</v>
      </c>
      <c r="I23" s="21" t="s">
        <v>27</v>
      </c>
      <c r="J23" s="19" t="s">
        <v>36</v>
      </c>
      <c r="L23" s="26"/>
    </row>
    <row r="24" spans="2:12" s="1" customFormat="1" ht="18" customHeight="1" hidden="1">
      <c r="B24" s="26"/>
      <c r="E24" s="19" t="s">
        <v>37</v>
      </c>
      <c r="I24" s="21" t="s">
        <v>30</v>
      </c>
      <c r="J24" s="19" t="s">
        <v>1</v>
      </c>
      <c r="L24" s="26"/>
    </row>
    <row r="25" spans="2:12" s="1" customFormat="1" ht="6.9" customHeight="1" hidden="1">
      <c r="B25" s="26"/>
      <c r="L25" s="26"/>
    </row>
    <row r="26" spans="2:12" s="1" customFormat="1" ht="12" customHeight="1" hidden="1">
      <c r="B26" s="26"/>
      <c r="D26" s="21" t="s">
        <v>39</v>
      </c>
      <c r="L26" s="26"/>
    </row>
    <row r="27" spans="2:12" s="7" customFormat="1" ht="59.25" customHeight="1" hidden="1">
      <c r="B27" s="83"/>
      <c r="E27" s="144" t="s">
        <v>40</v>
      </c>
      <c r="F27" s="144"/>
      <c r="G27" s="144"/>
      <c r="H27" s="144"/>
      <c r="L27" s="83"/>
    </row>
    <row r="28" spans="2:12" s="1" customFormat="1" ht="6.9" customHeight="1" hidden="1">
      <c r="B28" s="26"/>
      <c r="L28" s="26"/>
    </row>
    <row r="29" spans="2:12" s="1" customFormat="1" ht="6.9" customHeight="1" hidden="1">
      <c r="B29" s="26"/>
      <c r="D29" s="47"/>
      <c r="E29" s="47"/>
      <c r="F29" s="47"/>
      <c r="G29" s="47"/>
      <c r="H29" s="47"/>
      <c r="I29" s="47"/>
      <c r="J29" s="47"/>
      <c r="K29" s="47"/>
      <c r="L29" s="26"/>
    </row>
    <row r="30" spans="2:12" s="1" customFormat="1" ht="25.35" customHeight="1" hidden="1">
      <c r="B30" s="26"/>
      <c r="D30" s="84" t="s">
        <v>41</v>
      </c>
      <c r="J30" s="60">
        <f>ROUND(J116,2)</f>
        <v>0</v>
      </c>
      <c r="L30" s="26"/>
    </row>
    <row r="31" spans="2:12" s="1" customFormat="1" ht="6.9" customHeight="1" hidden="1">
      <c r="B31" s="26"/>
      <c r="D31" s="47"/>
      <c r="E31" s="47"/>
      <c r="F31" s="47"/>
      <c r="G31" s="47"/>
      <c r="H31" s="47"/>
      <c r="I31" s="47"/>
      <c r="J31" s="47"/>
      <c r="K31" s="47"/>
      <c r="L31" s="26"/>
    </row>
    <row r="32" spans="2:12" s="1" customFormat="1" ht="14.4" customHeight="1" hidden="1">
      <c r="B32" s="26"/>
      <c r="F32" s="29" t="s">
        <v>43</v>
      </c>
      <c r="I32" s="29" t="s">
        <v>42</v>
      </c>
      <c r="J32" s="29" t="s">
        <v>44</v>
      </c>
      <c r="L32" s="26"/>
    </row>
    <row r="33" spans="2:12" s="1" customFormat="1" ht="14.4" customHeight="1" hidden="1">
      <c r="B33" s="26"/>
      <c r="D33" s="49" t="s">
        <v>45</v>
      </c>
      <c r="E33" s="21" t="s">
        <v>46</v>
      </c>
      <c r="F33" s="85">
        <f>ROUND((SUM(BE116:BE125)),2)</f>
        <v>0</v>
      </c>
      <c r="I33" s="86">
        <v>0.21</v>
      </c>
      <c r="J33" s="85">
        <f>ROUND(((SUM(BE116:BE125))*I33),2)</f>
        <v>0</v>
      </c>
      <c r="L33" s="26"/>
    </row>
    <row r="34" spans="2:12" s="1" customFormat="1" ht="14.4" customHeight="1" hidden="1">
      <c r="B34" s="26"/>
      <c r="E34" s="21" t="s">
        <v>47</v>
      </c>
      <c r="F34" s="85">
        <f>ROUND((SUM(BF116:BF125)),2)</f>
        <v>0</v>
      </c>
      <c r="I34" s="86">
        <v>0.15</v>
      </c>
      <c r="J34" s="85">
        <f>ROUND(((SUM(BF116:BF125))*I34),2)</f>
        <v>0</v>
      </c>
      <c r="L34" s="26"/>
    </row>
    <row r="35" spans="2:12" s="1" customFormat="1" ht="14.4" customHeight="1" hidden="1">
      <c r="B35" s="26"/>
      <c r="E35" s="21" t="s">
        <v>48</v>
      </c>
      <c r="F35" s="85">
        <f>ROUND((SUM(BG116:BG125)),2)</f>
        <v>0</v>
      </c>
      <c r="I35" s="86">
        <v>0.21</v>
      </c>
      <c r="J35" s="85">
        <f>0</f>
        <v>0</v>
      </c>
      <c r="L35" s="26"/>
    </row>
    <row r="36" spans="2:12" s="1" customFormat="1" ht="14.4" customHeight="1" hidden="1">
      <c r="B36" s="26"/>
      <c r="E36" s="21" t="s">
        <v>49</v>
      </c>
      <c r="F36" s="85">
        <f>ROUND((SUM(BH116:BH125)),2)</f>
        <v>0</v>
      </c>
      <c r="I36" s="86">
        <v>0.15</v>
      </c>
      <c r="J36" s="85">
        <f>0</f>
        <v>0</v>
      </c>
      <c r="L36" s="26"/>
    </row>
    <row r="37" spans="2:12" s="1" customFormat="1" ht="14.4" customHeight="1" hidden="1">
      <c r="B37" s="26"/>
      <c r="E37" s="21" t="s">
        <v>50</v>
      </c>
      <c r="F37" s="85">
        <f>ROUND((SUM(BI116:BI125)),2)</f>
        <v>0</v>
      </c>
      <c r="I37" s="86">
        <v>0</v>
      </c>
      <c r="J37" s="85">
        <f>0</f>
        <v>0</v>
      </c>
      <c r="L37" s="26"/>
    </row>
    <row r="38" spans="2:12" s="1" customFormat="1" ht="6.9" customHeight="1" hidden="1">
      <c r="B38" s="26"/>
      <c r="L38" s="26"/>
    </row>
    <row r="39" spans="2:12" s="1" customFormat="1" ht="25.35" customHeight="1" hidden="1">
      <c r="B39" s="26"/>
      <c r="C39" s="87"/>
      <c r="D39" s="88" t="s">
        <v>51</v>
      </c>
      <c r="E39" s="51"/>
      <c r="F39" s="51"/>
      <c r="G39" s="89" t="s">
        <v>52</v>
      </c>
      <c r="H39" s="90" t="s">
        <v>53</v>
      </c>
      <c r="I39" s="51"/>
      <c r="J39" s="91">
        <f>SUM(J30:J37)</f>
        <v>0</v>
      </c>
      <c r="K39" s="92"/>
      <c r="L39" s="26"/>
    </row>
    <row r="40" spans="2:12" s="1" customFormat="1" ht="14.4" customHeight="1" hidden="1">
      <c r="B40" s="26"/>
      <c r="L40" s="26"/>
    </row>
    <row r="41" spans="2:12" ht="14.4" customHeight="1" hidden="1">
      <c r="B41" s="14"/>
      <c r="L41" s="14"/>
    </row>
    <row r="42" spans="2:12" ht="14.4" customHeight="1" hidden="1">
      <c r="B42" s="14"/>
      <c r="L42" s="14"/>
    </row>
    <row r="43" spans="2:12" ht="14.4" customHeight="1" hidden="1">
      <c r="B43" s="14"/>
      <c r="L43" s="14"/>
    </row>
    <row r="44" spans="2:12" ht="14.4" customHeight="1" hidden="1">
      <c r="B44" s="14"/>
      <c r="L44" s="14"/>
    </row>
    <row r="45" spans="2:12" ht="14.4" customHeight="1" hidden="1">
      <c r="B45" s="14"/>
      <c r="L45" s="14"/>
    </row>
    <row r="46" spans="2:12" ht="14.4" customHeight="1" hidden="1">
      <c r="B46" s="14"/>
      <c r="L46" s="14"/>
    </row>
    <row r="47" spans="2:12" ht="14.4" customHeight="1" hidden="1">
      <c r="B47" s="14"/>
      <c r="L47" s="14"/>
    </row>
    <row r="48" spans="2:12" ht="14.4" customHeight="1" hidden="1">
      <c r="B48" s="14"/>
      <c r="L48" s="14"/>
    </row>
    <row r="49" spans="2:12" ht="14.4" customHeight="1" hidden="1">
      <c r="B49" s="14"/>
      <c r="L49" s="14"/>
    </row>
    <row r="50" spans="2:12" s="1" customFormat="1" ht="14.4" customHeight="1" hidden="1">
      <c r="B50" s="26"/>
      <c r="D50" s="35" t="s">
        <v>54</v>
      </c>
      <c r="E50" s="36"/>
      <c r="F50" s="36"/>
      <c r="G50" s="35" t="s">
        <v>55</v>
      </c>
      <c r="H50" s="36"/>
      <c r="I50" s="36"/>
      <c r="J50" s="36"/>
      <c r="K50" s="36"/>
      <c r="L50" s="26"/>
    </row>
    <row r="51" spans="2:12" ht="10.2" hidden="1">
      <c r="B51" s="14"/>
      <c r="L51" s="14"/>
    </row>
    <row r="52" spans="2:12" ht="10.2" hidden="1">
      <c r="B52" s="14"/>
      <c r="L52" s="14"/>
    </row>
    <row r="53" spans="2:12" ht="10.2" hidden="1">
      <c r="B53" s="14"/>
      <c r="L53" s="14"/>
    </row>
    <row r="54" spans="2:12" ht="10.2" hidden="1">
      <c r="B54" s="14"/>
      <c r="L54" s="14"/>
    </row>
    <row r="55" spans="2:12" ht="10.2" hidden="1">
      <c r="B55" s="14"/>
      <c r="L55" s="14"/>
    </row>
    <row r="56" spans="2:12" ht="10.2" hidden="1">
      <c r="B56" s="14"/>
      <c r="L56" s="14"/>
    </row>
    <row r="57" spans="2:12" ht="10.2" hidden="1">
      <c r="B57" s="14"/>
      <c r="L57" s="14"/>
    </row>
    <row r="58" spans="2:12" ht="10.2" hidden="1">
      <c r="B58" s="14"/>
      <c r="L58" s="14"/>
    </row>
    <row r="59" spans="2:12" ht="10.2" hidden="1">
      <c r="B59" s="14"/>
      <c r="L59" s="14"/>
    </row>
    <row r="60" spans="2:12" ht="10.2" hidden="1">
      <c r="B60" s="14"/>
      <c r="L60" s="14"/>
    </row>
    <row r="61" spans="2:12" s="1" customFormat="1" ht="13.2" hidden="1">
      <c r="B61" s="26"/>
      <c r="D61" s="37" t="s">
        <v>56</v>
      </c>
      <c r="E61" s="28"/>
      <c r="F61" s="93" t="s">
        <v>57</v>
      </c>
      <c r="G61" s="37" t="s">
        <v>56</v>
      </c>
      <c r="H61" s="28"/>
      <c r="I61" s="28"/>
      <c r="J61" s="94" t="s">
        <v>57</v>
      </c>
      <c r="K61" s="28"/>
      <c r="L61" s="26"/>
    </row>
    <row r="62" spans="2:12" ht="10.2" hidden="1">
      <c r="B62" s="14"/>
      <c r="L62" s="14"/>
    </row>
    <row r="63" spans="2:12" ht="10.2" hidden="1">
      <c r="B63" s="14"/>
      <c r="L63" s="14"/>
    </row>
    <row r="64" spans="2:12" ht="10.2" hidden="1">
      <c r="B64" s="14"/>
      <c r="L64" s="14"/>
    </row>
    <row r="65" spans="2:12" s="1" customFormat="1" ht="13.2" hidden="1">
      <c r="B65" s="26"/>
      <c r="D65" s="35" t="s">
        <v>58</v>
      </c>
      <c r="E65" s="36"/>
      <c r="F65" s="36"/>
      <c r="G65" s="35" t="s">
        <v>59</v>
      </c>
      <c r="H65" s="36"/>
      <c r="I65" s="36"/>
      <c r="J65" s="36"/>
      <c r="K65" s="36"/>
      <c r="L65" s="26"/>
    </row>
    <row r="66" spans="2:12" ht="10.2" hidden="1">
      <c r="B66" s="14"/>
      <c r="L66" s="14"/>
    </row>
    <row r="67" spans="2:12" ht="10.2" hidden="1">
      <c r="B67" s="14"/>
      <c r="L67" s="14"/>
    </row>
    <row r="68" spans="2:12" ht="10.2" hidden="1">
      <c r="B68" s="14"/>
      <c r="L68" s="14"/>
    </row>
    <row r="69" spans="2:12" ht="10.2" hidden="1">
      <c r="B69" s="14"/>
      <c r="L69" s="14"/>
    </row>
    <row r="70" spans="2:12" ht="10.2" hidden="1">
      <c r="B70" s="14"/>
      <c r="L70" s="14"/>
    </row>
    <row r="71" spans="2:12" ht="10.2" hidden="1">
      <c r="B71" s="14"/>
      <c r="L71" s="14"/>
    </row>
    <row r="72" spans="2:12" ht="10.2" hidden="1">
      <c r="B72" s="14"/>
      <c r="L72" s="14"/>
    </row>
    <row r="73" spans="2:12" ht="10.2" hidden="1">
      <c r="B73" s="14"/>
      <c r="L73" s="14"/>
    </row>
    <row r="74" spans="2:12" ht="10.2" hidden="1">
      <c r="B74" s="14"/>
      <c r="L74" s="14"/>
    </row>
    <row r="75" spans="2:12" ht="10.2" hidden="1">
      <c r="B75" s="14"/>
      <c r="L75" s="14"/>
    </row>
    <row r="76" spans="2:12" s="1" customFormat="1" ht="13.2" hidden="1">
      <c r="B76" s="26"/>
      <c r="D76" s="37" t="s">
        <v>56</v>
      </c>
      <c r="E76" s="28"/>
      <c r="F76" s="93" t="s">
        <v>57</v>
      </c>
      <c r="G76" s="37" t="s">
        <v>56</v>
      </c>
      <c r="H76" s="28"/>
      <c r="I76" s="28"/>
      <c r="J76" s="94" t="s">
        <v>57</v>
      </c>
      <c r="K76" s="28"/>
      <c r="L76" s="26"/>
    </row>
    <row r="77" spans="2:12" s="1" customFormat="1" ht="14.4" customHeight="1" hidden="1">
      <c r="B77" s="38"/>
      <c r="C77" s="39"/>
      <c r="D77" s="39"/>
      <c r="E77" s="39"/>
      <c r="F77" s="39"/>
      <c r="G77" s="39"/>
      <c r="H77" s="39"/>
      <c r="I77" s="39"/>
      <c r="J77" s="39"/>
      <c r="K77" s="39"/>
      <c r="L77" s="26"/>
    </row>
    <row r="78" ht="10.2" hidden="1"/>
    <row r="79" ht="10.2" hidden="1"/>
    <row r="80" ht="10.2" hidden="1"/>
    <row r="81" spans="2:12" s="1" customFormat="1" ht="6.9" customHeight="1" hidden="1">
      <c r="B81" s="40"/>
      <c r="C81" s="41"/>
      <c r="D81" s="41"/>
      <c r="E81" s="41"/>
      <c r="F81" s="41"/>
      <c r="G81" s="41"/>
      <c r="H81" s="41"/>
      <c r="I81" s="41"/>
      <c r="J81" s="41"/>
      <c r="K81" s="41"/>
      <c r="L81" s="26"/>
    </row>
    <row r="82" spans="2:12" s="1" customFormat="1" ht="24.9" customHeight="1" hidden="1">
      <c r="B82" s="26"/>
      <c r="C82" s="15" t="s">
        <v>102</v>
      </c>
      <c r="L82" s="26"/>
    </row>
    <row r="83" spans="2:12" s="1" customFormat="1" ht="6.9" customHeight="1" hidden="1">
      <c r="B83" s="26"/>
      <c r="L83" s="26"/>
    </row>
    <row r="84" spans="2:12" s="1" customFormat="1" ht="12" customHeight="1" hidden="1">
      <c r="B84" s="26"/>
      <c r="C84" s="21" t="s">
        <v>16</v>
      </c>
      <c r="L84" s="26"/>
    </row>
    <row r="85" spans="2:12" s="1" customFormat="1" ht="16.5" customHeight="1" hidden="1">
      <c r="B85" s="26"/>
      <c r="E85" s="174" t="str">
        <f>E7</f>
        <v xml:space="preserve"> Oprava typového hydraulického válce HDM Js 500</v>
      </c>
      <c r="F85" s="175"/>
      <c r="G85" s="175"/>
      <c r="H85" s="175"/>
      <c r="L85" s="26"/>
    </row>
    <row r="86" spans="2:12" s="1" customFormat="1" ht="12" customHeight="1" hidden="1">
      <c r="B86" s="26"/>
      <c r="C86" s="21" t="s">
        <v>100</v>
      </c>
      <c r="L86" s="26"/>
    </row>
    <row r="87" spans="2:12" s="1" customFormat="1" ht="16.5" customHeight="1" hidden="1">
      <c r="B87" s="26"/>
      <c r="E87" s="155" t="str">
        <f>E9</f>
        <v>003 - VON - Vedlejší a ostatní náklady</v>
      </c>
      <c r="F87" s="176"/>
      <c r="G87" s="176"/>
      <c r="H87" s="176"/>
      <c r="L87" s="26"/>
    </row>
    <row r="88" spans="2:12" s="1" customFormat="1" ht="6.9" customHeight="1" hidden="1">
      <c r="B88" s="26"/>
      <c r="L88" s="26"/>
    </row>
    <row r="89" spans="2:12" s="1" customFormat="1" ht="12" customHeight="1" hidden="1">
      <c r="B89" s="26"/>
      <c r="C89" s="21" t="s">
        <v>22</v>
      </c>
      <c r="F89" s="19" t="str">
        <f>F12</f>
        <v xml:space="preserve"> </v>
      </c>
      <c r="I89" s="21" t="s">
        <v>24</v>
      </c>
      <c r="J89" s="46" t="str">
        <f>IF(J12="","",J12)</f>
        <v>3. 1. 2023</v>
      </c>
      <c r="L89" s="26"/>
    </row>
    <row r="90" spans="2:12" s="1" customFormat="1" ht="6.9" customHeight="1" hidden="1">
      <c r="B90" s="26"/>
      <c r="L90" s="26"/>
    </row>
    <row r="91" spans="2:12" s="1" customFormat="1" ht="15.15" customHeight="1" hidden="1">
      <c r="B91" s="26"/>
      <c r="C91" s="21" t="s">
        <v>26</v>
      </c>
      <c r="F91" s="19" t="str">
        <f>E15</f>
        <v>Povodí Vltavy, státní podnik</v>
      </c>
      <c r="I91" s="21" t="s">
        <v>35</v>
      </c>
      <c r="J91" s="24" t="str">
        <f>E21</f>
        <v>Ing. M. Klimešová</v>
      </c>
      <c r="L91" s="26"/>
    </row>
    <row r="92" spans="2:12" s="1" customFormat="1" ht="15.15" customHeight="1" hidden="1">
      <c r="B92" s="26"/>
      <c r="C92" s="21" t="s">
        <v>32</v>
      </c>
      <c r="F92" s="19" t="str">
        <f>IF(E18="","",E18)</f>
        <v>Vyplň údaj</v>
      </c>
      <c r="I92" s="21" t="s">
        <v>38</v>
      </c>
      <c r="J92" s="24" t="str">
        <f>E24</f>
        <v>Ing. M. Klimešová</v>
      </c>
      <c r="L92" s="26"/>
    </row>
    <row r="93" spans="2:12" s="1" customFormat="1" ht="10.35" customHeight="1" hidden="1">
      <c r="B93" s="26"/>
      <c r="L93" s="26"/>
    </row>
    <row r="94" spans="2:12" s="1" customFormat="1" ht="29.25" customHeight="1" hidden="1">
      <c r="B94" s="26"/>
      <c r="C94" s="95" t="s">
        <v>103</v>
      </c>
      <c r="D94" s="87"/>
      <c r="E94" s="87"/>
      <c r="F94" s="87"/>
      <c r="G94" s="87"/>
      <c r="H94" s="87"/>
      <c r="I94" s="87"/>
      <c r="J94" s="96" t="s">
        <v>104</v>
      </c>
      <c r="K94" s="87"/>
      <c r="L94" s="26"/>
    </row>
    <row r="95" spans="2:12" s="1" customFormat="1" ht="10.35" customHeight="1" hidden="1">
      <c r="B95" s="26"/>
      <c r="L95" s="26"/>
    </row>
    <row r="96" spans="2:47" s="1" customFormat="1" ht="22.8" customHeight="1" hidden="1">
      <c r="B96" s="26"/>
      <c r="C96" s="97" t="s">
        <v>105</v>
      </c>
      <c r="J96" s="60">
        <f>J116</f>
        <v>0</v>
      </c>
      <c r="L96" s="26"/>
      <c r="AU96" s="11" t="s">
        <v>106</v>
      </c>
    </row>
    <row r="97" spans="2:12" s="1" customFormat="1" ht="21.75" customHeight="1" hidden="1">
      <c r="B97" s="26"/>
      <c r="L97" s="26"/>
    </row>
    <row r="98" spans="2:12" s="1" customFormat="1" ht="6.9" customHeight="1" hidden="1">
      <c r="B98" s="38"/>
      <c r="C98" s="39"/>
      <c r="D98" s="39"/>
      <c r="E98" s="39"/>
      <c r="F98" s="39"/>
      <c r="G98" s="39"/>
      <c r="H98" s="39"/>
      <c r="I98" s="39"/>
      <c r="J98" s="39"/>
      <c r="K98" s="39"/>
      <c r="L98" s="26"/>
    </row>
    <row r="99" ht="10.2" hidden="1"/>
    <row r="100" ht="10.2" hidden="1"/>
    <row r="101" ht="10.2" hidden="1"/>
    <row r="102" spans="2:12" s="1" customFormat="1" ht="6.9" customHeight="1">
      <c r="B102" s="40"/>
      <c r="C102" s="41"/>
      <c r="D102" s="41"/>
      <c r="E102" s="41"/>
      <c r="F102" s="41"/>
      <c r="G102" s="41"/>
      <c r="H102" s="41"/>
      <c r="I102" s="41"/>
      <c r="J102" s="41"/>
      <c r="K102" s="41"/>
      <c r="L102" s="26"/>
    </row>
    <row r="103" spans="2:12" s="1" customFormat="1" ht="24.9" customHeight="1">
      <c r="B103" s="26"/>
      <c r="C103" s="15" t="s">
        <v>107</v>
      </c>
      <c r="L103" s="26"/>
    </row>
    <row r="104" spans="2:12" s="1" customFormat="1" ht="6.9" customHeight="1">
      <c r="B104" s="26"/>
      <c r="L104" s="26"/>
    </row>
    <row r="105" spans="2:12" s="1" customFormat="1" ht="12" customHeight="1">
      <c r="B105" s="26"/>
      <c r="C105" s="21" t="s">
        <v>16</v>
      </c>
      <c r="L105" s="26"/>
    </row>
    <row r="106" spans="2:12" s="1" customFormat="1" ht="16.5" customHeight="1">
      <c r="B106" s="26"/>
      <c r="E106" s="174" t="str">
        <f>E7</f>
        <v xml:space="preserve"> Oprava typového hydraulického válce HDM Js 500</v>
      </c>
      <c r="F106" s="175"/>
      <c r="G106" s="175"/>
      <c r="H106" s="175"/>
      <c r="L106" s="26"/>
    </row>
    <row r="107" spans="2:12" s="1" customFormat="1" ht="12" customHeight="1">
      <c r="B107" s="26"/>
      <c r="C107" s="21" t="s">
        <v>100</v>
      </c>
      <c r="L107" s="26"/>
    </row>
    <row r="108" spans="2:12" s="1" customFormat="1" ht="16.5" customHeight="1">
      <c r="B108" s="26"/>
      <c r="E108" s="155" t="str">
        <f>E9</f>
        <v>003 - VON - Vedlejší a ostatní náklady</v>
      </c>
      <c r="F108" s="176"/>
      <c r="G108" s="176"/>
      <c r="H108" s="176"/>
      <c r="L108" s="26"/>
    </row>
    <row r="109" spans="2:12" s="1" customFormat="1" ht="6.9" customHeight="1">
      <c r="B109" s="26"/>
      <c r="L109" s="26"/>
    </row>
    <row r="110" spans="2:12" s="1" customFormat="1" ht="12" customHeight="1">
      <c r="B110" s="26"/>
      <c r="C110" s="21" t="s">
        <v>22</v>
      </c>
      <c r="F110" s="19" t="str">
        <f>F12</f>
        <v xml:space="preserve"> </v>
      </c>
      <c r="I110" s="21" t="s">
        <v>24</v>
      </c>
      <c r="J110" s="46" t="str">
        <f>IF(J12="","",J12)</f>
        <v>3. 1. 2023</v>
      </c>
      <c r="L110" s="26"/>
    </row>
    <row r="111" spans="2:12" s="1" customFormat="1" ht="6.9" customHeight="1">
      <c r="B111" s="26"/>
      <c r="L111" s="26"/>
    </row>
    <row r="112" spans="2:12" s="1" customFormat="1" ht="15.15" customHeight="1">
      <c r="B112" s="26"/>
      <c r="C112" s="21" t="s">
        <v>26</v>
      </c>
      <c r="F112" s="19" t="str">
        <f>E15</f>
        <v>Povodí Vltavy, státní podnik</v>
      </c>
      <c r="I112" s="21" t="s">
        <v>35</v>
      </c>
      <c r="J112" s="24" t="str">
        <f>E21</f>
        <v>Ing. M. Klimešová</v>
      </c>
      <c r="L112" s="26"/>
    </row>
    <row r="113" spans="2:12" s="1" customFormat="1" ht="15.15" customHeight="1">
      <c r="B113" s="26"/>
      <c r="C113" s="21" t="s">
        <v>32</v>
      </c>
      <c r="F113" s="19" t="str">
        <f>IF(E18="","",E18)</f>
        <v>Vyplň údaj</v>
      </c>
      <c r="I113" s="21" t="s">
        <v>38</v>
      </c>
      <c r="J113" s="24" t="str">
        <f>E24</f>
        <v>Ing. M. Klimešová</v>
      </c>
      <c r="L113" s="26"/>
    </row>
    <row r="114" spans="2:12" s="1" customFormat="1" ht="10.35" customHeight="1">
      <c r="B114" s="26"/>
      <c r="L114" s="26"/>
    </row>
    <row r="115" spans="2:20" s="8" customFormat="1" ht="29.25" customHeight="1">
      <c r="B115" s="98"/>
      <c r="C115" s="99" t="s">
        <v>108</v>
      </c>
      <c r="D115" s="100" t="s">
        <v>66</v>
      </c>
      <c r="E115" s="100" t="s">
        <v>62</v>
      </c>
      <c r="F115" s="100" t="s">
        <v>63</v>
      </c>
      <c r="G115" s="100" t="s">
        <v>109</v>
      </c>
      <c r="H115" s="100" t="s">
        <v>110</v>
      </c>
      <c r="I115" s="100" t="s">
        <v>111</v>
      </c>
      <c r="J115" s="101" t="s">
        <v>104</v>
      </c>
      <c r="K115" s="102" t="s">
        <v>112</v>
      </c>
      <c r="L115" s="98"/>
      <c r="M115" s="53" t="s">
        <v>1</v>
      </c>
      <c r="N115" s="54" t="s">
        <v>45</v>
      </c>
      <c r="O115" s="54" t="s">
        <v>113</v>
      </c>
      <c r="P115" s="54" t="s">
        <v>114</v>
      </c>
      <c r="Q115" s="54" t="s">
        <v>115</v>
      </c>
      <c r="R115" s="54" t="s">
        <v>116</v>
      </c>
      <c r="S115" s="54" t="s">
        <v>117</v>
      </c>
      <c r="T115" s="55" t="s">
        <v>118</v>
      </c>
    </row>
    <row r="116" spans="2:63" s="1" customFormat="1" ht="22.8" customHeight="1">
      <c r="B116" s="26"/>
      <c r="C116" s="58" t="s">
        <v>119</v>
      </c>
      <c r="J116" s="103">
        <f>BK116</f>
        <v>0</v>
      </c>
      <c r="L116" s="26"/>
      <c r="M116" s="56"/>
      <c r="N116" s="47"/>
      <c r="O116" s="47"/>
      <c r="P116" s="104">
        <f>SUM(P117:P125)</f>
        <v>0</v>
      </c>
      <c r="Q116" s="47"/>
      <c r="R116" s="104">
        <f>SUM(R117:R125)</f>
        <v>0</v>
      </c>
      <c r="S116" s="47"/>
      <c r="T116" s="105">
        <f>SUM(T117:T125)</f>
        <v>0</v>
      </c>
      <c r="AT116" s="11" t="s">
        <v>80</v>
      </c>
      <c r="AU116" s="11" t="s">
        <v>106</v>
      </c>
      <c r="BK116" s="106">
        <f>SUM(BK117:BK125)</f>
        <v>0</v>
      </c>
    </row>
    <row r="117" spans="2:65" s="1" customFormat="1" ht="16.5" customHeight="1">
      <c r="B117" s="26"/>
      <c r="C117" s="107" t="s">
        <v>89</v>
      </c>
      <c r="D117" s="107" t="s">
        <v>120</v>
      </c>
      <c r="E117" s="108" t="s">
        <v>208</v>
      </c>
      <c r="F117" s="109" t="s">
        <v>209</v>
      </c>
      <c r="G117" s="110" t="s">
        <v>167</v>
      </c>
      <c r="H117" s="111">
        <v>1</v>
      </c>
      <c r="I117" s="112"/>
      <c r="J117" s="113">
        <f>ROUND(I117*H117,2)</f>
        <v>0</v>
      </c>
      <c r="K117" s="114"/>
      <c r="L117" s="26"/>
      <c r="M117" s="115" t="s">
        <v>1</v>
      </c>
      <c r="N117" s="116" t="s">
        <v>46</v>
      </c>
      <c r="P117" s="117">
        <f>O117*H117</f>
        <v>0</v>
      </c>
      <c r="Q117" s="117">
        <v>0</v>
      </c>
      <c r="R117" s="117">
        <f>Q117*H117</f>
        <v>0</v>
      </c>
      <c r="S117" s="117">
        <v>0</v>
      </c>
      <c r="T117" s="118">
        <f>S117*H117</f>
        <v>0</v>
      </c>
      <c r="AR117" s="119" t="s">
        <v>210</v>
      </c>
      <c r="AT117" s="119" t="s">
        <v>120</v>
      </c>
      <c r="AU117" s="119" t="s">
        <v>81</v>
      </c>
      <c r="AY117" s="11" t="s">
        <v>124</v>
      </c>
      <c r="BE117" s="120">
        <f>IF(N117="základní",J117,0)</f>
        <v>0</v>
      </c>
      <c r="BF117" s="120">
        <f>IF(N117="snížená",J117,0)</f>
        <v>0</v>
      </c>
      <c r="BG117" s="120">
        <f>IF(N117="zákl. přenesená",J117,0)</f>
        <v>0</v>
      </c>
      <c r="BH117" s="120">
        <f>IF(N117="sníž. přenesená",J117,0)</f>
        <v>0</v>
      </c>
      <c r="BI117" s="120">
        <f>IF(N117="nulová",J117,0)</f>
        <v>0</v>
      </c>
      <c r="BJ117" s="11" t="s">
        <v>89</v>
      </c>
      <c r="BK117" s="120">
        <f>ROUND(I117*H117,2)</f>
        <v>0</v>
      </c>
      <c r="BL117" s="11" t="s">
        <v>210</v>
      </c>
      <c r="BM117" s="119" t="s">
        <v>211</v>
      </c>
    </row>
    <row r="118" spans="2:47" s="1" customFormat="1" ht="38.4">
      <c r="B118" s="26"/>
      <c r="D118" s="121" t="s">
        <v>126</v>
      </c>
      <c r="F118" s="122" t="s">
        <v>212</v>
      </c>
      <c r="I118" s="123"/>
      <c r="L118" s="26"/>
      <c r="M118" s="124"/>
      <c r="T118" s="50"/>
      <c r="AT118" s="11" t="s">
        <v>126</v>
      </c>
      <c r="AU118" s="11" t="s">
        <v>81</v>
      </c>
    </row>
    <row r="119" spans="2:47" s="1" customFormat="1" ht="19.2">
      <c r="B119" s="26"/>
      <c r="D119" s="121" t="s">
        <v>128</v>
      </c>
      <c r="F119" s="125" t="s">
        <v>213</v>
      </c>
      <c r="I119" s="123"/>
      <c r="L119" s="26"/>
      <c r="M119" s="124"/>
      <c r="T119" s="50"/>
      <c r="AT119" s="11" t="s">
        <v>128</v>
      </c>
      <c r="AU119" s="11" t="s">
        <v>81</v>
      </c>
    </row>
    <row r="120" spans="2:65" s="1" customFormat="1" ht="16.5" customHeight="1">
      <c r="B120" s="26"/>
      <c r="C120" s="107" t="s">
        <v>91</v>
      </c>
      <c r="D120" s="107" t="s">
        <v>120</v>
      </c>
      <c r="E120" s="108" t="s">
        <v>214</v>
      </c>
      <c r="F120" s="109" t="s">
        <v>215</v>
      </c>
      <c r="G120" s="110" t="s">
        <v>123</v>
      </c>
      <c r="H120" s="111">
        <v>1</v>
      </c>
      <c r="I120" s="112"/>
      <c r="J120" s="113">
        <f>ROUND(I120*H120,2)</f>
        <v>0</v>
      </c>
      <c r="K120" s="114"/>
      <c r="L120" s="26"/>
      <c r="M120" s="115" t="s">
        <v>1</v>
      </c>
      <c r="N120" s="116" t="s">
        <v>46</v>
      </c>
      <c r="P120" s="117">
        <f>O120*H120</f>
        <v>0</v>
      </c>
      <c r="Q120" s="117">
        <v>0</v>
      </c>
      <c r="R120" s="117">
        <f>Q120*H120</f>
        <v>0</v>
      </c>
      <c r="S120" s="117">
        <v>0</v>
      </c>
      <c r="T120" s="118">
        <f>S120*H120</f>
        <v>0</v>
      </c>
      <c r="AR120" s="119" t="s">
        <v>210</v>
      </c>
      <c r="AT120" s="119" t="s">
        <v>120</v>
      </c>
      <c r="AU120" s="119" t="s">
        <v>81</v>
      </c>
      <c r="AY120" s="11" t="s">
        <v>124</v>
      </c>
      <c r="BE120" s="120">
        <f>IF(N120="základní",J120,0)</f>
        <v>0</v>
      </c>
      <c r="BF120" s="120">
        <f>IF(N120="snížená",J120,0)</f>
        <v>0</v>
      </c>
      <c r="BG120" s="120">
        <f>IF(N120="zákl. přenesená",J120,0)</f>
        <v>0</v>
      </c>
      <c r="BH120" s="120">
        <f>IF(N120="sníž. přenesená",J120,0)</f>
        <v>0</v>
      </c>
      <c r="BI120" s="120">
        <f>IF(N120="nulová",J120,0)</f>
        <v>0</v>
      </c>
      <c r="BJ120" s="11" t="s">
        <v>89</v>
      </c>
      <c r="BK120" s="120">
        <f>ROUND(I120*H120,2)</f>
        <v>0</v>
      </c>
      <c r="BL120" s="11" t="s">
        <v>210</v>
      </c>
      <c r="BM120" s="119" t="s">
        <v>216</v>
      </c>
    </row>
    <row r="121" spans="2:47" s="1" customFormat="1" ht="19.2">
      <c r="B121" s="26"/>
      <c r="D121" s="121" t="s">
        <v>126</v>
      </c>
      <c r="F121" s="122" t="s">
        <v>217</v>
      </c>
      <c r="I121" s="123"/>
      <c r="L121" s="26"/>
      <c r="M121" s="124"/>
      <c r="T121" s="50"/>
      <c r="AT121" s="11" t="s">
        <v>126</v>
      </c>
      <c r="AU121" s="11" t="s">
        <v>81</v>
      </c>
    </row>
    <row r="122" spans="2:47" s="1" customFormat="1" ht="28.8">
      <c r="B122" s="26"/>
      <c r="D122" s="121" t="s">
        <v>128</v>
      </c>
      <c r="F122" s="125" t="s">
        <v>218</v>
      </c>
      <c r="I122" s="123"/>
      <c r="L122" s="26"/>
      <c r="M122" s="124"/>
      <c r="T122" s="50"/>
      <c r="AT122" s="11" t="s">
        <v>128</v>
      </c>
      <c r="AU122" s="11" t="s">
        <v>81</v>
      </c>
    </row>
    <row r="123" spans="2:65" s="1" customFormat="1" ht="16.5" customHeight="1">
      <c r="B123" s="26"/>
      <c r="C123" s="107" t="s">
        <v>135</v>
      </c>
      <c r="D123" s="107" t="s">
        <v>120</v>
      </c>
      <c r="E123" s="108" t="s">
        <v>219</v>
      </c>
      <c r="F123" s="109" t="s">
        <v>220</v>
      </c>
      <c r="G123" s="110" t="s">
        <v>123</v>
      </c>
      <c r="H123" s="111">
        <v>1</v>
      </c>
      <c r="I123" s="112"/>
      <c r="J123" s="113">
        <f>ROUND(I123*H123,2)</f>
        <v>0</v>
      </c>
      <c r="K123" s="114"/>
      <c r="L123" s="26"/>
      <c r="M123" s="115" t="s">
        <v>1</v>
      </c>
      <c r="N123" s="116" t="s">
        <v>46</v>
      </c>
      <c r="P123" s="117">
        <f>O123*H123</f>
        <v>0</v>
      </c>
      <c r="Q123" s="117">
        <v>0</v>
      </c>
      <c r="R123" s="117">
        <f>Q123*H123</f>
        <v>0</v>
      </c>
      <c r="S123" s="117">
        <v>0</v>
      </c>
      <c r="T123" s="118">
        <f>S123*H123</f>
        <v>0</v>
      </c>
      <c r="AR123" s="119" t="s">
        <v>210</v>
      </c>
      <c r="AT123" s="119" t="s">
        <v>120</v>
      </c>
      <c r="AU123" s="119" t="s">
        <v>81</v>
      </c>
      <c r="AY123" s="11" t="s">
        <v>124</v>
      </c>
      <c r="BE123" s="120">
        <f>IF(N123="základní",J123,0)</f>
        <v>0</v>
      </c>
      <c r="BF123" s="120">
        <f>IF(N123="snížená",J123,0)</f>
        <v>0</v>
      </c>
      <c r="BG123" s="120">
        <f>IF(N123="zákl. přenesená",J123,0)</f>
        <v>0</v>
      </c>
      <c r="BH123" s="120">
        <f>IF(N123="sníž. přenesená",J123,0)</f>
        <v>0</v>
      </c>
      <c r="BI123" s="120">
        <f>IF(N123="nulová",J123,0)</f>
        <v>0</v>
      </c>
      <c r="BJ123" s="11" t="s">
        <v>89</v>
      </c>
      <c r="BK123" s="120">
        <f>ROUND(I123*H123,2)</f>
        <v>0</v>
      </c>
      <c r="BL123" s="11" t="s">
        <v>210</v>
      </c>
      <c r="BM123" s="119" t="s">
        <v>221</v>
      </c>
    </row>
    <row r="124" spans="2:47" s="1" customFormat="1" ht="76.8">
      <c r="B124" s="26"/>
      <c r="D124" s="121" t="s">
        <v>126</v>
      </c>
      <c r="F124" s="122" t="s">
        <v>222</v>
      </c>
      <c r="I124" s="123"/>
      <c r="L124" s="26"/>
      <c r="M124" s="124"/>
      <c r="T124" s="50"/>
      <c r="AT124" s="11" t="s">
        <v>126</v>
      </c>
      <c r="AU124" s="11" t="s">
        <v>81</v>
      </c>
    </row>
    <row r="125" spans="2:47" s="1" customFormat="1" ht="19.2">
      <c r="B125" s="26"/>
      <c r="D125" s="121" t="s">
        <v>128</v>
      </c>
      <c r="F125" s="125" t="s">
        <v>223</v>
      </c>
      <c r="I125" s="123"/>
      <c r="L125" s="26"/>
      <c r="M125" s="126"/>
      <c r="N125" s="127"/>
      <c r="O125" s="127"/>
      <c r="P125" s="127"/>
      <c r="Q125" s="127"/>
      <c r="R125" s="127"/>
      <c r="S125" s="127"/>
      <c r="T125" s="128"/>
      <c r="AT125" s="11" t="s">
        <v>128</v>
      </c>
      <c r="AU125" s="11" t="s">
        <v>81</v>
      </c>
    </row>
    <row r="126" spans="2:12" s="1" customFormat="1" ht="6.9" customHeight="1">
      <c r="B126" s="38"/>
      <c r="C126" s="39"/>
      <c r="D126" s="39"/>
      <c r="E126" s="39"/>
      <c r="F126" s="39"/>
      <c r="G126" s="39"/>
      <c r="H126" s="39"/>
      <c r="I126" s="39"/>
      <c r="J126" s="39"/>
      <c r="K126" s="39"/>
      <c r="L126" s="26"/>
    </row>
  </sheetData>
  <sheetProtection algorithmName="SHA-512" hashValue="JEf9VnbiC9kgIYhmmEfpSuuZ29zon4av6KHijiSgtqSWqfEUUHUCYkevaw4VOHmdMZuevNA3LxoKrLznU8qwjA==" saltValue="Xi6GnYl8Ms5KDZrxB+czPujSi09pUpNfxtzJywZqnKywucbWi3QJKudp18jkPmYRwutAyNEHwhBRKmGz1Msdyg==" spinCount="100000" sheet="1" objects="1" scenarios="1" formatColumns="0" formatRows="0" autoFilter="0"/>
  <autoFilter ref="C115:K125"/>
  <mergeCells count="9">
    <mergeCell ref="E87:H87"/>
    <mergeCell ref="E106:H106"/>
    <mergeCell ref="E108:H108"/>
    <mergeCell ref="L2:V2"/>
    <mergeCell ref="E7:H7"/>
    <mergeCell ref="E9:H9"/>
    <mergeCell ref="E18:H18"/>
    <mergeCell ref="E27:H27"/>
    <mergeCell ref="E85:H85"/>
  </mergeCells>
  <printOptions/>
  <pageMargins left="0.5905511811023623" right="0.5905511811023623" top="0.5905511811023623" bottom="0.5905511811023623" header="0" footer="0"/>
  <pageSetup fitToHeight="100" fitToWidth="1" horizontalDpi="600" verticalDpi="600" orientation="portrait" paperSize="9" scale="8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Milada K.</dc:creator>
  <cp:keywords/>
  <dc:description/>
  <cp:lastModifiedBy>m-hyd</cp:lastModifiedBy>
  <cp:lastPrinted>2023-01-27T09:50:20Z</cp:lastPrinted>
  <dcterms:created xsi:type="dcterms:W3CDTF">2023-01-27T09:45:33Z</dcterms:created>
  <dcterms:modified xsi:type="dcterms:W3CDTF">2023-01-27T09:51:09Z</dcterms:modified>
  <cp:category/>
  <cp:version/>
  <cp:contentType/>
  <cp:contentStatus/>
</cp:coreProperties>
</file>