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uzivatel\Desktop\Rozpočty\2018\Aquatis\PK Veslí\oprava_2022_2\"/>
    </mc:Choice>
  </mc:AlternateContent>
  <xr:revisionPtr revIDLastSave="0" documentId="13_ncr:1_{FAACED6B-96CC-43AF-B004-240A78B8B9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2 - SO 02 PK - komplexní..." sheetId="2" r:id="rId2"/>
    <sheet name="02.1 - PS 02.1 Nerez prov..." sheetId="3" r:id="rId3"/>
    <sheet name="02.2 - PS 02.2 Nerez prov..." sheetId="4" r:id="rId4"/>
    <sheet name="901 - VON" sheetId="5" r:id="rId5"/>
  </sheets>
  <definedNames>
    <definedName name="_xlnm._FilterDatabase" localSheetId="1" hidden="1">'02 - SO 02 PK - komplexní...'!$C$128:$K$288</definedName>
    <definedName name="_xlnm._FilterDatabase" localSheetId="2" hidden="1">'02.1 - PS 02.1 Nerez prov...'!$C$117:$K$137</definedName>
    <definedName name="_xlnm._FilterDatabase" localSheetId="3" hidden="1">'02.2 - PS 02.2 Nerez prov...'!$C$117:$K$142</definedName>
    <definedName name="_xlnm._FilterDatabase" localSheetId="4" hidden="1">'901 - VON'!$C$116:$K$126</definedName>
    <definedName name="_xlnm.Print_Titles" localSheetId="1">'02 - SO 02 PK - komplexní...'!$128:$128</definedName>
    <definedName name="_xlnm.Print_Titles" localSheetId="2">'02.1 - PS 02.1 Nerez prov...'!$117:$117</definedName>
    <definedName name="_xlnm.Print_Titles" localSheetId="3">'02.2 - PS 02.2 Nerez prov...'!$117:$117</definedName>
    <definedName name="_xlnm.Print_Titles" localSheetId="4">'901 - VON'!$116:$116</definedName>
    <definedName name="_xlnm.Print_Titles" localSheetId="0">'Rekapitulace stavby'!$92:$92</definedName>
    <definedName name="_xlnm.Print_Area" localSheetId="1">'02 - SO 02 PK - komplexní...'!$C$4:$J$76,'02 - SO 02 PK - komplexní...'!$C$82:$J$110,'02 - SO 02 PK - komplexní...'!$C$116:$J$288</definedName>
    <definedName name="_xlnm.Print_Area" localSheetId="2">'02.1 - PS 02.1 Nerez prov...'!$C$4:$J$76,'02.1 - PS 02.1 Nerez prov...'!$C$82:$J$99,'02.1 - PS 02.1 Nerez prov...'!$C$105:$J$137</definedName>
    <definedName name="_xlnm.Print_Area" localSheetId="3">'02.2 - PS 02.2 Nerez prov...'!$C$4:$J$76,'02.2 - PS 02.2 Nerez prov...'!$C$82:$J$99,'02.2 - PS 02.2 Nerez prov...'!$C$105:$J$142</definedName>
    <definedName name="_xlnm.Print_Area" localSheetId="4">'901 - VON'!$C$4:$J$76,'901 - VON'!$C$82:$J$98,'901 - VON'!$C$104:$J$126</definedName>
    <definedName name="_xlnm.Print_Area" localSheetId="0">'Rekapitulace stavby'!$D$4:$AO$76,'Rekapitulace stavby'!$C$82:$AQ$99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F111" i="5"/>
  <c r="E109" i="5"/>
  <c r="F89" i="5"/>
  <c r="E87" i="5"/>
  <c r="J24" i="5"/>
  <c r="E24" i="5"/>
  <c r="J92" i="5"/>
  <c r="J23" i="5"/>
  <c r="J21" i="5"/>
  <c r="E21" i="5"/>
  <c r="J113" i="5"/>
  <c r="J20" i="5"/>
  <c r="J18" i="5"/>
  <c r="E18" i="5"/>
  <c r="F92" i="5"/>
  <c r="J17" i="5"/>
  <c r="J15" i="5"/>
  <c r="E15" i="5"/>
  <c r="F113" i="5"/>
  <c r="J14" i="5"/>
  <c r="J12" i="5"/>
  <c r="J111" i="5" s="1"/>
  <c r="E7" i="5"/>
  <c r="E107" i="5" s="1"/>
  <c r="J37" i="4"/>
  <c r="J36" i="4"/>
  <c r="AY97" i="1"/>
  <c r="J35" i="4"/>
  <c r="AX97" i="1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F37" i="4" s="1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F112" i="4"/>
  <c r="E110" i="4"/>
  <c r="F89" i="4"/>
  <c r="E87" i="4"/>
  <c r="J24" i="4"/>
  <c r="E24" i="4"/>
  <c r="J92" i="4"/>
  <c r="J23" i="4"/>
  <c r="J21" i="4"/>
  <c r="E21" i="4"/>
  <c r="J91" i="4"/>
  <c r="J20" i="4"/>
  <c r="J18" i="4"/>
  <c r="E18" i="4"/>
  <c r="F115" i="4"/>
  <c r="J17" i="4"/>
  <c r="J15" i="4"/>
  <c r="E15" i="4"/>
  <c r="F91" i="4"/>
  <c r="J14" i="4"/>
  <c r="J12" i="4"/>
  <c r="J112" i="4"/>
  <c r="E7" i="4"/>
  <c r="E108" i="4"/>
  <c r="J37" i="3"/>
  <c r="J36" i="3"/>
  <c r="AY96" i="1"/>
  <c r="J35" i="3"/>
  <c r="AX96" i="1" s="1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F112" i="3"/>
  <c r="E110" i="3"/>
  <c r="F89" i="3"/>
  <c r="E87" i="3"/>
  <c r="J24" i="3"/>
  <c r="E24" i="3"/>
  <c r="J115" i="3"/>
  <c r="J23" i="3"/>
  <c r="J21" i="3"/>
  <c r="E21" i="3"/>
  <c r="J91" i="3"/>
  <c r="J20" i="3"/>
  <c r="J18" i="3"/>
  <c r="E18" i="3"/>
  <c r="F115" i="3"/>
  <c r="J17" i="3"/>
  <c r="J15" i="3"/>
  <c r="E15" i="3"/>
  <c r="F114" i="3"/>
  <c r="J14" i="3"/>
  <c r="J12" i="3"/>
  <c r="J112" i="3" s="1"/>
  <c r="E7" i="3"/>
  <c r="E108" i="3"/>
  <c r="J37" i="2"/>
  <c r="J36" i="2"/>
  <c r="AY95" i="1"/>
  <c r="J35" i="2"/>
  <c r="AX95" i="1" s="1"/>
  <c r="BI288" i="2"/>
  <c r="BH288" i="2"/>
  <c r="BG288" i="2"/>
  <c r="BF288" i="2"/>
  <c r="T288" i="2"/>
  <c r="T287" i="2"/>
  <c r="T286" i="2"/>
  <c r="R288" i="2"/>
  <c r="R287" i="2"/>
  <c r="R286" i="2"/>
  <c r="P288" i="2"/>
  <c r="P287" i="2" s="1"/>
  <c r="P286" i="2" s="1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T259" i="2"/>
  <c r="R260" i="2"/>
  <c r="R259" i="2"/>
  <c r="P260" i="2"/>
  <c r="P259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T208" i="2"/>
  <c r="R209" i="2"/>
  <c r="R208" i="2" s="1"/>
  <c r="P209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F123" i="2"/>
  <c r="E121" i="2"/>
  <c r="F89" i="2"/>
  <c r="E87" i="2"/>
  <c r="J24" i="2"/>
  <c r="E24" i="2"/>
  <c r="J126" i="2" s="1"/>
  <c r="J23" i="2"/>
  <c r="J21" i="2"/>
  <c r="E21" i="2"/>
  <c r="J125" i="2" s="1"/>
  <c r="J20" i="2"/>
  <c r="J18" i="2"/>
  <c r="E18" i="2"/>
  <c r="F92" i="2" s="1"/>
  <c r="J17" i="2"/>
  <c r="J15" i="2"/>
  <c r="E15" i="2"/>
  <c r="F125" i="2" s="1"/>
  <c r="J14" i="2"/>
  <c r="J12" i="2"/>
  <c r="J123" i="2" s="1"/>
  <c r="E7" i="2"/>
  <c r="E119" i="2"/>
  <c r="L90" i="1"/>
  <c r="AM90" i="1"/>
  <c r="AM89" i="1"/>
  <c r="L89" i="1"/>
  <c r="AM87" i="1"/>
  <c r="L87" i="1"/>
  <c r="L85" i="1"/>
  <c r="L84" i="1"/>
  <c r="BK280" i="2"/>
  <c r="J265" i="2"/>
  <c r="BK254" i="2"/>
  <c r="BK238" i="2"/>
  <c r="J207" i="2"/>
  <c r="J193" i="2"/>
  <c r="BK186" i="2"/>
  <c r="J167" i="2"/>
  <c r="BK138" i="2"/>
  <c r="BK265" i="2"/>
  <c r="BK255" i="2"/>
  <c r="BK235" i="2"/>
  <c r="J227" i="2"/>
  <c r="BK212" i="2"/>
  <c r="BK180" i="2"/>
  <c r="J145" i="2"/>
  <c r="J288" i="2"/>
  <c r="BK274" i="2"/>
  <c r="J254" i="2"/>
  <c r="BK227" i="2"/>
  <c r="J217" i="2"/>
  <c r="J211" i="2"/>
  <c r="J197" i="2"/>
  <c r="J186" i="2"/>
  <c r="BK171" i="2"/>
  <c r="BK154" i="2"/>
  <c r="AS94" i="1"/>
  <c r="J206" i="2"/>
  <c r="BK177" i="2"/>
  <c r="BK151" i="2"/>
  <c r="BK136" i="3"/>
  <c r="J137" i="3"/>
  <c r="J130" i="3"/>
  <c r="J125" i="3"/>
  <c r="BK135" i="3"/>
  <c r="J131" i="3"/>
  <c r="J126" i="3"/>
  <c r="J136" i="3"/>
  <c r="BK131" i="3"/>
  <c r="J140" i="4"/>
  <c r="J128" i="4"/>
  <c r="J126" i="4"/>
  <c r="J123" i="4"/>
  <c r="J137" i="4"/>
  <c r="BK134" i="4"/>
  <c r="BK131" i="4"/>
  <c r="BK128" i="4"/>
  <c r="BK137" i="4"/>
  <c r="J129" i="4"/>
  <c r="BK122" i="5"/>
  <c r="J124" i="5"/>
  <c r="BK120" i="5"/>
  <c r="BK123" i="5"/>
  <c r="BK277" i="2"/>
  <c r="BK268" i="2"/>
  <c r="J256" i="2"/>
  <c r="BK242" i="2"/>
  <c r="BK214" i="2"/>
  <c r="BK203" i="2"/>
  <c r="BK182" i="2"/>
  <c r="BK159" i="2"/>
  <c r="J144" i="2"/>
  <c r="J277" i="2"/>
  <c r="BK260" i="2"/>
  <c r="J241" i="2"/>
  <c r="BK228" i="2"/>
  <c r="J213" i="2"/>
  <c r="BK185" i="2"/>
  <c r="BK135" i="2"/>
  <c r="J280" i="2"/>
  <c r="BK263" i="2"/>
  <c r="BK253" i="2"/>
  <c r="J222" i="2"/>
  <c r="BK215" i="2"/>
  <c r="BK206" i="2"/>
  <c r="BK193" i="2"/>
  <c r="J172" i="2"/>
  <c r="J155" i="2"/>
  <c r="J138" i="2"/>
  <c r="BK283" i="2"/>
  <c r="J260" i="2"/>
  <c r="J242" i="2"/>
  <c r="J235" i="2"/>
  <c r="BK218" i="2"/>
  <c r="J212" i="2"/>
  <c r="J202" i="2"/>
  <c r="J163" i="2"/>
  <c r="BK137" i="3"/>
  <c r="BK123" i="3"/>
  <c r="J133" i="3"/>
  <c r="J127" i="3"/>
  <c r="J121" i="3"/>
  <c r="J128" i="3"/>
  <c r="BK124" i="3"/>
  <c r="BK133" i="3"/>
  <c r="BK121" i="3"/>
  <c r="J135" i="4"/>
  <c r="BK132" i="4"/>
  <c r="J127" i="4"/>
  <c r="BK124" i="4"/>
  <c r="J136" i="4"/>
  <c r="J133" i="4"/>
  <c r="J124" i="4"/>
  <c r="BK140" i="4"/>
  <c r="BK130" i="4"/>
  <c r="J125" i="4"/>
  <c r="J121" i="5"/>
  <c r="J123" i="5"/>
  <c r="J122" i="5"/>
  <c r="BK125" i="5"/>
  <c r="J120" i="5"/>
  <c r="BK288" i="2"/>
  <c r="BK264" i="2"/>
  <c r="BK248" i="2"/>
  <c r="BK234" i="2"/>
  <c r="BK213" i="2"/>
  <c r="BK197" i="2"/>
  <c r="J189" i="2"/>
  <c r="J171" i="2"/>
  <c r="BK145" i="2"/>
  <c r="J132" i="2"/>
  <c r="J263" i="2"/>
  <c r="J248" i="2"/>
  <c r="J234" i="2"/>
  <c r="BK216" i="2"/>
  <c r="BK207" i="2"/>
  <c r="J182" i="2"/>
  <c r="J148" i="2"/>
  <c r="J283" i="2"/>
  <c r="J271" i="2"/>
  <c r="J258" i="2"/>
  <c r="J245" i="2"/>
  <c r="BK219" i="2"/>
  <c r="J214" i="2"/>
  <c r="BK205" i="2"/>
  <c r="BK190" i="2"/>
  <c r="J185" i="2"/>
  <c r="BK163" i="2"/>
  <c r="J151" i="2"/>
  <c r="J135" i="2"/>
  <c r="J274" i="2"/>
  <c r="J253" i="2"/>
  <c r="J238" i="2"/>
  <c r="BK222" i="2"/>
  <c r="J216" i="2"/>
  <c r="J209" i="2"/>
  <c r="BK167" i="2"/>
  <c r="BK148" i="2"/>
  <c r="J122" i="3"/>
  <c r="BK132" i="3"/>
  <c r="BK126" i="3"/>
  <c r="BK122" i="3"/>
  <c r="J129" i="3"/>
  <c r="BK125" i="3"/>
  <c r="BK134" i="3"/>
  <c r="BK130" i="3"/>
  <c r="BK129" i="4"/>
  <c r="J121" i="4"/>
  <c r="J131" i="4"/>
  <c r="BK122" i="4"/>
  <c r="J125" i="5"/>
  <c r="BK126" i="5"/>
  <c r="BK124" i="5"/>
  <c r="J282" i="2"/>
  <c r="BK271" i="2"/>
  <c r="BK258" i="2"/>
  <c r="J219" i="2"/>
  <c r="J205" i="2"/>
  <c r="J190" i="2"/>
  <c r="BK172" i="2"/>
  <c r="J154" i="2"/>
  <c r="J141" i="2"/>
  <c r="J264" i="2"/>
  <c r="BK245" i="2"/>
  <c r="J231" i="2"/>
  <c r="J215" i="2"/>
  <c r="J203" i="2"/>
  <c r="J177" i="2"/>
  <c r="BK141" i="2"/>
  <c r="J268" i="2"/>
  <c r="J255" i="2"/>
  <c r="BK231" i="2"/>
  <c r="J218" i="2"/>
  <c r="BK209" i="2"/>
  <c r="BK202" i="2"/>
  <c r="BK189" i="2"/>
  <c r="J159" i="2"/>
  <c r="BK144" i="2"/>
  <c r="BK132" i="2"/>
  <c r="BK282" i="2"/>
  <c r="BK256" i="2"/>
  <c r="BK241" i="2"/>
  <c r="J228" i="2"/>
  <c r="BK217" i="2"/>
  <c r="BK211" i="2"/>
  <c r="J180" i="2"/>
  <c r="BK155" i="2"/>
  <c r="BK128" i="3"/>
  <c r="J135" i="3"/>
  <c r="BK129" i="3"/>
  <c r="J124" i="3"/>
  <c r="J134" i="3"/>
  <c r="BK127" i="3"/>
  <c r="J123" i="3"/>
  <c r="J132" i="3"/>
  <c r="BK136" i="4"/>
  <c r="J134" i="4"/>
  <c r="BK127" i="4"/>
  <c r="BK125" i="4"/>
  <c r="J122" i="4"/>
  <c r="BK135" i="4"/>
  <c r="J132" i="4"/>
  <c r="J130" i="4"/>
  <c r="BK123" i="4"/>
  <c r="BK133" i="4"/>
  <c r="BK126" i="4"/>
  <c r="BK121" i="4"/>
  <c r="J119" i="5"/>
  <c r="BK119" i="5"/>
  <c r="J126" i="5"/>
  <c r="BK121" i="5"/>
  <c r="R131" i="2" l="1"/>
  <c r="P196" i="2"/>
  <c r="BK204" i="2"/>
  <c r="J204" i="2"/>
  <c r="J100" i="2" s="1"/>
  <c r="P210" i="2"/>
  <c r="P252" i="2"/>
  <c r="P262" i="2"/>
  <c r="P261" i="2" s="1"/>
  <c r="P129" i="2" s="1"/>
  <c r="AU95" i="1" s="1"/>
  <c r="P281" i="2"/>
  <c r="T120" i="3"/>
  <c r="T119" i="3"/>
  <c r="T118" i="3" s="1"/>
  <c r="R120" i="4"/>
  <c r="R119" i="4"/>
  <c r="R118" i="4"/>
  <c r="T131" i="2"/>
  <c r="R196" i="2"/>
  <c r="P204" i="2"/>
  <c r="R210" i="2"/>
  <c r="R252" i="2"/>
  <c r="R262" i="2"/>
  <c r="R281" i="2"/>
  <c r="R261" i="2" s="1"/>
  <c r="BK120" i="3"/>
  <c r="BK119" i="3"/>
  <c r="J119" i="3"/>
  <c r="J97" i="3"/>
  <c r="P120" i="4"/>
  <c r="P119" i="4"/>
  <c r="P118" i="4"/>
  <c r="AU97" i="1"/>
  <c r="BK118" i="5"/>
  <c r="J118" i="5"/>
  <c r="J97" i="5"/>
  <c r="R118" i="5"/>
  <c r="R117" i="5" s="1"/>
  <c r="P131" i="2"/>
  <c r="P130" i="2"/>
  <c r="T196" i="2"/>
  <c r="T204" i="2"/>
  <c r="T210" i="2"/>
  <c r="T252" i="2"/>
  <c r="BK262" i="2"/>
  <c r="J262" i="2"/>
  <c r="J106" i="2"/>
  <c r="BK281" i="2"/>
  <c r="J281" i="2"/>
  <c r="J107" i="2"/>
  <c r="R120" i="3"/>
  <c r="R119" i="3" s="1"/>
  <c r="R118" i="3" s="1"/>
  <c r="BK120" i="4"/>
  <c r="J120" i="4"/>
  <c r="J98" i="4" s="1"/>
  <c r="P118" i="5"/>
  <c r="P117" i="5"/>
  <c r="AU98" i="1"/>
  <c r="BK131" i="2"/>
  <c r="J131" i="2"/>
  <c r="J98" i="2"/>
  <c r="BK196" i="2"/>
  <c r="J196" i="2" s="1"/>
  <c r="J99" i="2" s="1"/>
  <c r="R204" i="2"/>
  <c r="BK210" i="2"/>
  <c r="J210" i="2" s="1"/>
  <c r="J102" i="2" s="1"/>
  <c r="BK252" i="2"/>
  <c r="J252" i="2"/>
  <c r="J103" i="2" s="1"/>
  <c r="T262" i="2"/>
  <c r="T281" i="2"/>
  <c r="T261" i="2" s="1"/>
  <c r="P120" i="3"/>
  <c r="P119" i="3"/>
  <c r="P118" i="3"/>
  <c r="AU96" i="1"/>
  <c r="T120" i="4"/>
  <c r="T119" i="4"/>
  <c r="T118" i="4"/>
  <c r="T118" i="5"/>
  <c r="T117" i="5" s="1"/>
  <c r="BK259" i="2"/>
  <c r="J259" i="2"/>
  <c r="J104" i="2"/>
  <c r="BK287" i="2"/>
  <c r="BK286" i="2"/>
  <c r="J286" i="2"/>
  <c r="J108" i="2"/>
  <c r="BK208" i="2"/>
  <c r="J208" i="2"/>
  <c r="J101" i="2"/>
  <c r="J89" i="5"/>
  <c r="J114" i="5"/>
  <c r="E85" i="5"/>
  <c r="J91" i="5"/>
  <c r="F114" i="5"/>
  <c r="BE119" i="5"/>
  <c r="BE120" i="5"/>
  <c r="BE121" i="5"/>
  <c r="BE122" i="5"/>
  <c r="BE124" i="5"/>
  <c r="BE126" i="5"/>
  <c r="BE125" i="5"/>
  <c r="F91" i="5"/>
  <c r="BE123" i="5"/>
  <c r="J120" i="3"/>
  <c r="J98" i="3"/>
  <c r="E85" i="4"/>
  <c r="J89" i="4"/>
  <c r="F92" i="4"/>
  <c r="F114" i="4"/>
  <c r="J115" i="4"/>
  <c r="BE121" i="4"/>
  <c r="BE124" i="4"/>
  <c r="BE129" i="4"/>
  <c r="BE132" i="4"/>
  <c r="BE135" i="4"/>
  <c r="BE136" i="4"/>
  <c r="J114" i="4"/>
  <c r="BE125" i="4"/>
  <c r="BE127" i="4"/>
  <c r="BE128" i="4"/>
  <c r="BE130" i="4"/>
  <c r="BE131" i="4"/>
  <c r="BE134" i="4"/>
  <c r="BE137" i="4"/>
  <c r="BK118" i="3"/>
  <c r="J118" i="3"/>
  <c r="J96" i="3" s="1"/>
  <c r="BE122" i="4"/>
  <c r="BE123" i="4"/>
  <c r="BE126" i="4"/>
  <c r="BE133" i="4"/>
  <c r="BE140" i="4"/>
  <c r="BD97" i="1"/>
  <c r="F91" i="3"/>
  <c r="J114" i="3"/>
  <c r="BE121" i="3"/>
  <c r="BE122" i="3"/>
  <c r="BE123" i="3"/>
  <c r="BE124" i="3"/>
  <c r="BE137" i="3"/>
  <c r="E85" i="3"/>
  <c r="J89" i="3"/>
  <c r="J92" i="3"/>
  <c r="BE129" i="3"/>
  <c r="BE132" i="3"/>
  <c r="F92" i="3"/>
  <c r="BE125" i="3"/>
  <c r="BE127" i="3"/>
  <c r="BE128" i="3"/>
  <c r="BE135" i="3"/>
  <c r="BE136" i="3"/>
  <c r="BE126" i="3"/>
  <c r="BE130" i="3"/>
  <c r="BE131" i="3"/>
  <c r="BE133" i="3"/>
  <c r="BE134" i="3"/>
  <c r="J89" i="2"/>
  <c r="J92" i="2"/>
  <c r="F126" i="2"/>
  <c r="BE132" i="2"/>
  <c r="BE135" i="2"/>
  <c r="BE138" i="2"/>
  <c r="BE141" i="2"/>
  <c r="BE144" i="2"/>
  <c r="BE182" i="2"/>
  <c r="BE185" i="2"/>
  <c r="BE189" i="2"/>
  <c r="BE193" i="2"/>
  <c r="BE197" i="2"/>
  <c r="BE202" i="2"/>
  <c r="BE203" i="2"/>
  <c r="BE206" i="2"/>
  <c r="BE213" i="2"/>
  <c r="BE231" i="2"/>
  <c r="BE245" i="2"/>
  <c r="BE253" i="2"/>
  <c r="BE254" i="2"/>
  <c r="BE258" i="2"/>
  <c r="BE263" i="2"/>
  <c r="BE265" i="2"/>
  <c r="BE271" i="2"/>
  <c r="BE277" i="2"/>
  <c r="J91" i="2"/>
  <c r="BE145" i="2"/>
  <c r="BE148" i="2"/>
  <c r="BE167" i="2"/>
  <c r="BE180" i="2"/>
  <c r="BE212" i="2"/>
  <c r="BE215" i="2"/>
  <c r="BE227" i="2"/>
  <c r="BE235" i="2"/>
  <c r="BE238" i="2"/>
  <c r="BE241" i="2"/>
  <c r="BE256" i="2"/>
  <c r="BE264" i="2"/>
  <c r="BE274" i="2"/>
  <c r="BE280" i="2"/>
  <c r="BE283" i="2"/>
  <c r="E85" i="2"/>
  <c r="F91" i="2"/>
  <c r="BE151" i="2"/>
  <c r="BE155" i="2"/>
  <c r="BE159" i="2"/>
  <c r="BE163" i="2"/>
  <c r="BE171" i="2"/>
  <c r="BE172" i="2"/>
  <c r="BE186" i="2"/>
  <c r="BE190" i="2"/>
  <c r="BE205" i="2"/>
  <c r="BE209" i="2"/>
  <c r="BE222" i="2"/>
  <c r="BE242" i="2"/>
  <c r="BE248" i="2"/>
  <c r="BE260" i="2"/>
  <c r="BE268" i="2"/>
  <c r="BE282" i="2"/>
  <c r="BE154" i="2"/>
  <c r="BE177" i="2"/>
  <c r="BE207" i="2"/>
  <c r="BE211" i="2"/>
  <c r="BE214" i="2"/>
  <c r="BE216" i="2"/>
  <c r="BE217" i="2"/>
  <c r="BE218" i="2"/>
  <c r="BE219" i="2"/>
  <c r="BE228" i="2"/>
  <c r="BE234" i="2"/>
  <c r="BE255" i="2"/>
  <c r="BE288" i="2"/>
  <c r="F36" i="2"/>
  <c r="BC95" i="1" s="1"/>
  <c r="F34" i="3"/>
  <c r="BA96" i="1"/>
  <c r="J34" i="4"/>
  <c r="AW97" i="1" s="1"/>
  <c r="J34" i="5"/>
  <c r="AW98" i="1"/>
  <c r="J34" i="2"/>
  <c r="AW95" i="1" s="1"/>
  <c r="J34" i="3"/>
  <c r="AW96" i="1"/>
  <c r="F37" i="3"/>
  <c r="BD96" i="1" s="1"/>
  <c r="F35" i="4"/>
  <c r="BB97" i="1"/>
  <c r="F36" i="5"/>
  <c r="BC98" i="1" s="1"/>
  <c r="F34" i="2"/>
  <c r="BA95" i="1"/>
  <c r="F35" i="3"/>
  <c r="BB96" i="1" s="1"/>
  <c r="F36" i="3"/>
  <c r="BC96" i="1"/>
  <c r="F36" i="4"/>
  <c r="BC97" i="1" s="1"/>
  <c r="F37" i="5"/>
  <c r="BD98" i="1"/>
  <c r="F35" i="2"/>
  <c r="BB95" i="1" s="1"/>
  <c r="F37" i="2"/>
  <c r="BD95" i="1"/>
  <c r="F34" i="4"/>
  <c r="BA97" i="1" s="1"/>
  <c r="F34" i="5"/>
  <c r="BA98" i="1"/>
  <c r="F35" i="5"/>
  <c r="BB98" i="1" s="1"/>
  <c r="T130" i="2" l="1"/>
  <c r="T129" i="2"/>
  <c r="R130" i="2"/>
  <c r="R129" i="2"/>
  <c r="BK261" i="2"/>
  <c r="J261" i="2"/>
  <c r="J105" i="2"/>
  <c r="J287" i="2"/>
  <c r="J109" i="2" s="1"/>
  <c r="BK119" i="4"/>
  <c r="J119" i="4"/>
  <c r="J97" i="4"/>
  <c r="BK130" i="2"/>
  <c r="J130" i="2"/>
  <c r="J97" i="2"/>
  <c r="BK117" i="5"/>
  <c r="J117" i="5" s="1"/>
  <c r="J96" i="5" s="1"/>
  <c r="J33" i="2"/>
  <c r="AV95" i="1"/>
  <c r="AT95" i="1" s="1"/>
  <c r="BB94" i="1"/>
  <c r="W31" i="1"/>
  <c r="BD94" i="1"/>
  <c r="W33" i="1" s="1"/>
  <c r="AU94" i="1"/>
  <c r="J33" i="3"/>
  <c r="AV96" i="1"/>
  <c r="AT96" i="1" s="1"/>
  <c r="J30" i="3"/>
  <c r="AG96" i="1"/>
  <c r="F33" i="4"/>
  <c r="AZ97" i="1" s="1"/>
  <c r="J33" i="5"/>
  <c r="AV98" i="1"/>
  <c r="AT98" i="1"/>
  <c r="BA94" i="1"/>
  <c r="AW94" i="1"/>
  <c r="AK30" i="1"/>
  <c r="BC94" i="1"/>
  <c r="AY94" i="1" s="1"/>
  <c r="F33" i="2"/>
  <c r="AZ95" i="1"/>
  <c r="F33" i="3"/>
  <c r="AZ96" i="1" s="1"/>
  <c r="J33" i="4"/>
  <c r="AV97" i="1"/>
  <c r="AT97" i="1"/>
  <c r="F33" i="5"/>
  <c r="AZ98" i="1"/>
  <c r="BK129" i="2" l="1"/>
  <c r="J129" i="2"/>
  <c r="BK118" i="4"/>
  <c r="J118" i="4"/>
  <c r="J96" i="4" s="1"/>
  <c r="AN96" i="1"/>
  <c r="J39" i="3"/>
  <c r="J30" i="5"/>
  <c r="AG98" i="1" s="1"/>
  <c r="J30" i="2"/>
  <c r="AG95" i="1"/>
  <c r="W32" i="1"/>
  <c r="AZ94" i="1"/>
  <c r="AV94" i="1"/>
  <c r="AK29" i="1"/>
  <c r="W30" i="1"/>
  <c r="AX94" i="1"/>
  <c r="J39" i="5" l="1"/>
  <c r="J39" i="2"/>
  <c r="J96" i="2"/>
  <c r="AN95" i="1"/>
  <c r="AN98" i="1"/>
  <c r="J30" i="4"/>
  <c r="AG97" i="1"/>
  <c r="AG94" i="1"/>
  <c r="AK26" i="1"/>
  <c r="W29" i="1"/>
  <c r="AT94" i="1"/>
  <c r="J39" i="4" l="1"/>
  <c r="AN94" i="1"/>
  <c r="AN97" i="1"/>
  <c r="AK35" i="1"/>
</calcChain>
</file>

<file path=xl/sharedStrings.xml><?xml version="1.0" encoding="utf-8"?>
<sst xmlns="http://schemas.openxmlformats.org/spreadsheetml/2006/main" count="2992" uniqueCount="561">
  <si>
    <t>Export Komplet</t>
  </si>
  <si>
    <t/>
  </si>
  <si>
    <t>2.0</t>
  </si>
  <si>
    <t>False</t>
  </si>
  <si>
    <t>{30ed6224-5d57-4a35-8ff4-50575fd5f574}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</si>
  <si>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</si>
  <si>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</si>
  <si>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</si>
  <si>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</si>
  <si>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</si>
  <si>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</si>
  <si>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</si>
  <si>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</si>
  <si>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</si>
  <si>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03_2022_2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</si>
  <si>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</si>
  <si>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</si>
  <si>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Baťův kanál, PK Spytihněv, PK Veselí n. Moravou - Komplexní oprava (PK Veselí)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</si>
  <si>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</si>
  <si>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</si>
  <si>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</si>
  <si>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</si>
  <si>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</si>
  <si>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</si>
  <si>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</si>
  <si>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</si>
  <si>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</si>
  <si>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</si>
  <si>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</si>
  <si>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</si>
  <si>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</si>
  <si>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</si>
  <si>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</si>
  <si>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</si>
  <si>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</si>
  <si>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</si>
  <si>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</si>
  <si>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</si>
  <si>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</si>
  <si>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</si>
  <si>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</si>
  <si>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</si>
  <si>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</si>
  <si>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</si>
  <si>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</si>
  <si>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</si>
  <si>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</si>
  <si>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</si>
  <si>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</si>
  <si>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</si>
  <si>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</si>
  <si>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</si>
  <si>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</si>
  <si>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</si>
  <si>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</si>
  <si>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</si>
  <si>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</si>
  <si>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</si>
  <si>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</si>
  <si>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</si>
  <si>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</si>
  <si>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</si>
  <si>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</si>
  <si>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</si>
  <si>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</si>
  <si>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</si>
  <si>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</si>
  <si>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</si>
  <si>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</si>
  <si>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</si>
  <si>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</si>
  <si>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</si>
  <si>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</si>
  <si>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</si>
  <si>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</si>
  <si>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</si>
  <si>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</si>
  <si>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</si>
  <si>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SO 02 PK - komplexní rekonstrukce - stavební část - Veselí nad Moravou</t>
  </si>
  <si>
    <t>STA</t>
  </si>
  <si>
    <t>1</t>
  </si>
  <si>
    <t>{1d63ec6f-4a3a-4982-9ea1-5c002a1a4273}</t>
  </si>
  <si>
    <t>2</t>
  </si>
  <si>
    <t>02.1</t>
  </si>
  <si>
    <t>PS 02.1 Nerez provedení vzpěrných vrat a arm. vrat i provizorního hrazení pro horní ohlaví PK Veselí</t>
  </si>
  <si>
    <t>PRO</t>
  </si>
  <si>
    <t>{eaebd350-d50d-49ba-8c8e-ff59024d9f42}</t>
  </si>
  <si>
    <t>02.2</t>
  </si>
  <si>
    <t>PS 02.2 Nerez provedení vzpěrných vrat a arm. vrat i provizorního hrazení pro dolní ohlaví PK Veselí</t>
  </si>
  <si>
    <t>{c4502ad7-79a2-4a3d-bdc8-4176c56dd8c0}</t>
  </si>
  <si>
    <t>901</t>
  </si>
  <si>
    <t>VON</t>
  </si>
  <si>
    <t>{6e2d5286-cbc2-4af8-b374-7743ea611546}</t>
  </si>
  <si>
    <t>KRYCÍ LIST SOUPISU PRACÍ</t>
  </si>
  <si>
    <t>Objekt:</t>
  </si>
  <si>
    <t>02 - SO 02 PK - komplexní rekonstrukce - stavební část - Veselí nad Moravou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</si>
  <si>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</si>
  <si>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</si>
  <si>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</si>
  <si>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</si>
  <si>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</si>
  <si>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</si>
  <si>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</si>
  <si>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</si>
  <si>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</si>
  <si>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</si>
  <si>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</si>
  <si>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</si>
  <si>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</si>
  <si>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</si>
  <si>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</si>
  <si>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</si>
  <si>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M - M</t>
  </si>
  <si>
    <t xml:space="preserve">    21Mx - Elektroinstalace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</si>
  <si>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</si>
  <si>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</si>
  <si>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</si>
  <si>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</si>
  <si>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</si>
  <si>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</si>
  <si>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</si>
  <si>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</si>
  <si>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</si>
  <si>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</si>
  <si>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</si>
  <si>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</si>
  <si>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</si>
  <si>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</si>
  <si>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</si>
  <si>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</si>
  <si>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</si>
  <si>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</si>
  <si>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115101202</t>
  </si>
  <si>
    <t>Čerpání vody na dopravní výšku do 10 m průměrný přítok přes 500 do 1 000 l/min</t>
  </si>
  <si>
    <t>hod</t>
  </si>
  <si>
    <t>4</t>
  </si>
  <si>
    <t>-2124279135</t>
  </si>
  <si>
    <t>VV</t>
  </si>
  <si>
    <t>24*30</t>
  </si>
  <si>
    <t>Součet</t>
  </si>
  <si>
    <t>115101302</t>
  </si>
  <si>
    <t>Pohotovost čerpací soupravy pro dopravní výšku do 10 m přítok přes 500 do 1 000 l/min</t>
  </si>
  <si>
    <t>den</t>
  </si>
  <si>
    <t>2113642317</t>
  </si>
  <si>
    <t>30</t>
  </si>
  <si>
    <t>3</t>
  </si>
  <si>
    <t>12930R101</t>
  </si>
  <si>
    <t>Vyčištění stavebního prostoru od nánosů</t>
  </si>
  <si>
    <t>m3</t>
  </si>
  <si>
    <t>1805640558</t>
  </si>
  <si>
    <t>80</t>
  </si>
  <si>
    <t>153111112</t>
  </si>
  <si>
    <t>Podélné řezání ocelových štětovnic na skládce</t>
  </si>
  <si>
    <t>m</t>
  </si>
  <si>
    <t>-904352397</t>
  </si>
  <si>
    <t>10,0*4</t>
  </si>
  <si>
    <t>5</t>
  </si>
  <si>
    <t>153111113</t>
  </si>
  <si>
    <t>Řezání otvorů v ocelových štětovnicích na skládce</t>
  </si>
  <si>
    <t>kus</t>
  </si>
  <si>
    <t>-1767915748</t>
  </si>
  <si>
    <t>6</t>
  </si>
  <si>
    <t>153112116</t>
  </si>
  <si>
    <t>Nastražení ocelových štětovnic dl přes 10 m ve stísněných podmínkách z terénu</t>
  </si>
  <si>
    <t>m2</t>
  </si>
  <si>
    <t>-274253647</t>
  </si>
  <si>
    <t>25*10</t>
  </si>
  <si>
    <t>7</t>
  </si>
  <si>
    <t>153112133</t>
  </si>
  <si>
    <t>Zaberanění ocelových štětovnic na dl do 12 m ve stísněných podmínkách z terénu</t>
  </si>
  <si>
    <t>937061418</t>
  </si>
  <si>
    <t>8</t>
  </si>
  <si>
    <t>M</t>
  </si>
  <si>
    <t>1592022R</t>
  </si>
  <si>
    <t xml:space="preserve">štětovnice </t>
  </si>
  <si>
    <t>t</t>
  </si>
  <si>
    <t>-587434482</t>
  </si>
  <si>
    <t>"5x obratovost" 250*0,153</t>
  </si>
  <si>
    <t>9</t>
  </si>
  <si>
    <t>153113120</t>
  </si>
  <si>
    <t>Vytažení ocelových štětovnic dl do 12 m zaberaněných do hl 12 m z terénu ve stísněných podmínkách</t>
  </si>
  <si>
    <t>542021499</t>
  </si>
  <si>
    <t>10</t>
  </si>
  <si>
    <t>15500R01</t>
  </si>
  <si>
    <t>Montáž pontonového soulodí PMS</t>
  </si>
  <si>
    <t>kg</t>
  </si>
  <si>
    <t>-1908933544</t>
  </si>
  <si>
    <t>"2x montáž"</t>
  </si>
  <si>
    <t>"říční díl - 4 ks" 2*4*7200</t>
  </si>
  <si>
    <t>11</t>
  </si>
  <si>
    <t>15500R02</t>
  </si>
  <si>
    <t>Demontáž pontonového soulodí PMS</t>
  </si>
  <si>
    <t>-2079552719</t>
  </si>
  <si>
    <t>12</t>
  </si>
  <si>
    <t>15501R01</t>
  </si>
  <si>
    <t>Montáž stabilizujících noh SMS</t>
  </si>
  <si>
    <t>-905608255</t>
  </si>
  <si>
    <t>"konstrukce SMS" 2*2661,6</t>
  </si>
  <si>
    <t>13</t>
  </si>
  <si>
    <t>15501R02</t>
  </si>
  <si>
    <t>Demontáž stabilizujících noh SMS</t>
  </si>
  <si>
    <t>1046478664</t>
  </si>
  <si>
    <t>14</t>
  </si>
  <si>
    <t>15502R02</t>
  </si>
  <si>
    <t>Doprava vč. nakládky, vykládky a povolení</t>
  </si>
  <si>
    <t>kpl</t>
  </si>
  <si>
    <t>1090519022</t>
  </si>
  <si>
    <t>15503R01</t>
  </si>
  <si>
    <t>Pronájem materiálu</t>
  </si>
  <si>
    <t>kč</t>
  </si>
  <si>
    <t>128800730</t>
  </si>
  <si>
    <t>"díly na pontonové soulodí" 4*500</t>
  </si>
  <si>
    <t>"materiál SMS" 2661*0,3</t>
  </si>
  <si>
    <t>"2x15 dní" 2798,3*15*2</t>
  </si>
  <si>
    <t>16</t>
  </si>
  <si>
    <t>162751117</t>
  </si>
  <si>
    <t>Vodorovné přemístění přes 9 000 do 10000 m výkopku/sypaniny z horniny třídy těžitelnosti I skupiny 1 až 3</t>
  </si>
  <si>
    <t>-1976396493</t>
  </si>
  <si>
    <t>17</t>
  </si>
  <si>
    <t>162751119</t>
  </si>
  <si>
    <t>Příplatek k vodorovnému přemístění výkopku/sypaniny z horniny třídy těžitelnosti I skupiny 1 až 3 ZKD 1000 m přes 10000 m</t>
  </si>
  <si>
    <t>91557300</t>
  </si>
  <si>
    <t>140*5 'Přepočtené koeficientem množství</t>
  </si>
  <si>
    <t>18</t>
  </si>
  <si>
    <t>17110R101</t>
  </si>
  <si>
    <t>Zřízení hrázek vč dovozu zeminy a nákladů na pořízení</t>
  </si>
  <si>
    <t>909556565</t>
  </si>
  <si>
    <t>270</t>
  </si>
  <si>
    <t>19</t>
  </si>
  <si>
    <t>17110R103</t>
  </si>
  <si>
    <t>Odstranění hrázek vč. odvozu zeminy,  uložení  na skládku + poplatek za skládku</t>
  </si>
  <si>
    <t>-994121079</t>
  </si>
  <si>
    <t>20</t>
  </si>
  <si>
    <t>17111R001</t>
  </si>
  <si>
    <t>Zřízení nájezdové rampy vč dovozu zeminy a nákladů na pořízení</t>
  </si>
  <si>
    <t>-1972916321</t>
  </si>
  <si>
    <t>60</t>
  </si>
  <si>
    <t>17111R002</t>
  </si>
  <si>
    <t>Odstranění nájezdové rampy vč. odvozu zeminy a uložení na skládku + poplatek za skládku</t>
  </si>
  <si>
    <t>-346695695</t>
  </si>
  <si>
    <t>22</t>
  </si>
  <si>
    <t>17112R001</t>
  </si>
  <si>
    <t xml:space="preserve">Zřízení panelové plochy </t>
  </si>
  <si>
    <t>471568832</t>
  </si>
  <si>
    <t>23</t>
  </si>
  <si>
    <t>17112R002</t>
  </si>
  <si>
    <t>odstranění panelové plochy vč. odvozu panelů</t>
  </si>
  <si>
    <t>1293564655</t>
  </si>
  <si>
    <t>Svislé a kompletní konstrukce</t>
  </si>
  <si>
    <t>24</t>
  </si>
  <si>
    <t>321311R16</t>
  </si>
  <si>
    <t>Konstrukce vodních staveb z betonu železového mrazuvzdorného tř. C 30/37 vč. bednění</t>
  </si>
  <si>
    <t>-1652998368</t>
  </si>
  <si>
    <t>"horní drážky" 21</t>
  </si>
  <si>
    <t>"dolní drážky" 16</t>
  </si>
  <si>
    <t>"vrata" 5</t>
  </si>
  <si>
    <t>25</t>
  </si>
  <si>
    <t>321311R17</t>
  </si>
  <si>
    <t>Dobetonování konstrukcí vodních staveb</t>
  </si>
  <si>
    <t>-386092346</t>
  </si>
  <si>
    <t>26</t>
  </si>
  <si>
    <t>38899R205</t>
  </si>
  <si>
    <t>Plastová chránička  2x DN 70</t>
  </si>
  <si>
    <t>-707356355</t>
  </si>
  <si>
    <t>Vodorovné konstrukce</t>
  </si>
  <si>
    <t>27</t>
  </si>
  <si>
    <t>42132R01</t>
  </si>
  <si>
    <t>Oděrné trámce 130x150 mm dl. 3,5 m - dodávka a montáž</t>
  </si>
  <si>
    <t>1239507344</t>
  </si>
  <si>
    <t>28</t>
  </si>
  <si>
    <t>42132R02</t>
  </si>
  <si>
    <t>Oděrné trámce 240x280 mm dl. 3,5 m - dodávka a montáž</t>
  </si>
  <si>
    <t>-1714989313</t>
  </si>
  <si>
    <t>29</t>
  </si>
  <si>
    <t>42138R01</t>
  </si>
  <si>
    <t>demontáž oděrných trámců</t>
  </si>
  <si>
    <t>1519468461</t>
  </si>
  <si>
    <t>Komunikace pozemní</t>
  </si>
  <si>
    <t>5761R01</t>
  </si>
  <si>
    <t>Obnova stávajících asfaltových komunikací tl. cca 450 mm</t>
  </si>
  <si>
    <t>1081269549</t>
  </si>
  <si>
    <t>Ostatní konstrukce a práce, bourání</t>
  </si>
  <si>
    <t>31</t>
  </si>
  <si>
    <t>91133R01</t>
  </si>
  <si>
    <t>demontáž svodidel</t>
  </si>
  <si>
    <t>475284666</t>
  </si>
  <si>
    <t>32</t>
  </si>
  <si>
    <t>91133R02</t>
  </si>
  <si>
    <t>zpětná montáž svodidel</t>
  </si>
  <si>
    <t>-632703223</t>
  </si>
  <si>
    <t>33</t>
  </si>
  <si>
    <t>91134R01</t>
  </si>
  <si>
    <t>demontáž plavebního značení</t>
  </si>
  <si>
    <t>-1815250768</t>
  </si>
  <si>
    <t>34</t>
  </si>
  <si>
    <t>91134R02</t>
  </si>
  <si>
    <t>montáž plavebního značení</t>
  </si>
  <si>
    <t>-1953961934</t>
  </si>
  <si>
    <t>35</t>
  </si>
  <si>
    <t>91136R01</t>
  </si>
  <si>
    <t xml:space="preserve">demontáž vodočtu </t>
  </si>
  <si>
    <t>1619778273</t>
  </si>
  <si>
    <t>36</t>
  </si>
  <si>
    <t>91136R02</t>
  </si>
  <si>
    <t>demontáž přidržovacích lan</t>
  </si>
  <si>
    <t>1023987525</t>
  </si>
  <si>
    <t>37</t>
  </si>
  <si>
    <t>91136R51</t>
  </si>
  <si>
    <t>nový vodočet dl. 4,0 m</t>
  </si>
  <si>
    <t>-1194497779</t>
  </si>
  <si>
    <t>38</t>
  </si>
  <si>
    <t>91136R52</t>
  </si>
  <si>
    <t>montáž přidržovacích lan</t>
  </si>
  <si>
    <t>-1038973438</t>
  </si>
  <si>
    <t>39</t>
  </si>
  <si>
    <t>9491011R01</t>
  </si>
  <si>
    <t>Lešení pomocné - zřízení a odstranění</t>
  </si>
  <si>
    <t>-1121664882</t>
  </si>
  <si>
    <t>53,6*5,3</t>
  </si>
  <si>
    <t>40</t>
  </si>
  <si>
    <t>96032R171</t>
  </si>
  <si>
    <t>Bourání vodních staveb z betonu, zálivka armatur, bednění</t>
  </si>
  <si>
    <t>1228906788</t>
  </si>
  <si>
    <t>41</t>
  </si>
  <si>
    <t>9740491R</t>
  </si>
  <si>
    <t>Vysekání drážek pro chráničky</t>
  </si>
  <si>
    <t>-602096261</t>
  </si>
  <si>
    <t>42</t>
  </si>
  <si>
    <t>985121121</t>
  </si>
  <si>
    <t>Tryskání degradovaného betonu stěn a rubu kleneb vodou pod tlakem do 300 barů</t>
  </si>
  <si>
    <t>-1262751190</t>
  </si>
  <si>
    <t>"80% povrchu" 820*0,8</t>
  </si>
  <si>
    <t>43</t>
  </si>
  <si>
    <t>985121122</t>
  </si>
  <si>
    <t>Tryskání degradovaného betonu stěn a rubu kleneb vodou pod tlakem přes 300 do 1250 barů</t>
  </si>
  <si>
    <t>257261969</t>
  </si>
  <si>
    <t>820</t>
  </si>
  <si>
    <t>44</t>
  </si>
  <si>
    <t>985131211</t>
  </si>
  <si>
    <t>Očištění ploch stěn, rubu kleneb a podlah sušeným křemičitým pískem</t>
  </si>
  <si>
    <t>148583932</t>
  </si>
  <si>
    <t>45</t>
  </si>
  <si>
    <t>985231111</t>
  </si>
  <si>
    <t>Spárování zdiva aktivovanou maltou spára hl do 40 mm dl do 6 m/m2</t>
  </si>
  <si>
    <t>-161587311</t>
  </si>
  <si>
    <t>"spárování kyklopského zdiva" 200</t>
  </si>
  <si>
    <t>46</t>
  </si>
  <si>
    <t>985233111</t>
  </si>
  <si>
    <t>Úprava spár po spárování zdiva uhlazením spára dl do 6 m/m2</t>
  </si>
  <si>
    <t>443196211</t>
  </si>
  <si>
    <t>47</t>
  </si>
  <si>
    <t>985311R13</t>
  </si>
  <si>
    <t>Jemná reprofilace stěn třísložkovou cemento-epoxydovou stěrkou (např. SIKA)</t>
  </si>
  <si>
    <t>1642911582</t>
  </si>
  <si>
    <t>48</t>
  </si>
  <si>
    <t>98531R111</t>
  </si>
  <si>
    <t>Hrubá reprofilace stěn + můstek sanační maltou (např. SIKA)</t>
  </si>
  <si>
    <t>-2071894706</t>
  </si>
  <si>
    <t>49</t>
  </si>
  <si>
    <t>985323211</t>
  </si>
  <si>
    <t>Spojovací můstek reprofilovaného betonu na epoxidové bázi tl 1 mm</t>
  </si>
  <si>
    <t>544871630</t>
  </si>
  <si>
    <t>"80%" 820*0,8</t>
  </si>
  <si>
    <t>50</t>
  </si>
  <si>
    <t>985564114</t>
  </si>
  <si>
    <t>Kotvičky pro výztuž stříkaného betonu hl do 200 mm z oceli D přes 10 do 16 mm do cementové malty</t>
  </si>
  <si>
    <t>-183452761</t>
  </si>
  <si>
    <t>"stěny" 46*9</t>
  </si>
  <si>
    <t>"dno" 26*9</t>
  </si>
  <si>
    <t>997</t>
  </si>
  <si>
    <t>Přesun sutě</t>
  </si>
  <si>
    <t>51</t>
  </si>
  <si>
    <t>997321211</t>
  </si>
  <si>
    <t>Svislá doprava suti a vybouraných hmot v do 4 m</t>
  </si>
  <si>
    <t>-300389886</t>
  </si>
  <si>
    <t>52</t>
  </si>
  <si>
    <t>997321219</t>
  </si>
  <si>
    <t>Příplatek ZKD v 4 m svislé dopravy suti a vybouraných hmot</t>
  </si>
  <si>
    <t>36796609</t>
  </si>
  <si>
    <t>53</t>
  </si>
  <si>
    <t>997321511</t>
  </si>
  <si>
    <t>Vodorovná doprava suti a vybouraných hmot po suchu do 1 km</t>
  </si>
  <si>
    <t>998046399</t>
  </si>
  <si>
    <t>54</t>
  </si>
  <si>
    <t>997321519</t>
  </si>
  <si>
    <t>Příplatek ZKD 1 km vodorovné dopravy suti a vybouraných hmot po suchu</t>
  </si>
  <si>
    <t>-107750019</t>
  </si>
  <si>
    <t>225,08*14 'Přepočtené koeficientem množství</t>
  </si>
  <si>
    <t>55</t>
  </si>
  <si>
    <t>997R01</t>
  </si>
  <si>
    <t>Uložení suti k recyklaci</t>
  </si>
  <si>
    <t>245895838</t>
  </si>
  <si>
    <t>998</t>
  </si>
  <si>
    <t>Přesun hmot</t>
  </si>
  <si>
    <t>56</t>
  </si>
  <si>
    <t>998325011</t>
  </si>
  <si>
    <t>Přesun hmot pro objekty plavební</t>
  </si>
  <si>
    <t>2022108849</t>
  </si>
  <si>
    <t>PSV</t>
  </si>
  <si>
    <t>Práce a dodávky PSV</t>
  </si>
  <si>
    <t>767</t>
  </si>
  <si>
    <t>Konstrukce zámečnické</t>
  </si>
  <si>
    <t>57</t>
  </si>
  <si>
    <t>7671611R</t>
  </si>
  <si>
    <t>Zpětná montáž stávajícího  zábradlí</t>
  </si>
  <si>
    <t>73285939</t>
  </si>
  <si>
    <t>58</t>
  </si>
  <si>
    <t>7671618R1</t>
  </si>
  <si>
    <t>Demontáž zábradlí</t>
  </si>
  <si>
    <t>462080431</t>
  </si>
  <si>
    <t>59</t>
  </si>
  <si>
    <t>767221R1</t>
  </si>
  <si>
    <t>kotvení zábradlí - dodávka a montáž</t>
  </si>
  <si>
    <t>67472777</t>
  </si>
  <si>
    <t>156*2,4</t>
  </si>
  <si>
    <t>7678321R1</t>
  </si>
  <si>
    <t>nerezové žebříky vč. madla a kotvení - dodávka a montáž</t>
  </si>
  <si>
    <t>-1381973967</t>
  </si>
  <si>
    <t>5,0</t>
  </si>
  <si>
    <t>61</t>
  </si>
  <si>
    <t>7678381R1</t>
  </si>
  <si>
    <t>demontáž ocelových žebříků</t>
  </si>
  <si>
    <t>-39886151</t>
  </si>
  <si>
    <t>62</t>
  </si>
  <si>
    <t>767996R</t>
  </si>
  <si>
    <t>Demontáž atypických  konstrukcí řezáním vč. odvozu k likvidaci do sběrného dvora + odpočet vratky za železo</t>
  </si>
  <si>
    <t>1012511182</t>
  </si>
  <si>
    <t>"vrata" 12000</t>
  </si>
  <si>
    <t>63</t>
  </si>
  <si>
    <t>767999R01</t>
  </si>
  <si>
    <t>demontáž ocelových konstrukcí</t>
  </si>
  <si>
    <t>1021359347</t>
  </si>
  <si>
    <t>1500</t>
  </si>
  <si>
    <t>64</t>
  </si>
  <si>
    <t>998767201</t>
  </si>
  <si>
    <t>Přesun hmot procentní pro zámečnické konstrukce v objektech v do 6 m</t>
  </si>
  <si>
    <t>%</t>
  </si>
  <si>
    <t>809087115</t>
  </si>
  <si>
    <t>783</t>
  </si>
  <si>
    <t>Dokončovací práce - nátěry</t>
  </si>
  <si>
    <t>65</t>
  </si>
  <si>
    <t>783306R1</t>
  </si>
  <si>
    <t>Odstranění a očištění ocelových konstrukcí</t>
  </si>
  <si>
    <t>1205970403</t>
  </si>
  <si>
    <t>66</t>
  </si>
  <si>
    <t>78333R</t>
  </si>
  <si>
    <t>tmelení a kompletní nátěry ocelových konstrukcí</t>
  </si>
  <si>
    <t>-2141560577</t>
  </si>
  <si>
    <t>21Mx</t>
  </si>
  <si>
    <t>Elektroinstalace</t>
  </si>
  <si>
    <t>67</t>
  </si>
  <si>
    <t>21000R</t>
  </si>
  <si>
    <t>demontáž a obnova elektroinstalace (viz D.2.1.1 TZ SO 02)</t>
  </si>
  <si>
    <t>4002581</t>
  </si>
  <si>
    <t>02.1 - PS 02.1 Nerez provedení vzpěrných vrat a arm. vrat i provizorního hrazení pro horní ohlaví PK Veselí</t>
  </si>
  <si>
    <t xml:space="preserve">    38X - Vzpěrná vrata a ostatní konstrukce</t>
  </si>
  <si>
    <t>38X</t>
  </si>
  <si>
    <t>Vzpěrná vrata a ostatní konstrukce</t>
  </si>
  <si>
    <t>3800R01</t>
  </si>
  <si>
    <t>Armatury provizorního hrazení - dodávka a montáž</t>
  </si>
  <si>
    <t>1022783526</t>
  </si>
  <si>
    <t>3800R02</t>
  </si>
  <si>
    <t>opěrné a těsnící nosníky, práh - dodávka a montáž</t>
  </si>
  <si>
    <t>1804951502</t>
  </si>
  <si>
    <t>3800R03</t>
  </si>
  <si>
    <t>základny patních ložisek - dodávka a montáž</t>
  </si>
  <si>
    <t>367697175</t>
  </si>
  <si>
    <t>3800R04</t>
  </si>
  <si>
    <t>kotvení horních závěsů vč. krytů - dodávka a montáž</t>
  </si>
  <si>
    <t>1006847129</t>
  </si>
  <si>
    <t>3800R05</t>
  </si>
  <si>
    <t>kování hrah ohlaví - dodávka a montáž</t>
  </si>
  <si>
    <t>959142508</t>
  </si>
  <si>
    <t>3800R06</t>
  </si>
  <si>
    <t>kostry obou vrátní - dodávka a montáž</t>
  </si>
  <si>
    <t>364509549</t>
  </si>
  <si>
    <t>3800R07</t>
  </si>
  <si>
    <t>rámy stavítek - dodávka a montáž</t>
  </si>
  <si>
    <t>371744006</t>
  </si>
  <si>
    <t>3800R08</t>
  </si>
  <si>
    <t>kompletace těles vrátní - dodávka a montáž</t>
  </si>
  <si>
    <t>2059500236</t>
  </si>
  <si>
    <t>3800R09</t>
  </si>
  <si>
    <t>obráběné díly uložení, opření a zavěšení vrátní - dodávka a montáž</t>
  </si>
  <si>
    <t>571592390</t>
  </si>
  <si>
    <t>3800R10</t>
  </si>
  <si>
    <t>součásti pohonu stavítek - dodávka a montáž</t>
  </si>
  <si>
    <t>411721144</t>
  </si>
  <si>
    <t>3800R11</t>
  </si>
  <si>
    <t>stavítka - dodávka a montáž</t>
  </si>
  <si>
    <t>-1178739216</t>
  </si>
  <si>
    <t>3800R12</t>
  </si>
  <si>
    <t>lávky - dodávka a montáž</t>
  </si>
  <si>
    <t>-1910076754</t>
  </si>
  <si>
    <t>3800R13</t>
  </si>
  <si>
    <t>kompozitové rošty - dodávka a montáž</t>
  </si>
  <si>
    <t>1964242548</t>
  </si>
  <si>
    <t>3800R14</t>
  </si>
  <si>
    <t>těsnící rám, svodidla - dub - dodávka a montáž</t>
  </si>
  <si>
    <t>-1368303013</t>
  </si>
  <si>
    <t>3800R15</t>
  </si>
  <si>
    <t>repase stávajících pohonů vrátní (viz D.2.2.1 TZ PS 02)</t>
  </si>
  <si>
    <t>1205137590</t>
  </si>
  <si>
    <t>3800R16</t>
  </si>
  <si>
    <t>repase stávajících pohonů stavítek (viz D.2.2.1 TZ PS 02)</t>
  </si>
  <si>
    <t>-300615955</t>
  </si>
  <si>
    <t>3800R18</t>
  </si>
  <si>
    <t>montáž vrat</t>
  </si>
  <si>
    <t>-1723904125</t>
  </si>
  <si>
    <t>02.2 - PS 02.2 Nerez provedení vzpěrných vrat a arm. vrat i provizorního hrazení pro dolní ohlaví PK Veselí</t>
  </si>
  <si>
    <t>924157877</t>
  </si>
  <si>
    <t>-1684303958</t>
  </si>
  <si>
    <t>538169010</t>
  </si>
  <si>
    <t>-1036984966</t>
  </si>
  <si>
    <t>-1878455296</t>
  </si>
  <si>
    <t>-1283446674</t>
  </si>
  <si>
    <t>-1973473308</t>
  </si>
  <si>
    <t>1489226460</t>
  </si>
  <si>
    <t>2136834733</t>
  </si>
  <si>
    <t>1561094115</t>
  </si>
  <si>
    <t>590069685</t>
  </si>
  <si>
    <t>-1459895354</t>
  </si>
  <si>
    <t>179528454</t>
  </si>
  <si>
    <t>-1394838193</t>
  </si>
  <si>
    <t>-1362185463</t>
  </si>
  <si>
    <t>-1899741425</t>
  </si>
  <si>
    <t>3800R25</t>
  </si>
  <si>
    <t>armatura provizorního hrazení (ocelový svařenec z U profilů + pásovina tl. 6 mm) - dodávka a montáž</t>
  </si>
  <si>
    <t>1772346909</t>
  </si>
  <si>
    <t>570</t>
  </si>
  <si>
    <t>3800R26</t>
  </si>
  <si>
    <t>Montáž vrat</t>
  </si>
  <si>
    <t>-919382329</t>
  </si>
  <si>
    <t>901 - VON</t>
  </si>
  <si>
    <t>VRN - Vedlejší rozpočtové náklady</t>
  </si>
  <si>
    <t>VRN</t>
  </si>
  <si>
    <t>Vedlejší rozpočtové náklady</t>
  </si>
  <si>
    <t>00001</t>
  </si>
  <si>
    <t>Zařízení staveniště</t>
  </si>
  <si>
    <t>-468707048</t>
  </si>
  <si>
    <t>00002</t>
  </si>
  <si>
    <t>Dokumentace skutečného provedení stavby vč. zaměření</t>
  </si>
  <si>
    <t>-128005634</t>
  </si>
  <si>
    <t>00015</t>
  </si>
  <si>
    <t>geodetické práce</t>
  </si>
  <si>
    <t>90839597</t>
  </si>
  <si>
    <t>00031</t>
  </si>
  <si>
    <t>Dodavatelská dílenská dokumentace</t>
  </si>
  <si>
    <t>942728549</t>
  </si>
  <si>
    <t>00041</t>
  </si>
  <si>
    <t>pasportizace přilehlých pozemních objektů</t>
  </si>
  <si>
    <t>2076108485</t>
  </si>
  <si>
    <t>00042</t>
  </si>
  <si>
    <t>pasportizace komunikací</t>
  </si>
  <si>
    <t>-1743820128</t>
  </si>
  <si>
    <t>10001</t>
  </si>
  <si>
    <t>územní vlivy (ztížené dopravní podmínky, práce na těžko přístupných místech)</t>
  </si>
  <si>
    <t>863790549</t>
  </si>
  <si>
    <t>10002</t>
  </si>
  <si>
    <t>provozní vlivy (provoz investora,ztížený silniční provoz, umístění staveniště s prostorvým omezením)</t>
  </si>
  <si>
    <t>2071948548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</si>
</sst>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3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5" t="s">
        <v>14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R5" s="20"/>
      <c r="BE5" s="21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6" t="s">
        <v>17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R6" s="20"/>
      <c r="BE6" s="21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46">
        <v>44782</v>
      </c>
      <c r="AR8" s="20"/>
      <c r="BE8" s="213"/>
      <c r="BS8" s="17" t="s">
        <v>6</v>
      </c>
    </row>
    <row r="9" spans="1:74" s="1" customFormat="1" ht="14.45" customHeight="1">
      <c r="B9" s="20"/>
      <c r="AR9" s="20"/>
      <c r="BE9" s="213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13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25</v>
      </c>
      <c r="AN11" s="25" t="s">
        <v>1</v>
      </c>
      <c r="AR11" s="20"/>
      <c r="BE11" s="213"/>
      <c r="BS11" s="17" t="s">
        <v>6</v>
      </c>
    </row>
    <row r="12" spans="1:74" s="1" customFormat="1" ht="6.95" customHeight="1">
      <c r="B12" s="20"/>
      <c r="AR12" s="20"/>
      <c r="BE12" s="213"/>
      <c r="BS12" s="17" t="s">
        <v>6</v>
      </c>
    </row>
    <row r="13" spans="1:74" s="1" customFormat="1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13"/>
      <c r="BS13" s="17" t="s">
        <v>6</v>
      </c>
    </row>
    <row r="14" spans="1:74" ht="12.75">
      <c r="B14" s="20"/>
      <c r="E14" s="217" t="s">
        <v>27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7" t="s">
        <v>25</v>
      </c>
      <c r="AN14" s="29" t="s">
        <v>27</v>
      </c>
      <c r="AR14" s="20"/>
      <c r="BE14" s="213"/>
      <c r="BS14" s="17" t="s">
        <v>6</v>
      </c>
    </row>
    <row r="15" spans="1:74" s="1" customFormat="1" ht="6.95" customHeight="1">
      <c r="B15" s="20"/>
      <c r="AR15" s="20"/>
      <c r="BE15" s="213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13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25</v>
      </c>
      <c r="AN17" s="25" t="s">
        <v>1</v>
      </c>
      <c r="AR17" s="20"/>
      <c r="BE17" s="213"/>
      <c r="BS17" s="17" t="s">
        <v>29</v>
      </c>
    </row>
    <row r="18" spans="1:71" s="1" customFormat="1" ht="6.95" customHeight="1">
      <c r="B18" s="20"/>
      <c r="AR18" s="20"/>
      <c r="BE18" s="213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13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25</v>
      </c>
      <c r="AN20" s="25" t="s">
        <v>1</v>
      </c>
      <c r="AR20" s="20"/>
      <c r="BE20" s="213"/>
      <c r="BS20" s="17" t="s">
        <v>29</v>
      </c>
    </row>
    <row r="21" spans="1:71" s="1" customFormat="1" ht="6.95" customHeight="1">
      <c r="B21" s="20"/>
      <c r="AR21" s="20"/>
      <c r="BE21" s="213"/>
    </row>
    <row r="22" spans="1:71" s="1" customFormat="1" ht="12" customHeight="1">
      <c r="B22" s="20"/>
      <c r="D22" s="27" t="s">
        <v>31</v>
      </c>
      <c r="AR22" s="20"/>
      <c r="BE22" s="213"/>
    </row>
    <row r="23" spans="1:71" s="1" customFormat="1" ht="16.5" customHeight="1">
      <c r="B23" s="20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20"/>
      <c r="BE23" s="213"/>
    </row>
    <row r="24" spans="1:71" s="1" customFormat="1" ht="6.95" customHeight="1">
      <c r="B24" s="20"/>
      <c r="AR24" s="20"/>
      <c r="BE24" s="21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3"/>
    </row>
    <row r="26" spans="1:71" s="2" customFormat="1" ht="25.9" customHeight="1">
      <c r="A26" s="32"/>
      <c r="B26" s="33"/>
      <c r="C26" s="32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0">
        <f>ROUND(AG94,2)</f>
        <v>0</v>
      </c>
      <c r="AL26" s="221"/>
      <c r="AM26" s="221"/>
      <c r="AN26" s="221"/>
      <c r="AO26" s="221"/>
      <c r="AP26" s="32"/>
      <c r="AQ26" s="32"/>
      <c r="AR26" s="33"/>
      <c r="BE26" s="21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2" t="s">
        <v>33</v>
      </c>
      <c r="M28" s="222"/>
      <c r="N28" s="222"/>
      <c r="O28" s="222"/>
      <c r="P28" s="222"/>
      <c r="Q28" s="32"/>
      <c r="R28" s="32"/>
      <c r="S28" s="32"/>
      <c r="T28" s="32"/>
      <c r="U28" s="32"/>
      <c r="V28" s="32"/>
      <c r="W28" s="222" t="s">
        <v>34</v>
      </c>
      <c r="X28" s="222"/>
      <c r="Y28" s="222"/>
      <c r="Z28" s="222"/>
      <c r="AA28" s="222"/>
      <c r="AB28" s="222"/>
      <c r="AC28" s="222"/>
      <c r="AD28" s="222"/>
      <c r="AE28" s="222"/>
      <c r="AF28" s="32"/>
      <c r="AG28" s="32"/>
      <c r="AH28" s="32"/>
      <c r="AI28" s="32"/>
      <c r="AJ28" s="32"/>
      <c r="AK28" s="222" t="s">
        <v>35</v>
      </c>
      <c r="AL28" s="222"/>
      <c r="AM28" s="222"/>
      <c r="AN28" s="222"/>
      <c r="AO28" s="222"/>
      <c r="AP28" s="32"/>
      <c r="AQ28" s="32"/>
      <c r="AR28" s="33"/>
      <c r="BE28" s="213"/>
    </row>
    <row r="29" spans="1:71" s="3" customFormat="1" ht="14.45" customHeight="1">
      <c r="B29" s="37"/>
      <c r="D29" s="27" t="s">
        <v>36</v>
      </c>
      <c r="F29" s="27" t="s">
        <v>37</v>
      </c>
      <c r="L29" s="207">
        <v>0.21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7"/>
      <c r="BE29" s="214"/>
    </row>
    <row r="30" spans="1:71" s="3" customFormat="1" ht="14.45" customHeight="1">
      <c r="B30" s="37"/>
      <c r="F30" s="27" t="s">
        <v>38</v>
      </c>
      <c r="L30" s="207">
        <v>0.15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7"/>
      <c r="BE30" s="214"/>
    </row>
    <row r="31" spans="1:71" s="3" customFormat="1" ht="14.45" hidden="1" customHeight="1">
      <c r="B31" s="37"/>
      <c r="F31" s="27" t="s">
        <v>39</v>
      </c>
      <c r="L31" s="207">
        <v>0.21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7"/>
      <c r="BE31" s="214"/>
    </row>
    <row r="32" spans="1:71" s="3" customFormat="1" ht="14.45" hidden="1" customHeight="1">
      <c r="B32" s="37"/>
      <c r="F32" s="27" t="s">
        <v>40</v>
      </c>
      <c r="L32" s="207">
        <v>0.15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7"/>
      <c r="BE32" s="214"/>
    </row>
    <row r="33" spans="1:57" s="3" customFormat="1" ht="14.45" hidden="1" customHeight="1">
      <c r="B33" s="37"/>
      <c r="F33" s="27" t="s">
        <v>41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7"/>
      <c r="BE33" s="21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3"/>
    </row>
    <row r="35" spans="1:57" s="2" customFormat="1" ht="25.9" customHeight="1">
      <c r="A35" s="32"/>
      <c r="B35" s="33"/>
      <c r="C35" s="38"/>
      <c r="D35" s="39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43</v>
      </c>
      <c r="U35" s="40"/>
      <c r="V35" s="40"/>
      <c r="W35" s="40"/>
      <c r="X35" s="211" t="s">
        <v>44</v>
      </c>
      <c r="Y35" s="209"/>
      <c r="Z35" s="209"/>
      <c r="AA35" s="209"/>
      <c r="AB35" s="209"/>
      <c r="AC35" s="40"/>
      <c r="AD35" s="40"/>
      <c r="AE35" s="40"/>
      <c r="AF35" s="40"/>
      <c r="AG35" s="40"/>
      <c r="AH35" s="40"/>
      <c r="AI35" s="40"/>
      <c r="AJ35" s="40"/>
      <c r="AK35" s="208">
        <f>SUM(AK26:AK33)</f>
        <v>0</v>
      </c>
      <c r="AL35" s="209"/>
      <c r="AM35" s="209"/>
      <c r="AN35" s="209"/>
      <c r="AO35" s="21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45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46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47</v>
      </c>
      <c r="AI60" s="35"/>
      <c r="AJ60" s="35"/>
      <c r="AK60" s="35"/>
      <c r="AL60" s="35"/>
      <c r="AM60" s="45" t="s">
        <v>48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49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50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47</v>
      </c>
      <c r="AI75" s="35"/>
      <c r="AJ75" s="35"/>
      <c r="AK75" s="35"/>
      <c r="AL75" s="35"/>
      <c r="AM75" s="45" t="s">
        <v>48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03_2022_2</v>
      </c>
      <c r="AR84" s="51"/>
    </row>
    <row r="85" spans="1:91" s="5" customFormat="1" ht="36.950000000000003" customHeight="1">
      <c r="B85" s="52"/>
      <c r="C85" s="53" t="s">
        <v>16</v>
      </c>
      <c r="L85" s="233" t="str">
        <f>K6</f>
        <v>Baťův kanál, PK Spytihněv, PK Veselí n. Moravou - Komplexní oprava (PK Veselí)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5">
        <f>IF(AN8= "","",AN8)</f>
        <v>44782</v>
      </c>
      <c r="AN87" s="235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36" t="str">
        <f>IF(E17="","",E17)</f>
        <v xml:space="preserve"> </v>
      </c>
      <c r="AN89" s="237"/>
      <c r="AO89" s="237"/>
      <c r="AP89" s="237"/>
      <c r="AQ89" s="32"/>
      <c r="AR89" s="33"/>
      <c r="AS89" s="238" t="s">
        <v>52</v>
      </c>
      <c r="AT89" s="23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26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30</v>
      </c>
      <c r="AJ90" s="32"/>
      <c r="AK90" s="32"/>
      <c r="AL90" s="32"/>
      <c r="AM90" s="236" t="str">
        <f>IF(E20="","",E20)</f>
        <v xml:space="preserve"> </v>
      </c>
      <c r="AN90" s="237"/>
      <c r="AO90" s="237"/>
      <c r="AP90" s="237"/>
      <c r="AQ90" s="32"/>
      <c r="AR90" s="33"/>
      <c r="AS90" s="240"/>
      <c r="AT90" s="24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0"/>
      <c r="AT91" s="24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8" t="s">
        <v>53</v>
      </c>
      <c r="D92" s="229"/>
      <c r="E92" s="229"/>
      <c r="F92" s="229"/>
      <c r="G92" s="229"/>
      <c r="H92" s="60"/>
      <c r="I92" s="231" t="s">
        <v>54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30" t="s">
        <v>55</v>
      </c>
      <c r="AH92" s="229"/>
      <c r="AI92" s="229"/>
      <c r="AJ92" s="229"/>
      <c r="AK92" s="229"/>
      <c r="AL92" s="229"/>
      <c r="AM92" s="229"/>
      <c r="AN92" s="231" t="s">
        <v>56</v>
      </c>
      <c r="AO92" s="229"/>
      <c r="AP92" s="232"/>
      <c r="AQ92" s="61" t="s">
        <v>57</v>
      </c>
      <c r="AR92" s="33"/>
      <c r="AS92" s="62" t="s">
        <v>58</v>
      </c>
      <c r="AT92" s="63" t="s">
        <v>59</v>
      </c>
      <c r="AU92" s="63" t="s">
        <v>60</v>
      </c>
      <c r="AV92" s="63" t="s">
        <v>61</v>
      </c>
      <c r="AW92" s="63" t="s">
        <v>62</v>
      </c>
      <c r="AX92" s="63" t="s">
        <v>63</v>
      </c>
      <c r="AY92" s="63" t="s">
        <v>64</v>
      </c>
      <c r="AZ92" s="63" t="s">
        <v>65</v>
      </c>
      <c r="BA92" s="63" t="s">
        <v>66</v>
      </c>
      <c r="BB92" s="63" t="s">
        <v>67</v>
      </c>
      <c r="BC92" s="63" t="s">
        <v>68</v>
      </c>
      <c r="BD92" s="64" t="s">
        <v>69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70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6">
        <f>ROUND(SUM(AG95:AG98),2)</f>
        <v>0</v>
      </c>
      <c r="AH94" s="226"/>
      <c r="AI94" s="226"/>
      <c r="AJ94" s="226"/>
      <c r="AK94" s="226"/>
      <c r="AL94" s="226"/>
      <c r="AM94" s="226"/>
      <c r="AN94" s="227">
        <f>SUM(AG94,AT94)</f>
        <v>0</v>
      </c>
      <c r="AO94" s="227"/>
      <c r="AP94" s="227"/>
      <c r="AQ94" s="72" t="s">
        <v>1</v>
      </c>
      <c r="AR94" s="68"/>
      <c r="AS94" s="73">
        <f>ROUND(SUM(AS95:AS98),2)</f>
        <v>0</v>
      </c>
      <c r="AT94" s="74">
        <f>ROUND(SUM(AV94:AW94),2)</f>
        <v>0</v>
      </c>
      <c r="AU94" s="75">
        <f>ROUND(SUM(AU95:AU98),5)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ROUND(SUM(AZ95:AZ98),2)</f>
        <v>0</v>
      </c>
      <c r="BA94" s="74">
        <f>ROUND(SUM(BA95:BA98),2)</f>
        <v>0</v>
      </c>
      <c r="BB94" s="74">
        <f>ROUND(SUM(BB95:BB98),2)</f>
        <v>0</v>
      </c>
      <c r="BC94" s="74">
        <f>ROUND(SUM(BC95:BC98),2)</f>
        <v>0</v>
      </c>
      <c r="BD94" s="76">
        <f>ROUND(SUM(BD95:BD98),2)</f>
        <v>0</v>
      </c>
      <c r="BS94" s="77" t="s">
        <v>71</v>
      </c>
      <c r="BT94" s="77" t="s">
        <v>72</v>
      </c>
      <c r="BU94" s="78" t="s">
        <v>73</v>
      </c>
      <c r="BV94" s="77" t="s">
        <v>74</v>
      </c>
      <c r="BW94" s="77" t="s">
        <v>4</v>
      </c>
      <c r="BX94" s="77" t="s">
        <v>75</v>
      </c>
      <c r="CL94" s="77" t="s">
        <v>1</v>
      </c>
    </row>
    <row r="95" spans="1:91" s="7" customFormat="1" ht="24.75" customHeight="1">
      <c r="A95" s="79" t="s">
        <v>76</v>
      </c>
      <c r="B95" s="80"/>
      <c r="C95" s="81"/>
      <c r="D95" s="225" t="s">
        <v>77</v>
      </c>
      <c r="E95" s="225"/>
      <c r="F95" s="225"/>
      <c r="G95" s="225"/>
      <c r="H95" s="225"/>
      <c r="I95" s="82"/>
      <c r="J95" s="225" t="s">
        <v>78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3">
        <f>'02 - SO 02 PK - komplexní...'!J30</f>
        <v>0</v>
      </c>
      <c r="AH95" s="224"/>
      <c r="AI95" s="224"/>
      <c r="AJ95" s="224"/>
      <c r="AK95" s="224"/>
      <c r="AL95" s="224"/>
      <c r="AM95" s="224"/>
      <c r="AN95" s="223">
        <f>SUM(AG95,AT95)</f>
        <v>0</v>
      </c>
      <c r="AO95" s="224"/>
      <c r="AP95" s="224"/>
      <c r="AQ95" s="83" t="s">
        <v>79</v>
      </c>
      <c r="AR95" s="80"/>
      <c r="AS95" s="84">
        <v>0</v>
      </c>
      <c r="AT95" s="85">
        <f>ROUND(SUM(AV95:AW95),2)</f>
        <v>0</v>
      </c>
      <c r="AU95" s="86">
        <f>'02 - SO 02 PK - komplexní...'!P129</f>
        <v>0</v>
      </c>
      <c r="AV95" s="85">
        <f>'02 - SO 02 PK - komplexní...'!J33</f>
        <v>0</v>
      </c>
      <c r="AW95" s="85">
        <f>'02 - SO 02 PK - komplexní...'!J34</f>
        <v>0</v>
      </c>
      <c r="AX95" s="85">
        <f>'02 - SO 02 PK - komplexní...'!J35</f>
        <v>0</v>
      </c>
      <c r="AY95" s="85">
        <f>'02 - SO 02 PK - komplexní...'!J36</f>
        <v>0</v>
      </c>
      <c r="AZ95" s="85">
        <f>'02 - SO 02 PK - komplexní...'!F33</f>
        <v>0</v>
      </c>
      <c r="BA95" s="85">
        <f>'02 - SO 02 PK - komplexní...'!F34</f>
        <v>0</v>
      </c>
      <c r="BB95" s="85">
        <f>'02 - SO 02 PK - komplexní...'!F35</f>
        <v>0</v>
      </c>
      <c r="BC95" s="85">
        <f>'02 - SO 02 PK - komplexní...'!F36</f>
        <v>0</v>
      </c>
      <c r="BD95" s="87">
        <f>'02 - SO 02 PK - komplexní...'!F37</f>
        <v>0</v>
      </c>
      <c r="BT95" s="88" t="s">
        <v>80</v>
      </c>
      <c r="BV95" s="88" t="s">
        <v>74</v>
      </c>
      <c r="BW95" s="88" t="s">
        <v>81</v>
      </c>
      <c r="BX95" s="88" t="s">
        <v>4</v>
      </c>
      <c r="CL95" s="88" t="s">
        <v>1</v>
      </c>
      <c r="CM95" s="88" t="s">
        <v>82</v>
      </c>
    </row>
    <row r="96" spans="1:91" s="7" customFormat="1" ht="37.5" customHeight="1">
      <c r="A96" s="79" t="s">
        <v>76</v>
      </c>
      <c r="B96" s="80"/>
      <c r="C96" s="81"/>
      <c r="D96" s="225" t="s">
        <v>83</v>
      </c>
      <c r="E96" s="225"/>
      <c r="F96" s="225"/>
      <c r="G96" s="225"/>
      <c r="H96" s="225"/>
      <c r="I96" s="82"/>
      <c r="J96" s="225" t="s">
        <v>84</v>
      </c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25"/>
      <c r="Z96" s="225"/>
      <c r="AA96" s="225"/>
      <c r="AB96" s="225"/>
      <c r="AC96" s="225"/>
      <c r="AD96" s="225"/>
      <c r="AE96" s="225"/>
      <c r="AF96" s="225"/>
      <c r="AG96" s="223">
        <f>'02.1 - PS 02.1 Nerez prov...'!J30</f>
        <v>0</v>
      </c>
      <c r="AH96" s="224"/>
      <c r="AI96" s="224"/>
      <c r="AJ96" s="224"/>
      <c r="AK96" s="224"/>
      <c r="AL96" s="224"/>
      <c r="AM96" s="224"/>
      <c r="AN96" s="223">
        <f>SUM(AG96,AT96)</f>
        <v>0</v>
      </c>
      <c r="AO96" s="224"/>
      <c r="AP96" s="224"/>
      <c r="AQ96" s="83" t="s">
        <v>85</v>
      </c>
      <c r="AR96" s="80"/>
      <c r="AS96" s="84">
        <v>0</v>
      </c>
      <c r="AT96" s="85">
        <f>ROUND(SUM(AV96:AW96),2)</f>
        <v>0</v>
      </c>
      <c r="AU96" s="86">
        <f>'02.1 - PS 02.1 Nerez prov...'!P118</f>
        <v>0</v>
      </c>
      <c r="AV96" s="85">
        <f>'02.1 - PS 02.1 Nerez prov...'!J33</f>
        <v>0</v>
      </c>
      <c r="AW96" s="85">
        <f>'02.1 - PS 02.1 Nerez prov...'!J34</f>
        <v>0</v>
      </c>
      <c r="AX96" s="85">
        <f>'02.1 - PS 02.1 Nerez prov...'!J35</f>
        <v>0</v>
      </c>
      <c r="AY96" s="85">
        <f>'02.1 - PS 02.1 Nerez prov...'!J36</f>
        <v>0</v>
      </c>
      <c r="AZ96" s="85">
        <f>'02.1 - PS 02.1 Nerez prov...'!F33</f>
        <v>0</v>
      </c>
      <c r="BA96" s="85">
        <f>'02.1 - PS 02.1 Nerez prov...'!F34</f>
        <v>0</v>
      </c>
      <c r="BB96" s="85">
        <f>'02.1 - PS 02.1 Nerez prov...'!F35</f>
        <v>0</v>
      </c>
      <c r="BC96" s="85">
        <f>'02.1 - PS 02.1 Nerez prov...'!F36</f>
        <v>0</v>
      </c>
      <c r="BD96" s="87">
        <f>'02.1 - PS 02.1 Nerez prov...'!F37</f>
        <v>0</v>
      </c>
      <c r="BT96" s="88" t="s">
        <v>80</v>
      </c>
      <c r="BV96" s="88" t="s">
        <v>74</v>
      </c>
      <c r="BW96" s="88" t="s">
        <v>86</v>
      </c>
      <c r="BX96" s="88" t="s">
        <v>4</v>
      </c>
      <c r="CL96" s="88" t="s">
        <v>1</v>
      </c>
      <c r="CM96" s="88" t="s">
        <v>82</v>
      </c>
    </row>
    <row r="97" spans="1:91" s="7" customFormat="1" ht="37.5" customHeight="1">
      <c r="A97" s="79" t="s">
        <v>76</v>
      </c>
      <c r="B97" s="80"/>
      <c r="C97" s="81"/>
      <c r="D97" s="225" t="s">
        <v>87</v>
      </c>
      <c r="E97" s="225"/>
      <c r="F97" s="225"/>
      <c r="G97" s="225"/>
      <c r="H97" s="225"/>
      <c r="I97" s="82"/>
      <c r="J97" s="225" t="s">
        <v>88</v>
      </c>
      <c r="K97" s="225"/>
      <c r="L97" s="225"/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25"/>
      <c r="AG97" s="223">
        <f>'02.2 - PS 02.2 Nerez prov...'!J30</f>
        <v>0</v>
      </c>
      <c r="AH97" s="224"/>
      <c r="AI97" s="224"/>
      <c r="AJ97" s="224"/>
      <c r="AK97" s="224"/>
      <c r="AL97" s="224"/>
      <c r="AM97" s="224"/>
      <c r="AN97" s="223">
        <f>SUM(AG97,AT97)</f>
        <v>0</v>
      </c>
      <c r="AO97" s="224"/>
      <c r="AP97" s="224"/>
      <c r="AQ97" s="83" t="s">
        <v>85</v>
      </c>
      <c r="AR97" s="80"/>
      <c r="AS97" s="84">
        <v>0</v>
      </c>
      <c r="AT97" s="85">
        <f>ROUND(SUM(AV97:AW97),2)</f>
        <v>0</v>
      </c>
      <c r="AU97" s="86">
        <f>'02.2 - PS 02.2 Nerez prov...'!P118</f>
        <v>0</v>
      </c>
      <c r="AV97" s="85">
        <f>'02.2 - PS 02.2 Nerez prov...'!J33</f>
        <v>0</v>
      </c>
      <c r="AW97" s="85">
        <f>'02.2 - PS 02.2 Nerez prov...'!J34</f>
        <v>0</v>
      </c>
      <c r="AX97" s="85">
        <f>'02.2 - PS 02.2 Nerez prov...'!J35</f>
        <v>0</v>
      </c>
      <c r="AY97" s="85">
        <f>'02.2 - PS 02.2 Nerez prov...'!J36</f>
        <v>0</v>
      </c>
      <c r="AZ97" s="85">
        <f>'02.2 - PS 02.2 Nerez prov...'!F33</f>
        <v>0</v>
      </c>
      <c r="BA97" s="85">
        <f>'02.2 - PS 02.2 Nerez prov...'!F34</f>
        <v>0</v>
      </c>
      <c r="BB97" s="85">
        <f>'02.2 - PS 02.2 Nerez prov...'!F35</f>
        <v>0</v>
      </c>
      <c r="BC97" s="85">
        <f>'02.2 - PS 02.2 Nerez prov...'!F36</f>
        <v>0</v>
      </c>
      <c r="BD97" s="87">
        <f>'02.2 - PS 02.2 Nerez prov...'!F37</f>
        <v>0</v>
      </c>
      <c r="BT97" s="88" t="s">
        <v>80</v>
      </c>
      <c r="BV97" s="88" t="s">
        <v>74</v>
      </c>
      <c r="BW97" s="88" t="s">
        <v>89</v>
      </c>
      <c r="BX97" s="88" t="s">
        <v>4</v>
      </c>
      <c r="CL97" s="88" t="s">
        <v>1</v>
      </c>
      <c r="CM97" s="88" t="s">
        <v>82</v>
      </c>
    </row>
    <row r="98" spans="1:91" s="7" customFormat="1" ht="16.5" customHeight="1">
      <c r="A98" s="79" t="s">
        <v>76</v>
      </c>
      <c r="B98" s="80"/>
      <c r="C98" s="81"/>
      <c r="D98" s="225" t="s">
        <v>90</v>
      </c>
      <c r="E98" s="225"/>
      <c r="F98" s="225"/>
      <c r="G98" s="225"/>
      <c r="H98" s="225"/>
      <c r="I98" s="82"/>
      <c r="J98" s="225" t="s">
        <v>91</v>
      </c>
      <c r="K98" s="225"/>
      <c r="L98" s="225"/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25"/>
      <c r="AG98" s="223">
        <f>'901 - VON'!J30</f>
        <v>0</v>
      </c>
      <c r="AH98" s="224"/>
      <c r="AI98" s="224"/>
      <c r="AJ98" s="224"/>
      <c r="AK98" s="224"/>
      <c r="AL98" s="224"/>
      <c r="AM98" s="224"/>
      <c r="AN98" s="223">
        <f>SUM(AG98,AT98)</f>
        <v>0</v>
      </c>
      <c r="AO98" s="224"/>
      <c r="AP98" s="224"/>
      <c r="AQ98" s="83" t="s">
        <v>91</v>
      </c>
      <c r="AR98" s="80"/>
      <c r="AS98" s="89">
        <v>0</v>
      </c>
      <c r="AT98" s="90">
        <f>ROUND(SUM(AV98:AW98),2)</f>
        <v>0</v>
      </c>
      <c r="AU98" s="91">
        <f>'901 - VON'!P117</f>
        <v>0</v>
      </c>
      <c r="AV98" s="90">
        <f>'901 - VON'!J33</f>
        <v>0</v>
      </c>
      <c r="AW98" s="90">
        <f>'901 - VON'!J34</f>
        <v>0</v>
      </c>
      <c r="AX98" s="90">
        <f>'901 - VON'!J35</f>
        <v>0</v>
      </c>
      <c r="AY98" s="90">
        <f>'901 - VON'!J36</f>
        <v>0</v>
      </c>
      <c r="AZ98" s="90">
        <f>'901 - VON'!F33</f>
        <v>0</v>
      </c>
      <c r="BA98" s="90">
        <f>'901 - VON'!F34</f>
        <v>0</v>
      </c>
      <c r="BB98" s="90">
        <f>'901 - VON'!F35</f>
        <v>0</v>
      </c>
      <c r="BC98" s="90">
        <f>'901 - VON'!F36</f>
        <v>0</v>
      </c>
      <c r="BD98" s="92">
        <f>'901 - VON'!F37</f>
        <v>0</v>
      </c>
      <c r="BT98" s="88" t="s">
        <v>80</v>
      </c>
      <c r="BV98" s="88" t="s">
        <v>74</v>
      </c>
      <c r="BW98" s="88" t="s">
        <v>92</v>
      </c>
      <c r="BX98" s="88" t="s">
        <v>4</v>
      </c>
      <c r="CL98" s="88" t="s">
        <v>1</v>
      </c>
      <c r="CM98" s="88" t="s">
        <v>82</v>
      </c>
    </row>
    <row r="99" spans="1:91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J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</mergeCells>
  <hyperlinks>
    <hyperlink ref="A95" location="'02 - SO 02 PK - komplexní...'!C2" display="/" xr:uid="{00000000-0004-0000-0000-000000000000}"/>
    <hyperlink ref="A96" location="'02.1 - PS 02.1 Nerez prov...'!C2" display="/" xr:uid="{00000000-0004-0000-0000-000001000000}"/>
    <hyperlink ref="A97" location="'02.2 - PS 02.2 Nerez prov...'!C2" display="/" xr:uid="{00000000-0004-0000-0000-000002000000}"/>
    <hyperlink ref="A98" location="'901 - VO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8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43" t="str">
        <f>'Rekapitulace stavby'!K6</f>
        <v>Baťův kanál, PK Spytihněv, PK Veselí n. Moravou - Komplexní oprava (PK Veselí)</v>
      </c>
      <c r="F7" s="244"/>
      <c r="G7" s="244"/>
      <c r="H7" s="244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customHeight="1">
      <c r="A9" s="32"/>
      <c r="B9" s="33"/>
      <c r="C9" s="32"/>
      <c r="D9" s="32"/>
      <c r="E9" s="233" t="s">
        <v>95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>
        <f>'Rekapitulace stavby'!AN8</f>
        <v>44782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25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26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15"/>
      <c r="G18" s="215"/>
      <c r="H18" s="215"/>
      <c r="I18" s="27" t="s">
        <v>25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25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25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31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9" t="s">
        <v>1</v>
      </c>
      <c r="F27" s="219"/>
      <c r="G27" s="219"/>
      <c r="H27" s="21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32</v>
      </c>
      <c r="E30" s="32"/>
      <c r="F30" s="32"/>
      <c r="G30" s="32"/>
      <c r="H30" s="32"/>
      <c r="I30" s="32"/>
      <c r="J30" s="71">
        <f>ROUND(J129,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34</v>
      </c>
      <c r="G32" s="32"/>
      <c r="H32" s="32"/>
      <c r="I32" s="36" t="s">
        <v>33</v>
      </c>
      <c r="J32" s="36" t="s">
        <v>35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36</v>
      </c>
      <c r="E33" s="27" t="s">
        <v>37</v>
      </c>
      <c r="F33" s="99">
        <f>ROUND((SUM(BE129:BE288)),  2)</f>
        <v>0</v>
      </c>
      <c r="G33" s="32"/>
      <c r="H33" s="32"/>
      <c r="I33" s="100">
        <v>0.21</v>
      </c>
      <c r="J33" s="99">
        <f>ROUND(((SUM(BE129:BE288))*I33),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38</v>
      </c>
      <c r="F34" s="99">
        <f>ROUND((SUM(BF129:BF288)),  2)</f>
        <v>0</v>
      </c>
      <c r="G34" s="32"/>
      <c r="H34" s="32"/>
      <c r="I34" s="100">
        <v>0.15</v>
      </c>
      <c r="J34" s="99">
        <f>ROUND(((SUM(BF129:BF288))*I34),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39</v>
      </c>
      <c r="F35" s="99">
        <f>ROUND((SUM(BG129:BG288)),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40</v>
      </c>
      <c r="F36" s="99">
        <f>ROUND((SUM(BH129:BH288)),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41</v>
      </c>
      <c r="F37" s="99">
        <f>ROUND((SUM(BI129:BI288)),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42</v>
      </c>
      <c r="E39" s="60"/>
      <c r="F39" s="60"/>
      <c r="G39" s="103" t="s">
        <v>43</v>
      </c>
      <c r="H39" s="104" t="s">
        <v>44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07" t="s">
        <v>48</v>
      </c>
      <c r="G61" s="45" t="s">
        <v>47</v>
      </c>
      <c r="H61" s="35"/>
      <c r="I61" s="35"/>
      <c r="J61" s="108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07" t="s">
        <v>48</v>
      </c>
      <c r="G76" s="45" t="s">
        <v>47</v>
      </c>
      <c r="H76" s="35"/>
      <c r="I76" s="35"/>
      <c r="J76" s="108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3" t="str">
        <f>E7</f>
        <v>Baťův kanál, PK Spytihněv, PK Veselí n. Moravou - Komplexní oprava (PK Veselí)</v>
      </c>
      <c r="F85" s="244"/>
      <c r="G85" s="244"/>
      <c r="H85" s="24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30" customHeight="1">
      <c r="A87" s="32"/>
      <c r="B87" s="33"/>
      <c r="C87" s="32"/>
      <c r="D87" s="32"/>
      <c r="E87" s="233" t="str">
        <f>E9</f>
        <v>02 - SO 02 PK - komplexní rekonstrukce - stavební část - Veselí nad Moravou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>
        <f>IF(J12="","",J12)</f>
        <v>44782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28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26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5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J130</f>
        <v>0</v>
      </c>
      <c r="L97" s="112"/>
    </row>
    <row r="98" spans="1:31" s="10" customFormat="1" ht="19.899999999999999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J131</f>
        <v>0</v>
      </c>
      <c r="L98" s="116"/>
    </row>
    <row r="99" spans="1:31" s="10" customFormat="1" ht="19.899999999999999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J196</f>
        <v>0</v>
      </c>
      <c r="L99" s="116"/>
    </row>
    <row r="100" spans="1:31" s="10" customFormat="1" ht="19.899999999999999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J204</f>
        <v>0</v>
      </c>
      <c r="L100" s="116"/>
    </row>
    <row r="101" spans="1:31" s="10" customFormat="1" ht="19.899999999999999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J208</f>
        <v>0</v>
      </c>
      <c r="L101" s="116"/>
    </row>
    <row r="102" spans="1:31" s="10" customFormat="1" ht="19.899999999999999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J210</f>
        <v>0</v>
      </c>
      <c r="L102" s="116"/>
    </row>
    <row r="103" spans="1:31" s="10" customFormat="1" ht="19.899999999999999" customHeight="1">
      <c r="B103" s="116"/>
      <c r="D103" s="117" t="s">
        <v>107</v>
      </c>
      <c r="E103" s="118"/>
      <c r="F103" s="118"/>
      <c r="G103" s="118"/>
      <c r="H103" s="118"/>
      <c r="I103" s="118"/>
      <c r="J103" s="119">
        <f>J252</f>
        <v>0</v>
      </c>
      <c r="L103" s="116"/>
    </row>
    <row r="104" spans="1:31" s="10" customFormat="1" ht="19.899999999999999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J259</f>
        <v>0</v>
      </c>
      <c r="L104" s="116"/>
    </row>
    <row r="105" spans="1:31" s="9" customFormat="1" ht="24.95" customHeight="1">
      <c r="B105" s="112"/>
      <c r="D105" s="113" t="s">
        <v>109</v>
      </c>
      <c r="E105" s="114"/>
      <c r="F105" s="114"/>
      <c r="G105" s="114"/>
      <c r="H105" s="114"/>
      <c r="I105" s="114"/>
      <c r="J105" s="115">
        <f>J261</f>
        <v>0</v>
      </c>
      <c r="L105" s="112"/>
    </row>
    <row r="106" spans="1:31" s="10" customFormat="1" ht="19.899999999999999" customHeight="1">
      <c r="B106" s="116"/>
      <c r="D106" s="117" t="s">
        <v>110</v>
      </c>
      <c r="E106" s="118"/>
      <c r="F106" s="118"/>
      <c r="G106" s="118"/>
      <c r="H106" s="118"/>
      <c r="I106" s="118"/>
      <c r="J106" s="119">
        <f>J262</f>
        <v>0</v>
      </c>
      <c r="L106" s="116"/>
    </row>
    <row r="107" spans="1:31" s="10" customFormat="1" ht="19.899999999999999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J281</f>
        <v>0</v>
      </c>
      <c r="L107" s="116"/>
    </row>
    <row r="108" spans="1:31" s="9" customFormat="1" ht="24.95" customHeight="1">
      <c r="B108" s="112"/>
      <c r="D108" s="113" t="s">
        <v>112</v>
      </c>
      <c r="E108" s="114"/>
      <c r="F108" s="114"/>
      <c r="G108" s="114"/>
      <c r="H108" s="114"/>
      <c r="I108" s="114"/>
      <c r="J108" s="115">
        <f>J286</f>
        <v>0</v>
      </c>
      <c r="L108" s="112"/>
    </row>
    <row r="109" spans="1:31" s="10" customFormat="1" ht="19.899999999999999" customHeight="1">
      <c r="B109" s="116"/>
      <c r="D109" s="117" t="s">
        <v>113</v>
      </c>
      <c r="E109" s="118"/>
      <c r="F109" s="118"/>
      <c r="G109" s="118"/>
      <c r="H109" s="118"/>
      <c r="I109" s="118"/>
      <c r="J109" s="119">
        <f>J287</f>
        <v>0</v>
      </c>
      <c r="L109" s="116"/>
    </row>
    <row r="110" spans="1:31" s="2" customFormat="1" ht="21.7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1" t="s">
        <v>114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7" t="s">
        <v>16</v>
      </c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6.25" customHeight="1">
      <c r="A119" s="32"/>
      <c r="B119" s="33"/>
      <c r="C119" s="32"/>
      <c r="D119" s="32"/>
      <c r="E119" s="243" t="str">
        <f>E7</f>
        <v>Baťův kanál, PK Spytihněv, PK Veselí n. Moravou - Komplexní oprava (PK Veselí)</v>
      </c>
      <c r="F119" s="244"/>
      <c r="G119" s="244"/>
      <c r="H119" s="244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94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30" customHeight="1">
      <c r="A121" s="32"/>
      <c r="B121" s="33"/>
      <c r="C121" s="32"/>
      <c r="D121" s="32"/>
      <c r="E121" s="233" t="str">
        <f>E9</f>
        <v>02 - SO 02 PK - komplexní rekonstrukce - stavební část - Veselí nad Moravou</v>
      </c>
      <c r="F121" s="242"/>
      <c r="G121" s="242"/>
      <c r="H121" s="24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20</v>
      </c>
      <c r="D123" s="32"/>
      <c r="E123" s="32"/>
      <c r="F123" s="25" t="str">
        <f>F12</f>
        <v xml:space="preserve"> </v>
      </c>
      <c r="G123" s="32"/>
      <c r="H123" s="32"/>
      <c r="I123" s="27" t="s">
        <v>22</v>
      </c>
      <c r="J123" s="55">
        <f>IF(J12="","",J12)</f>
        <v>44782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5.2" customHeight="1">
      <c r="A125" s="32"/>
      <c r="B125" s="33"/>
      <c r="C125" s="27" t="s">
        <v>23</v>
      </c>
      <c r="D125" s="32"/>
      <c r="E125" s="32"/>
      <c r="F125" s="25" t="str">
        <f>E15</f>
        <v xml:space="preserve"> </v>
      </c>
      <c r="G125" s="32"/>
      <c r="H125" s="32"/>
      <c r="I125" s="27" t="s">
        <v>28</v>
      </c>
      <c r="J125" s="30" t="str">
        <f>E21</f>
        <v xml:space="preserve"> 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26</v>
      </c>
      <c r="D126" s="32"/>
      <c r="E126" s="32"/>
      <c r="F126" s="25" t="str">
        <f>IF(E18="","",E18)</f>
        <v>Vyplň údaj</v>
      </c>
      <c r="G126" s="32"/>
      <c r="H126" s="32"/>
      <c r="I126" s="27" t="s">
        <v>30</v>
      </c>
      <c r="J126" s="30" t="str">
        <f>E24</f>
        <v xml:space="preserve"> 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20"/>
      <c r="B128" s="121"/>
      <c r="C128" s="122" t="s">
        <v>115</v>
      </c>
      <c r="D128" s="123" t="s">
        <v>57</v>
      </c>
      <c r="E128" s="123" t="s">
        <v>53</v>
      </c>
      <c r="F128" s="123" t="s">
        <v>54</v>
      </c>
      <c r="G128" s="123" t="s">
        <v>116</v>
      </c>
      <c r="H128" s="123" t="s">
        <v>117</v>
      </c>
      <c r="I128" s="123" t="s">
        <v>118</v>
      </c>
      <c r="J128" s="124" t="s">
        <v>98</v>
      </c>
      <c r="K128" s="125" t="s">
        <v>119</v>
      </c>
      <c r="L128" s="126"/>
      <c r="M128" s="62" t="s">
        <v>1</v>
      </c>
      <c r="N128" s="63" t="s">
        <v>36</v>
      </c>
      <c r="O128" s="63" t="s">
        <v>120</v>
      </c>
      <c r="P128" s="63" t="s">
        <v>121</v>
      </c>
      <c r="Q128" s="63" t="s">
        <v>122</v>
      </c>
      <c r="R128" s="63" t="s">
        <v>123</v>
      </c>
      <c r="S128" s="63" t="s">
        <v>124</v>
      </c>
      <c r="T128" s="64" t="s">
        <v>125</v>
      </c>
      <c r="U128" s="120"/>
      <c r="V128" s="120"/>
      <c r="W128" s="120"/>
      <c r="X128" s="120"/>
      <c r="Y128" s="120"/>
      <c r="Z128" s="120"/>
      <c r="AA128" s="120"/>
      <c r="AB128" s="120"/>
      <c r="AC128" s="120"/>
      <c r="AD128" s="120"/>
      <c r="AE128" s="120"/>
    </row>
    <row r="129" spans="1:65" s="2" customFormat="1" ht="22.9" customHeight="1">
      <c r="A129" s="32"/>
      <c r="B129" s="33"/>
      <c r="C129" s="69" t="s">
        <v>126</v>
      </c>
      <c r="D129" s="32"/>
      <c r="E129" s="32"/>
      <c r="F129" s="32"/>
      <c r="G129" s="32"/>
      <c r="H129" s="32"/>
      <c r="I129" s="32"/>
      <c r="J129" s="127">
        <f>BK129</f>
        <v>0</v>
      </c>
      <c r="K129" s="32"/>
      <c r="L129" s="33"/>
      <c r="M129" s="65"/>
      <c r="N129" s="56"/>
      <c r="O129" s="66"/>
      <c r="P129" s="128">
        <f>P130+P261+P286</f>
        <v>0</v>
      </c>
      <c r="Q129" s="66"/>
      <c r="R129" s="128">
        <f>R130+R261+R286</f>
        <v>91.755270400000015</v>
      </c>
      <c r="S129" s="66"/>
      <c r="T129" s="129">
        <f>T130+T261+T286</f>
        <v>225.08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71</v>
      </c>
      <c r="AU129" s="17" t="s">
        <v>100</v>
      </c>
      <c r="BK129" s="130">
        <f>BK130+BK261+BK286</f>
        <v>0</v>
      </c>
    </row>
    <row r="130" spans="1:65" s="12" customFormat="1" ht="25.9" customHeight="1">
      <c r="B130" s="131"/>
      <c r="D130" s="132" t="s">
        <v>71</v>
      </c>
      <c r="E130" s="133" t="s">
        <v>127</v>
      </c>
      <c r="F130" s="133" t="s">
        <v>128</v>
      </c>
      <c r="I130" s="134"/>
      <c r="J130" s="135">
        <f>BK130</f>
        <v>0</v>
      </c>
      <c r="L130" s="131"/>
      <c r="M130" s="136"/>
      <c r="N130" s="137"/>
      <c r="O130" s="137"/>
      <c r="P130" s="138">
        <f>P131+P196+P204+P208+P210+P252+P259</f>
        <v>0</v>
      </c>
      <c r="Q130" s="137"/>
      <c r="R130" s="138">
        <f>R131+R196+R204+R208+R210+R252+R259</f>
        <v>91.748870400000015</v>
      </c>
      <c r="S130" s="137"/>
      <c r="T130" s="139">
        <f>T131+T196+T204+T208+T210+T252+T259</f>
        <v>225.08</v>
      </c>
      <c r="AR130" s="132" t="s">
        <v>80</v>
      </c>
      <c r="AT130" s="140" t="s">
        <v>71</v>
      </c>
      <c r="AU130" s="140" t="s">
        <v>72</v>
      </c>
      <c r="AY130" s="132" t="s">
        <v>129</v>
      </c>
      <c r="BK130" s="141">
        <f>BK131+BK196+BK204+BK208+BK210+BK252+BK259</f>
        <v>0</v>
      </c>
    </row>
    <row r="131" spans="1:65" s="12" customFormat="1" ht="22.9" customHeight="1">
      <c r="B131" s="131"/>
      <c r="D131" s="132" t="s">
        <v>71</v>
      </c>
      <c r="E131" s="142" t="s">
        <v>80</v>
      </c>
      <c r="F131" s="142" t="s">
        <v>130</v>
      </c>
      <c r="I131" s="134"/>
      <c r="J131" s="143">
        <f>BK131</f>
        <v>0</v>
      </c>
      <c r="L131" s="131"/>
      <c r="M131" s="136"/>
      <c r="N131" s="137"/>
      <c r="O131" s="137"/>
      <c r="P131" s="138">
        <f>SUM(P132:P195)</f>
        <v>0</v>
      </c>
      <c r="Q131" s="137"/>
      <c r="R131" s="138">
        <f>SUM(R132:R195)</f>
        <v>38.834600000000002</v>
      </c>
      <c r="S131" s="137"/>
      <c r="T131" s="139">
        <f>SUM(T132:T195)</f>
        <v>0</v>
      </c>
      <c r="AR131" s="132" t="s">
        <v>80</v>
      </c>
      <c r="AT131" s="140" t="s">
        <v>71</v>
      </c>
      <c r="AU131" s="140" t="s">
        <v>80</v>
      </c>
      <c r="AY131" s="132" t="s">
        <v>129</v>
      </c>
      <c r="BK131" s="141">
        <f>SUM(BK132:BK195)</f>
        <v>0</v>
      </c>
    </row>
    <row r="132" spans="1:65" s="2" customFormat="1" ht="24.2" customHeight="1">
      <c r="A132" s="32"/>
      <c r="B132" s="144"/>
      <c r="C132" s="145" t="s">
        <v>80</v>
      </c>
      <c r="D132" s="145" t="s">
        <v>131</v>
      </c>
      <c r="E132" s="146" t="s">
        <v>132</v>
      </c>
      <c r="F132" s="147" t="s">
        <v>133</v>
      </c>
      <c r="G132" s="148" t="s">
        <v>134</v>
      </c>
      <c r="H132" s="149">
        <v>720</v>
      </c>
      <c r="I132" s="150"/>
      <c r="J132" s="151">
        <f>ROUND(I132*H132,2)</f>
        <v>0</v>
      </c>
      <c r="K132" s="152"/>
      <c r="L132" s="33"/>
      <c r="M132" s="153" t="s">
        <v>1</v>
      </c>
      <c r="N132" s="154" t="s">
        <v>37</v>
      </c>
      <c r="O132" s="58"/>
      <c r="P132" s="155">
        <f>O132*H132</f>
        <v>0</v>
      </c>
      <c r="Q132" s="155">
        <v>4.0000000000000003E-5</v>
      </c>
      <c r="R132" s="155">
        <f>Q132*H132</f>
        <v>2.8800000000000003E-2</v>
      </c>
      <c r="S132" s="155">
        <v>0</v>
      </c>
      <c r="T132" s="15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7" t="s">
        <v>135</v>
      </c>
      <c r="AT132" s="157" t="s">
        <v>131</v>
      </c>
      <c r="AU132" s="157" t="s">
        <v>82</v>
      </c>
      <c r="AY132" s="17" t="s">
        <v>129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7" t="s">
        <v>80</v>
      </c>
      <c r="BK132" s="158">
        <f>ROUND(I132*H132,2)</f>
        <v>0</v>
      </c>
      <c r="BL132" s="17" t="s">
        <v>135</v>
      </c>
      <c r="BM132" s="157" t="s">
        <v>136</v>
      </c>
    </row>
    <row r="133" spans="1:65" s="13" customFormat="1">
      <c r="B133" s="159"/>
      <c r="D133" s="160" t="s">
        <v>137</v>
      </c>
      <c r="E133" s="161" t="s">
        <v>1</v>
      </c>
      <c r="F133" s="162" t="s">
        <v>138</v>
      </c>
      <c r="H133" s="163">
        <v>720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137</v>
      </c>
      <c r="AU133" s="161" t="s">
        <v>82</v>
      </c>
      <c r="AV133" s="13" t="s">
        <v>82</v>
      </c>
      <c r="AW133" s="13" t="s">
        <v>29</v>
      </c>
      <c r="AX133" s="13" t="s">
        <v>72</v>
      </c>
      <c r="AY133" s="161" t="s">
        <v>129</v>
      </c>
    </row>
    <row r="134" spans="1:65" s="14" customFormat="1">
      <c r="B134" s="168"/>
      <c r="D134" s="160" t="s">
        <v>137</v>
      </c>
      <c r="E134" s="169" t="s">
        <v>1</v>
      </c>
      <c r="F134" s="170" t="s">
        <v>139</v>
      </c>
      <c r="H134" s="171">
        <v>720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137</v>
      </c>
      <c r="AU134" s="169" t="s">
        <v>82</v>
      </c>
      <c r="AV134" s="14" t="s">
        <v>135</v>
      </c>
      <c r="AW134" s="14" t="s">
        <v>29</v>
      </c>
      <c r="AX134" s="14" t="s">
        <v>80</v>
      </c>
      <c r="AY134" s="169" t="s">
        <v>129</v>
      </c>
    </row>
    <row r="135" spans="1:65" s="2" customFormat="1" ht="24.2" customHeight="1">
      <c r="A135" s="32"/>
      <c r="B135" s="144"/>
      <c r="C135" s="145" t="s">
        <v>82</v>
      </c>
      <c r="D135" s="145" t="s">
        <v>131</v>
      </c>
      <c r="E135" s="146" t="s">
        <v>140</v>
      </c>
      <c r="F135" s="147" t="s">
        <v>141</v>
      </c>
      <c r="G135" s="148" t="s">
        <v>142</v>
      </c>
      <c r="H135" s="149">
        <v>30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37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135</v>
      </c>
      <c r="AT135" s="157" t="s">
        <v>131</v>
      </c>
      <c r="AU135" s="157" t="s">
        <v>82</v>
      </c>
      <c r="AY135" s="17" t="s">
        <v>129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80</v>
      </c>
      <c r="BK135" s="158">
        <f>ROUND(I135*H135,2)</f>
        <v>0</v>
      </c>
      <c r="BL135" s="17" t="s">
        <v>135</v>
      </c>
      <c r="BM135" s="157" t="s">
        <v>143</v>
      </c>
    </row>
    <row r="136" spans="1:65" s="13" customFormat="1">
      <c r="B136" s="159"/>
      <c r="D136" s="160" t="s">
        <v>137</v>
      </c>
      <c r="E136" s="161" t="s">
        <v>1</v>
      </c>
      <c r="F136" s="162" t="s">
        <v>144</v>
      </c>
      <c r="H136" s="163">
        <v>30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137</v>
      </c>
      <c r="AU136" s="161" t="s">
        <v>82</v>
      </c>
      <c r="AV136" s="13" t="s">
        <v>82</v>
      </c>
      <c r="AW136" s="13" t="s">
        <v>29</v>
      </c>
      <c r="AX136" s="13" t="s">
        <v>72</v>
      </c>
      <c r="AY136" s="161" t="s">
        <v>129</v>
      </c>
    </row>
    <row r="137" spans="1:65" s="14" customFormat="1">
      <c r="B137" s="168"/>
      <c r="D137" s="160" t="s">
        <v>137</v>
      </c>
      <c r="E137" s="169" t="s">
        <v>1</v>
      </c>
      <c r="F137" s="170" t="s">
        <v>139</v>
      </c>
      <c r="H137" s="171">
        <v>30</v>
      </c>
      <c r="I137" s="172"/>
      <c r="L137" s="168"/>
      <c r="M137" s="173"/>
      <c r="N137" s="174"/>
      <c r="O137" s="174"/>
      <c r="P137" s="174"/>
      <c r="Q137" s="174"/>
      <c r="R137" s="174"/>
      <c r="S137" s="174"/>
      <c r="T137" s="175"/>
      <c r="AT137" s="169" t="s">
        <v>137</v>
      </c>
      <c r="AU137" s="169" t="s">
        <v>82</v>
      </c>
      <c r="AV137" s="14" t="s">
        <v>135</v>
      </c>
      <c r="AW137" s="14" t="s">
        <v>29</v>
      </c>
      <c r="AX137" s="14" t="s">
        <v>80</v>
      </c>
      <c r="AY137" s="169" t="s">
        <v>129</v>
      </c>
    </row>
    <row r="138" spans="1:65" s="2" customFormat="1" ht="16.5" customHeight="1">
      <c r="A138" s="32"/>
      <c r="B138" s="144"/>
      <c r="C138" s="145" t="s">
        <v>145</v>
      </c>
      <c r="D138" s="145" t="s">
        <v>131</v>
      </c>
      <c r="E138" s="146" t="s">
        <v>146</v>
      </c>
      <c r="F138" s="147" t="s">
        <v>147</v>
      </c>
      <c r="G138" s="148" t="s">
        <v>148</v>
      </c>
      <c r="H138" s="149">
        <v>80</v>
      </c>
      <c r="I138" s="150"/>
      <c r="J138" s="151">
        <f>ROUND(I138*H138,2)</f>
        <v>0</v>
      </c>
      <c r="K138" s="152"/>
      <c r="L138" s="33"/>
      <c r="M138" s="153" t="s">
        <v>1</v>
      </c>
      <c r="N138" s="154" t="s">
        <v>37</v>
      </c>
      <c r="O138" s="58"/>
      <c r="P138" s="155">
        <f>O138*H138</f>
        <v>0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7" t="s">
        <v>135</v>
      </c>
      <c r="AT138" s="157" t="s">
        <v>131</v>
      </c>
      <c r="AU138" s="157" t="s">
        <v>82</v>
      </c>
      <c r="AY138" s="17" t="s">
        <v>129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7" t="s">
        <v>80</v>
      </c>
      <c r="BK138" s="158">
        <f>ROUND(I138*H138,2)</f>
        <v>0</v>
      </c>
      <c r="BL138" s="17" t="s">
        <v>135</v>
      </c>
      <c r="BM138" s="157" t="s">
        <v>149</v>
      </c>
    </row>
    <row r="139" spans="1:65" s="13" customFormat="1">
      <c r="B139" s="159"/>
      <c r="D139" s="160" t="s">
        <v>137</v>
      </c>
      <c r="E139" s="161" t="s">
        <v>1</v>
      </c>
      <c r="F139" s="162" t="s">
        <v>150</v>
      </c>
      <c r="H139" s="163">
        <v>80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137</v>
      </c>
      <c r="AU139" s="161" t="s">
        <v>82</v>
      </c>
      <c r="AV139" s="13" t="s">
        <v>82</v>
      </c>
      <c r="AW139" s="13" t="s">
        <v>29</v>
      </c>
      <c r="AX139" s="13" t="s">
        <v>72</v>
      </c>
      <c r="AY139" s="161" t="s">
        <v>129</v>
      </c>
    </row>
    <row r="140" spans="1:65" s="14" customFormat="1">
      <c r="B140" s="168"/>
      <c r="D140" s="160" t="s">
        <v>137</v>
      </c>
      <c r="E140" s="169" t="s">
        <v>1</v>
      </c>
      <c r="F140" s="170" t="s">
        <v>139</v>
      </c>
      <c r="H140" s="171">
        <v>80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T140" s="169" t="s">
        <v>137</v>
      </c>
      <c r="AU140" s="169" t="s">
        <v>82</v>
      </c>
      <c r="AV140" s="14" t="s">
        <v>135</v>
      </c>
      <c r="AW140" s="14" t="s">
        <v>29</v>
      </c>
      <c r="AX140" s="14" t="s">
        <v>80</v>
      </c>
      <c r="AY140" s="169" t="s">
        <v>129</v>
      </c>
    </row>
    <row r="141" spans="1:65" s="2" customFormat="1" ht="16.5" customHeight="1">
      <c r="A141" s="32"/>
      <c r="B141" s="144"/>
      <c r="C141" s="145" t="s">
        <v>135</v>
      </c>
      <c r="D141" s="145" t="s">
        <v>131</v>
      </c>
      <c r="E141" s="146" t="s">
        <v>151</v>
      </c>
      <c r="F141" s="147" t="s">
        <v>152</v>
      </c>
      <c r="G141" s="148" t="s">
        <v>153</v>
      </c>
      <c r="H141" s="149">
        <v>40</v>
      </c>
      <c r="I141" s="150"/>
      <c r="J141" s="151">
        <f>ROUND(I141*H141,2)</f>
        <v>0</v>
      </c>
      <c r="K141" s="152"/>
      <c r="L141" s="33"/>
      <c r="M141" s="153" t="s">
        <v>1</v>
      </c>
      <c r="N141" s="154" t="s">
        <v>37</v>
      </c>
      <c r="O141" s="58"/>
      <c r="P141" s="155">
        <f>O141*H141</f>
        <v>0</v>
      </c>
      <c r="Q141" s="155">
        <v>3.3E-4</v>
      </c>
      <c r="R141" s="155">
        <f>Q141*H141</f>
        <v>1.32E-2</v>
      </c>
      <c r="S141" s="155">
        <v>0</v>
      </c>
      <c r="T141" s="15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7" t="s">
        <v>135</v>
      </c>
      <c r="AT141" s="157" t="s">
        <v>131</v>
      </c>
      <c r="AU141" s="157" t="s">
        <v>82</v>
      </c>
      <c r="AY141" s="17" t="s">
        <v>129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7" t="s">
        <v>80</v>
      </c>
      <c r="BK141" s="158">
        <f>ROUND(I141*H141,2)</f>
        <v>0</v>
      </c>
      <c r="BL141" s="17" t="s">
        <v>135</v>
      </c>
      <c r="BM141" s="157" t="s">
        <v>154</v>
      </c>
    </row>
    <row r="142" spans="1:65" s="13" customFormat="1">
      <c r="B142" s="159"/>
      <c r="D142" s="160" t="s">
        <v>137</v>
      </c>
      <c r="E142" s="161" t="s">
        <v>1</v>
      </c>
      <c r="F142" s="162" t="s">
        <v>155</v>
      </c>
      <c r="H142" s="163">
        <v>40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137</v>
      </c>
      <c r="AU142" s="161" t="s">
        <v>82</v>
      </c>
      <c r="AV142" s="13" t="s">
        <v>82</v>
      </c>
      <c r="AW142" s="13" t="s">
        <v>29</v>
      </c>
      <c r="AX142" s="13" t="s">
        <v>72</v>
      </c>
      <c r="AY142" s="161" t="s">
        <v>129</v>
      </c>
    </row>
    <row r="143" spans="1:65" s="14" customFormat="1">
      <c r="B143" s="168"/>
      <c r="D143" s="160" t="s">
        <v>137</v>
      </c>
      <c r="E143" s="169" t="s">
        <v>1</v>
      </c>
      <c r="F143" s="170" t="s">
        <v>139</v>
      </c>
      <c r="H143" s="171">
        <v>40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137</v>
      </c>
      <c r="AU143" s="169" t="s">
        <v>82</v>
      </c>
      <c r="AV143" s="14" t="s">
        <v>135</v>
      </c>
      <c r="AW143" s="14" t="s">
        <v>29</v>
      </c>
      <c r="AX143" s="14" t="s">
        <v>80</v>
      </c>
      <c r="AY143" s="169" t="s">
        <v>129</v>
      </c>
    </row>
    <row r="144" spans="1:65" s="2" customFormat="1" ht="21.75" customHeight="1">
      <c r="A144" s="32"/>
      <c r="B144" s="144"/>
      <c r="C144" s="145" t="s">
        <v>156</v>
      </c>
      <c r="D144" s="145" t="s">
        <v>131</v>
      </c>
      <c r="E144" s="146" t="s">
        <v>157</v>
      </c>
      <c r="F144" s="147" t="s">
        <v>158</v>
      </c>
      <c r="G144" s="148" t="s">
        <v>159</v>
      </c>
      <c r="H144" s="149">
        <v>63</v>
      </c>
      <c r="I144" s="150"/>
      <c r="J144" s="151">
        <f>ROUND(I144*H144,2)</f>
        <v>0</v>
      </c>
      <c r="K144" s="152"/>
      <c r="L144" s="33"/>
      <c r="M144" s="153" t="s">
        <v>1</v>
      </c>
      <c r="N144" s="154" t="s">
        <v>37</v>
      </c>
      <c r="O144" s="58"/>
      <c r="P144" s="155">
        <f>O144*H144</f>
        <v>0</v>
      </c>
      <c r="Q144" s="155">
        <v>2.0000000000000001E-4</v>
      </c>
      <c r="R144" s="155">
        <f>Q144*H144</f>
        <v>1.26E-2</v>
      </c>
      <c r="S144" s="155">
        <v>0</v>
      </c>
      <c r="T144" s="15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7" t="s">
        <v>135</v>
      </c>
      <c r="AT144" s="157" t="s">
        <v>131</v>
      </c>
      <c r="AU144" s="157" t="s">
        <v>82</v>
      </c>
      <c r="AY144" s="17" t="s">
        <v>129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7" t="s">
        <v>80</v>
      </c>
      <c r="BK144" s="158">
        <f>ROUND(I144*H144,2)</f>
        <v>0</v>
      </c>
      <c r="BL144" s="17" t="s">
        <v>135</v>
      </c>
      <c r="BM144" s="157" t="s">
        <v>160</v>
      </c>
    </row>
    <row r="145" spans="1:65" s="2" customFormat="1" ht="24.2" customHeight="1">
      <c r="A145" s="32"/>
      <c r="B145" s="144"/>
      <c r="C145" s="145" t="s">
        <v>161</v>
      </c>
      <c r="D145" s="145" t="s">
        <v>131</v>
      </c>
      <c r="E145" s="146" t="s">
        <v>162</v>
      </c>
      <c r="F145" s="147" t="s">
        <v>163</v>
      </c>
      <c r="G145" s="148" t="s">
        <v>164</v>
      </c>
      <c r="H145" s="149">
        <v>250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37</v>
      </c>
      <c r="O145" s="58"/>
      <c r="P145" s="155">
        <f>O145*H145</f>
        <v>0</v>
      </c>
      <c r="Q145" s="155">
        <v>1.4999999999999999E-4</v>
      </c>
      <c r="R145" s="155">
        <f>Q145*H145</f>
        <v>3.7499999999999999E-2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135</v>
      </c>
      <c r="AT145" s="157" t="s">
        <v>131</v>
      </c>
      <c r="AU145" s="157" t="s">
        <v>82</v>
      </c>
      <c r="AY145" s="17" t="s">
        <v>129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80</v>
      </c>
      <c r="BK145" s="158">
        <f>ROUND(I145*H145,2)</f>
        <v>0</v>
      </c>
      <c r="BL145" s="17" t="s">
        <v>135</v>
      </c>
      <c r="BM145" s="157" t="s">
        <v>165</v>
      </c>
    </row>
    <row r="146" spans="1:65" s="13" customFormat="1">
      <c r="B146" s="159"/>
      <c r="D146" s="160" t="s">
        <v>137</v>
      </c>
      <c r="E146" s="161" t="s">
        <v>1</v>
      </c>
      <c r="F146" s="162" t="s">
        <v>166</v>
      </c>
      <c r="H146" s="163">
        <v>250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137</v>
      </c>
      <c r="AU146" s="161" t="s">
        <v>82</v>
      </c>
      <c r="AV146" s="13" t="s">
        <v>82</v>
      </c>
      <c r="AW146" s="13" t="s">
        <v>29</v>
      </c>
      <c r="AX146" s="13" t="s">
        <v>72</v>
      </c>
      <c r="AY146" s="161" t="s">
        <v>129</v>
      </c>
    </row>
    <row r="147" spans="1:65" s="14" customFormat="1">
      <c r="B147" s="168"/>
      <c r="D147" s="160" t="s">
        <v>137</v>
      </c>
      <c r="E147" s="169" t="s">
        <v>1</v>
      </c>
      <c r="F147" s="170" t="s">
        <v>139</v>
      </c>
      <c r="H147" s="171">
        <v>250</v>
      </c>
      <c r="I147" s="172"/>
      <c r="L147" s="168"/>
      <c r="M147" s="173"/>
      <c r="N147" s="174"/>
      <c r="O147" s="174"/>
      <c r="P147" s="174"/>
      <c r="Q147" s="174"/>
      <c r="R147" s="174"/>
      <c r="S147" s="174"/>
      <c r="T147" s="175"/>
      <c r="AT147" s="169" t="s">
        <v>137</v>
      </c>
      <c r="AU147" s="169" t="s">
        <v>82</v>
      </c>
      <c r="AV147" s="14" t="s">
        <v>135</v>
      </c>
      <c r="AW147" s="14" t="s">
        <v>29</v>
      </c>
      <c r="AX147" s="14" t="s">
        <v>80</v>
      </c>
      <c r="AY147" s="169" t="s">
        <v>129</v>
      </c>
    </row>
    <row r="148" spans="1:65" s="2" customFormat="1" ht="24.2" customHeight="1">
      <c r="A148" s="32"/>
      <c r="B148" s="144"/>
      <c r="C148" s="145" t="s">
        <v>167</v>
      </c>
      <c r="D148" s="145" t="s">
        <v>131</v>
      </c>
      <c r="E148" s="146" t="s">
        <v>168</v>
      </c>
      <c r="F148" s="147" t="s">
        <v>169</v>
      </c>
      <c r="G148" s="148" t="s">
        <v>164</v>
      </c>
      <c r="H148" s="149">
        <v>250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37</v>
      </c>
      <c r="O148" s="58"/>
      <c r="P148" s="155">
        <f>O148*H148</f>
        <v>0</v>
      </c>
      <c r="Q148" s="155">
        <v>1.8799999999999999E-3</v>
      </c>
      <c r="R148" s="155">
        <f>Q148*H148</f>
        <v>0.47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135</v>
      </c>
      <c r="AT148" s="157" t="s">
        <v>131</v>
      </c>
      <c r="AU148" s="157" t="s">
        <v>82</v>
      </c>
      <c r="AY148" s="17" t="s">
        <v>129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80</v>
      </c>
      <c r="BK148" s="158">
        <f>ROUND(I148*H148,2)</f>
        <v>0</v>
      </c>
      <c r="BL148" s="17" t="s">
        <v>135</v>
      </c>
      <c r="BM148" s="157" t="s">
        <v>170</v>
      </c>
    </row>
    <row r="149" spans="1:65" s="13" customFormat="1">
      <c r="B149" s="159"/>
      <c r="D149" s="160" t="s">
        <v>137</v>
      </c>
      <c r="E149" s="161" t="s">
        <v>1</v>
      </c>
      <c r="F149" s="162" t="s">
        <v>166</v>
      </c>
      <c r="H149" s="163">
        <v>250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137</v>
      </c>
      <c r="AU149" s="161" t="s">
        <v>82</v>
      </c>
      <c r="AV149" s="13" t="s">
        <v>82</v>
      </c>
      <c r="AW149" s="13" t="s">
        <v>29</v>
      </c>
      <c r="AX149" s="13" t="s">
        <v>72</v>
      </c>
      <c r="AY149" s="161" t="s">
        <v>129</v>
      </c>
    </row>
    <row r="150" spans="1:65" s="14" customFormat="1">
      <c r="B150" s="168"/>
      <c r="D150" s="160" t="s">
        <v>137</v>
      </c>
      <c r="E150" s="169" t="s">
        <v>1</v>
      </c>
      <c r="F150" s="170" t="s">
        <v>139</v>
      </c>
      <c r="H150" s="171">
        <v>250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137</v>
      </c>
      <c r="AU150" s="169" t="s">
        <v>82</v>
      </c>
      <c r="AV150" s="14" t="s">
        <v>135</v>
      </c>
      <c r="AW150" s="14" t="s">
        <v>29</v>
      </c>
      <c r="AX150" s="14" t="s">
        <v>80</v>
      </c>
      <c r="AY150" s="169" t="s">
        <v>129</v>
      </c>
    </row>
    <row r="151" spans="1:65" s="2" customFormat="1" ht="16.5" customHeight="1">
      <c r="A151" s="32"/>
      <c r="B151" s="144"/>
      <c r="C151" s="176" t="s">
        <v>171</v>
      </c>
      <c r="D151" s="176" t="s">
        <v>172</v>
      </c>
      <c r="E151" s="177" t="s">
        <v>173</v>
      </c>
      <c r="F151" s="178" t="s">
        <v>174</v>
      </c>
      <c r="G151" s="179" t="s">
        <v>175</v>
      </c>
      <c r="H151" s="180">
        <v>38.25</v>
      </c>
      <c r="I151" s="181"/>
      <c r="J151" s="182">
        <f>ROUND(I151*H151,2)</f>
        <v>0</v>
      </c>
      <c r="K151" s="183"/>
      <c r="L151" s="184"/>
      <c r="M151" s="185" t="s">
        <v>1</v>
      </c>
      <c r="N151" s="186" t="s">
        <v>37</v>
      </c>
      <c r="O151" s="58"/>
      <c r="P151" s="155">
        <f>O151*H151</f>
        <v>0</v>
      </c>
      <c r="Q151" s="155">
        <v>1</v>
      </c>
      <c r="R151" s="155">
        <f>Q151*H151</f>
        <v>38.25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171</v>
      </c>
      <c r="AT151" s="157" t="s">
        <v>172</v>
      </c>
      <c r="AU151" s="157" t="s">
        <v>82</v>
      </c>
      <c r="AY151" s="17" t="s">
        <v>129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80</v>
      </c>
      <c r="BK151" s="158">
        <f>ROUND(I151*H151,2)</f>
        <v>0</v>
      </c>
      <c r="BL151" s="17" t="s">
        <v>135</v>
      </c>
      <c r="BM151" s="157" t="s">
        <v>176</v>
      </c>
    </row>
    <row r="152" spans="1:65" s="13" customFormat="1">
      <c r="B152" s="159"/>
      <c r="D152" s="160" t="s">
        <v>137</v>
      </c>
      <c r="E152" s="161" t="s">
        <v>1</v>
      </c>
      <c r="F152" s="162" t="s">
        <v>177</v>
      </c>
      <c r="H152" s="163">
        <v>38.25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137</v>
      </c>
      <c r="AU152" s="161" t="s">
        <v>82</v>
      </c>
      <c r="AV152" s="13" t="s">
        <v>82</v>
      </c>
      <c r="AW152" s="13" t="s">
        <v>29</v>
      </c>
      <c r="AX152" s="13" t="s">
        <v>72</v>
      </c>
      <c r="AY152" s="161" t="s">
        <v>129</v>
      </c>
    </row>
    <row r="153" spans="1:65" s="14" customFormat="1">
      <c r="B153" s="168"/>
      <c r="D153" s="160" t="s">
        <v>137</v>
      </c>
      <c r="E153" s="169" t="s">
        <v>1</v>
      </c>
      <c r="F153" s="170" t="s">
        <v>139</v>
      </c>
      <c r="H153" s="171">
        <v>38.25</v>
      </c>
      <c r="I153" s="172"/>
      <c r="L153" s="168"/>
      <c r="M153" s="173"/>
      <c r="N153" s="174"/>
      <c r="O153" s="174"/>
      <c r="P153" s="174"/>
      <c r="Q153" s="174"/>
      <c r="R153" s="174"/>
      <c r="S153" s="174"/>
      <c r="T153" s="175"/>
      <c r="AT153" s="169" t="s">
        <v>137</v>
      </c>
      <c r="AU153" s="169" t="s">
        <v>82</v>
      </c>
      <c r="AV153" s="14" t="s">
        <v>135</v>
      </c>
      <c r="AW153" s="14" t="s">
        <v>29</v>
      </c>
      <c r="AX153" s="14" t="s">
        <v>80</v>
      </c>
      <c r="AY153" s="169" t="s">
        <v>129</v>
      </c>
    </row>
    <row r="154" spans="1:65" s="2" customFormat="1" ht="33" customHeight="1">
      <c r="A154" s="32"/>
      <c r="B154" s="144"/>
      <c r="C154" s="145" t="s">
        <v>178</v>
      </c>
      <c r="D154" s="145" t="s">
        <v>131</v>
      </c>
      <c r="E154" s="146" t="s">
        <v>179</v>
      </c>
      <c r="F154" s="147" t="s">
        <v>180</v>
      </c>
      <c r="G154" s="148" t="s">
        <v>164</v>
      </c>
      <c r="H154" s="149">
        <v>250</v>
      </c>
      <c r="I154" s="150"/>
      <c r="J154" s="151">
        <f>ROUND(I154*H154,2)</f>
        <v>0</v>
      </c>
      <c r="K154" s="152"/>
      <c r="L154" s="33"/>
      <c r="M154" s="153" t="s">
        <v>1</v>
      </c>
      <c r="N154" s="154" t="s">
        <v>37</v>
      </c>
      <c r="O154" s="58"/>
      <c r="P154" s="155">
        <f>O154*H154</f>
        <v>0</v>
      </c>
      <c r="Q154" s="155">
        <v>9.0000000000000006E-5</v>
      </c>
      <c r="R154" s="155">
        <f>Q154*H154</f>
        <v>2.2500000000000003E-2</v>
      </c>
      <c r="S154" s="155">
        <v>0</v>
      </c>
      <c r="T154" s="15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7" t="s">
        <v>135</v>
      </c>
      <c r="AT154" s="157" t="s">
        <v>131</v>
      </c>
      <c r="AU154" s="157" t="s">
        <v>82</v>
      </c>
      <c r="AY154" s="17" t="s">
        <v>129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7" t="s">
        <v>80</v>
      </c>
      <c r="BK154" s="158">
        <f>ROUND(I154*H154,2)</f>
        <v>0</v>
      </c>
      <c r="BL154" s="17" t="s">
        <v>135</v>
      </c>
      <c r="BM154" s="157" t="s">
        <v>181</v>
      </c>
    </row>
    <row r="155" spans="1:65" s="2" customFormat="1" ht="16.5" customHeight="1">
      <c r="A155" s="32"/>
      <c r="B155" s="144"/>
      <c r="C155" s="145" t="s">
        <v>182</v>
      </c>
      <c r="D155" s="145" t="s">
        <v>131</v>
      </c>
      <c r="E155" s="146" t="s">
        <v>183</v>
      </c>
      <c r="F155" s="147" t="s">
        <v>184</v>
      </c>
      <c r="G155" s="148" t="s">
        <v>185</v>
      </c>
      <c r="H155" s="149">
        <v>57600</v>
      </c>
      <c r="I155" s="150"/>
      <c r="J155" s="151">
        <f>ROUND(I155*H155,2)</f>
        <v>0</v>
      </c>
      <c r="K155" s="152"/>
      <c r="L155" s="33"/>
      <c r="M155" s="153" t="s">
        <v>1</v>
      </c>
      <c r="N155" s="154" t="s">
        <v>37</v>
      </c>
      <c r="O155" s="58"/>
      <c r="P155" s="155">
        <f>O155*H155</f>
        <v>0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7" t="s">
        <v>135</v>
      </c>
      <c r="AT155" s="157" t="s">
        <v>131</v>
      </c>
      <c r="AU155" s="157" t="s">
        <v>82</v>
      </c>
      <c r="AY155" s="17" t="s">
        <v>129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7" t="s">
        <v>80</v>
      </c>
      <c r="BK155" s="158">
        <f>ROUND(I155*H155,2)</f>
        <v>0</v>
      </c>
      <c r="BL155" s="17" t="s">
        <v>135</v>
      </c>
      <c r="BM155" s="157" t="s">
        <v>186</v>
      </c>
    </row>
    <row r="156" spans="1:65" s="15" customFormat="1">
      <c r="B156" s="187"/>
      <c r="D156" s="160" t="s">
        <v>137</v>
      </c>
      <c r="E156" s="188" t="s">
        <v>1</v>
      </c>
      <c r="F156" s="189" t="s">
        <v>187</v>
      </c>
      <c r="H156" s="188" t="s">
        <v>1</v>
      </c>
      <c r="I156" s="190"/>
      <c r="L156" s="187"/>
      <c r="M156" s="191"/>
      <c r="N156" s="192"/>
      <c r="O156" s="192"/>
      <c r="P156" s="192"/>
      <c r="Q156" s="192"/>
      <c r="R156" s="192"/>
      <c r="S156" s="192"/>
      <c r="T156" s="193"/>
      <c r="AT156" s="188" t="s">
        <v>137</v>
      </c>
      <c r="AU156" s="188" t="s">
        <v>82</v>
      </c>
      <c r="AV156" s="15" t="s">
        <v>80</v>
      </c>
      <c r="AW156" s="15" t="s">
        <v>29</v>
      </c>
      <c r="AX156" s="15" t="s">
        <v>72</v>
      </c>
      <c r="AY156" s="188" t="s">
        <v>129</v>
      </c>
    </row>
    <row r="157" spans="1:65" s="13" customFormat="1">
      <c r="B157" s="159"/>
      <c r="D157" s="160" t="s">
        <v>137</v>
      </c>
      <c r="E157" s="161" t="s">
        <v>1</v>
      </c>
      <c r="F157" s="162" t="s">
        <v>188</v>
      </c>
      <c r="H157" s="163">
        <v>57600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137</v>
      </c>
      <c r="AU157" s="161" t="s">
        <v>82</v>
      </c>
      <c r="AV157" s="13" t="s">
        <v>82</v>
      </c>
      <c r="AW157" s="13" t="s">
        <v>29</v>
      </c>
      <c r="AX157" s="13" t="s">
        <v>72</v>
      </c>
      <c r="AY157" s="161" t="s">
        <v>129</v>
      </c>
    </row>
    <row r="158" spans="1:65" s="14" customFormat="1">
      <c r="B158" s="168"/>
      <c r="D158" s="160" t="s">
        <v>137</v>
      </c>
      <c r="E158" s="169" t="s">
        <v>1</v>
      </c>
      <c r="F158" s="170" t="s">
        <v>139</v>
      </c>
      <c r="H158" s="171">
        <v>57600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T158" s="169" t="s">
        <v>137</v>
      </c>
      <c r="AU158" s="169" t="s">
        <v>82</v>
      </c>
      <c r="AV158" s="14" t="s">
        <v>135</v>
      </c>
      <c r="AW158" s="14" t="s">
        <v>29</v>
      </c>
      <c r="AX158" s="14" t="s">
        <v>80</v>
      </c>
      <c r="AY158" s="169" t="s">
        <v>129</v>
      </c>
    </row>
    <row r="159" spans="1:65" s="2" customFormat="1" ht="16.5" customHeight="1">
      <c r="A159" s="32"/>
      <c r="B159" s="144"/>
      <c r="C159" s="145" t="s">
        <v>189</v>
      </c>
      <c r="D159" s="145" t="s">
        <v>131</v>
      </c>
      <c r="E159" s="146" t="s">
        <v>190</v>
      </c>
      <c r="F159" s="147" t="s">
        <v>191</v>
      </c>
      <c r="G159" s="148" t="s">
        <v>185</v>
      </c>
      <c r="H159" s="149">
        <v>57600</v>
      </c>
      <c r="I159" s="150"/>
      <c r="J159" s="151">
        <f>ROUND(I159*H159,2)</f>
        <v>0</v>
      </c>
      <c r="K159" s="152"/>
      <c r="L159" s="33"/>
      <c r="M159" s="153" t="s">
        <v>1</v>
      </c>
      <c r="N159" s="154" t="s">
        <v>37</v>
      </c>
      <c r="O159" s="58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135</v>
      </c>
      <c r="AT159" s="157" t="s">
        <v>131</v>
      </c>
      <c r="AU159" s="157" t="s">
        <v>82</v>
      </c>
      <c r="AY159" s="17" t="s">
        <v>129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80</v>
      </c>
      <c r="BK159" s="158">
        <f>ROUND(I159*H159,2)</f>
        <v>0</v>
      </c>
      <c r="BL159" s="17" t="s">
        <v>135</v>
      </c>
      <c r="BM159" s="157" t="s">
        <v>192</v>
      </c>
    </row>
    <row r="160" spans="1:65" s="15" customFormat="1">
      <c r="B160" s="187"/>
      <c r="D160" s="160" t="s">
        <v>137</v>
      </c>
      <c r="E160" s="188" t="s">
        <v>1</v>
      </c>
      <c r="F160" s="189" t="s">
        <v>187</v>
      </c>
      <c r="H160" s="188" t="s">
        <v>1</v>
      </c>
      <c r="I160" s="190"/>
      <c r="L160" s="187"/>
      <c r="M160" s="191"/>
      <c r="N160" s="192"/>
      <c r="O160" s="192"/>
      <c r="P160" s="192"/>
      <c r="Q160" s="192"/>
      <c r="R160" s="192"/>
      <c r="S160" s="192"/>
      <c r="T160" s="193"/>
      <c r="AT160" s="188" t="s">
        <v>137</v>
      </c>
      <c r="AU160" s="188" t="s">
        <v>82</v>
      </c>
      <c r="AV160" s="15" t="s">
        <v>80</v>
      </c>
      <c r="AW160" s="15" t="s">
        <v>29</v>
      </c>
      <c r="AX160" s="15" t="s">
        <v>72</v>
      </c>
      <c r="AY160" s="188" t="s">
        <v>129</v>
      </c>
    </row>
    <row r="161" spans="1:65" s="13" customFormat="1">
      <c r="B161" s="159"/>
      <c r="D161" s="160" t="s">
        <v>137</v>
      </c>
      <c r="E161" s="161" t="s">
        <v>1</v>
      </c>
      <c r="F161" s="162" t="s">
        <v>188</v>
      </c>
      <c r="H161" s="163">
        <v>57600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137</v>
      </c>
      <c r="AU161" s="161" t="s">
        <v>82</v>
      </c>
      <c r="AV161" s="13" t="s">
        <v>82</v>
      </c>
      <c r="AW161" s="13" t="s">
        <v>29</v>
      </c>
      <c r="AX161" s="13" t="s">
        <v>72</v>
      </c>
      <c r="AY161" s="161" t="s">
        <v>129</v>
      </c>
    </row>
    <row r="162" spans="1:65" s="14" customFormat="1">
      <c r="B162" s="168"/>
      <c r="D162" s="160" t="s">
        <v>137</v>
      </c>
      <c r="E162" s="169" t="s">
        <v>1</v>
      </c>
      <c r="F162" s="170" t="s">
        <v>139</v>
      </c>
      <c r="H162" s="171">
        <v>57600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137</v>
      </c>
      <c r="AU162" s="169" t="s">
        <v>82</v>
      </c>
      <c r="AV162" s="14" t="s">
        <v>135</v>
      </c>
      <c r="AW162" s="14" t="s">
        <v>29</v>
      </c>
      <c r="AX162" s="14" t="s">
        <v>80</v>
      </c>
      <c r="AY162" s="169" t="s">
        <v>129</v>
      </c>
    </row>
    <row r="163" spans="1:65" s="2" customFormat="1" ht="16.5" customHeight="1">
      <c r="A163" s="32"/>
      <c r="B163" s="144"/>
      <c r="C163" s="145" t="s">
        <v>193</v>
      </c>
      <c r="D163" s="145" t="s">
        <v>131</v>
      </c>
      <c r="E163" s="146" t="s">
        <v>194</v>
      </c>
      <c r="F163" s="147" t="s">
        <v>195</v>
      </c>
      <c r="G163" s="148" t="s">
        <v>185</v>
      </c>
      <c r="H163" s="149">
        <v>5323.2</v>
      </c>
      <c r="I163" s="150"/>
      <c r="J163" s="151">
        <f>ROUND(I163*H163,2)</f>
        <v>0</v>
      </c>
      <c r="K163" s="152"/>
      <c r="L163" s="33"/>
      <c r="M163" s="153" t="s">
        <v>1</v>
      </c>
      <c r="N163" s="154" t="s">
        <v>37</v>
      </c>
      <c r="O163" s="58"/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7" t="s">
        <v>135</v>
      </c>
      <c r="AT163" s="157" t="s">
        <v>131</v>
      </c>
      <c r="AU163" s="157" t="s">
        <v>82</v>
      </c>
      <c r="AY163" s="17" t="s">
        <v>129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7" t="s">
        <v>80</v>
      </c>
      <c r="BK163" s="158">
        <f>ROUND(I163*H163,2)</f>
        <v>0</v>
      </c>
      <c r="BL163" s="17" t="s">
        <v>135</v>
      </c>
      <c r="BM163" s="157" t="s">
        <v>196</v>
      </c>
    </row>
    <row r="164" spans="1:65" s="15" customFormat="1">
      <c r="B164" s="187"/>
      <c r="D164" s="160" t="s">
        <v>137</v>
      </c>
      <c r="E164" s="188" t="s">
        <v>1</v>
      </c>
      <c r="F164" s="189" t="s">
        <v>187</v>
      </c>
      <c r="H164" s="188" t="s">
        <v>1</v>
      </c>
      <c r="I164" s="190"/>
      <c r="L164" s="187"/>
      <c r="M164" s="191"/>
      <c r="N164" s="192"/>
      <c r="O164" s="192"/>
      <c r="P164" s="192"/>
      <c r="Q164" s="192"/>
      <c r="R164" s="192"/>
      <c r="S164" s="192"/>
      <c r="T164" s="193"/>
      <c r="AT164" s="188" t="s">
        <v>137</v>
      </c>
      <c r="AU164" s="188" t="s">
        <v>82</v>
      </c>
      <c r="AV164" s="15" t="s">
        <v>80</v>
      </c>
      <c r="AW164" s="15" t="s">
        <v>29</v>
      </c>
      <c r="AX164" s="15" t="s">
        <v>72</v>
      </c>
      <c r="AY164" s="188" t="s">
        <v>129</v>
      </c>
    </row>
    <row r="165" spans="1:65" s="13" customFormat="1">
      <c r="B165" s="159"/>
      <c r="D165" s="160" t="s">
        <v>137</v>
      </c>
      <c r="E165" s="161" t="s">
        <v>1</v>
      </c>
      <c r="F165" s="162" t="s">
        <v>197</v>
      </c>
      <c r="H165" s="163">
        <v>5323.2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137</v>
      </c>
      <c r="AU165" s="161" t="s">
        <v>82</v>
      </c>
      <c r="AV165" s="13" t="s">
        <v>82</v>
      </c>
      <c r="AW165" s="13" t="s">
        <v>29</v>
      </c>
      <c r="AX165" s="13" t="s">
        <v>72</v>
      </c>
      <c r="AY165" s="161" t="s">
        <v>129</v>
      </c>
    </row>
    <row r="166" spans="1:65" s="14" customFormat="1">
      <c r="B166" s="168"/>
      <c r="D166" s="160" t="s">
        <v>137</v>
      </c>
      <c r="E166" s="169" t="s">
        <v>1</v>
      </c>
      <c r="F166" s="170" t="s">
        <v>139</v>
      </c>
      <c r="H166" s="171">
        <v>5323.2</v>
      </c>
      <c r="I166" s="172"/>
      <c r="L166" s="168"/>
      <c r="M166" s="173"/>
      <c r="N166" s="174"/>
      <c r="O166" s="174"/>
      <c r="P166" s="174"/>
      <c r="Q166" s="174"/>
      <c r="R166" s="174"/>
      <c r="S166" s="174"/>
      <c r="T166" s="175"/>
      <c r="AT166" s="169" t="s">
        <v>137</v>
      </c>
      <c r="AU166" s="169" t="s">
        <v>82</v>
      </c>
      <c r="AV166" s="14" t="s">
        <v>135</v>
      </c>
      <c r="AW166" s="14" t="s">
        <v>29</v>
      </c>
      <c r="AX166" s="14" t="s">
        <v>80</v>
      </c>
      <c r="AY166" s="169" t="s">
        <v>129</v>
      </c>
    </row>
    <row r="167" spans="1:65" s="2" customFormat="1" ht="16.5" customHeight="1">
      <c r="A167" s="32"/>
      <c r="B167" s="144"/>
      <c r="C167" s="145" t="s">
        <v>198</v>
      </c>
      <c r="D167" s="145" t="s">
        <v>131</v>
      </c>
      <c r="E167" s="146" t="s">
        <v>199</v>
      </c>
      <c r="F167" s="147" t="s">
        <v>200</v>
      </c>
      <c r="G167" s="148" t="s">
        <v>185</v>
      </c>
      <c r="H167" s="149">
        <v>5323.2</v>
      </c>
      <c r="I167" s="150"/>
      <c r="J167" s="151">
        <f>ROUND(I167*H167,2)</f>
        <v>0</v>
      </c>
      <c r="K167" s="152"/>
      <c r="L167" s="33"/>
      <c r="M167" s="153" t="s">
        <v>1</v>
      </c>
      <c r="N167" s="154" t="s">
        <v>37</v>
      </c>
      <c r="O167" s="58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135</v>
      </c>
      <c r="AT167" s="157" t="s">
        <v>131</v>
      </c>
      <c r="AU167" s="157" t="s">
        <v>82</v>
      </c>
      <c r="AY167" s="17" t="s">
        <v>129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80</v>
      </c>
      <c r="BK167" s="158">
        <f>ROUND(I167*H167,2)</f>
        <v>0</v>
      </c>
      <c r="BL167" s="17" t="s">
        <v>135</v>
      </c>
      <c r="BM167" s="157" t="s">
        <v>201</v>
      </c>
    </row>
    <row r="168" spans="1:65" s="15" customFormat="1">
      <c r="B168" s="187"/>
      <c r="D168" s="160" t="s">
        <v>137</v>
      </c>
      <c r="E168" s="188" t="s">
        <v>1</v>
      </c>
      <c r="F168" s="189" t="s">
        <v>187</v>
      </c>
      <c r="H168" s="188" t="s">
        <v>1</v>
      </c>
      <c r="I168" s="190"/>
      <c r="L168" s="187"/>
      <c r="M168" s="191"/>
      <c r="N168" s="192"/>
      <c r="O168" s="192"/>
      <c r="P168" s="192"/>
      <c r="Q168" s="192"/>
      <c r="R168" s="192"/>
      <c r="S168" s="192"/>
      <c r="T168" s="193"/>
      <c r="AT168" s="188" t="s">
        <v>137</v>
      </c>
      <c r="AU168" s="188" t="s">
        <v>82</v>
      </c>
      <c r="AV168" s="15" t="s">
        <v>80</v>
      </c>
      <c r="AW168" s="15" t="s">
        <v>29</v>
      </c>
      <c r="AX168" s="15" t="s">
        <v>72</v>
      </c>
      <c r="AY168" s="188" t="s">
        <v>129</v>
      </c>
    </row>
    <row r="169" spans="1:65" s="13" customFormat="1">
      <c r="B169" s="159"/>
      <c r="D169" s="160" t="s">
        <v>137</v>
      </c>
      <c r="E169" s="161" t="s">
        <v>1</v>
      </c>
      <c r="F169" s="162" t="s">
        <v>197</v>
      </c>
      <c r="H169" s="163">
        <v>5323.2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137</v>
      </c>
      <c r="AU169" s="161" t="s">
        <v>82</v>
      </c>
      <c r="AV169" s="13" t="s">
        <v>82</v>
      </c>
      <c r="AW169" s="13" t="s">
        <v>29</v>
      </c>
      <c r="AX169" s="13" t="s">
        <v>72</v>
      </c>
      <c r="AY169" s="161" t="s">
        <v>129</v>
      </c>
    </row>
    <row r="170" spans="1:65" s="14" customFormat="1">
      <c r="B170" s="168"/>
      <c r="D170" s="160" t="s">
        <v>137</v>
      </c>
      <c r="E170" s="169" t="s">
        <v>1</v>
      </c>
      <c r="F170" s="170" t="s">
        <v>139</v>
      </c>
      <c r="H170" s="171">
        <v>5323.2</v>
      </c>
      <c r="I170" s="172"/>
      <c r="L170" s="168"/>
      <c r="M170" s="173"/>
      <c r="N170" s="174"/>
      <c r="O170" s="174"/>
      <c r="P170" s="174"/>
      <c r="Q170" s="174"/>
      <c r="R170" s="174"/>
      <c r="S170" s="174"/>
      <c r="T170" s="175"/>
      <c r="AT170" s="169" t="s">
        <v>137</v>
      </c>
      <c r="AU170" s="169" t="s">
        <v>82</v>
      </c>
      <c r="AV170" s="14" t="s">
        <v>135</v>
      </c>
      <c r="AW170" s="14" t="s">
        <v>29</v>
      </c>
      <c r="AX170" s="14" t="s">
        <v>80</v>
      </c>
      <c r="AY170" s="169" t="s">
        <v>129</v>
      </c>
    </row>
    <row r="171" spans="1:65" s="2" customFormat="1" ht="16.5" customHeight="1">
      <c r="A171" s="32"/>
      <c r="B171" s="144"/>
      <c r="C171" s="145" t="s">
        <v>202</v>
      </c>
      <c r="D171" s="145" t="s">
        <v>131</v>
      </c>
      <c r="E171" s="146" t="s">
        <v>203</v>
      </c>
      <c r="F171" s="147" t="s">
        <v>204</v>
      </c>
      <c r="G171" s="148" t="s">
        <v>205</v>
      </c>
      <c r="H171" s="149">
        <v>1</v>
      </c>
      <c r="I171" s="150"/>
      <c r="J171" s="151">
        <f>ROUND(I171*H171,2)</f>
        <v>0</v>
      </c>
      <c r="K171" s="152"/>
      <c r="L171" s="33"/>
      <c r="M171" s="153" t="s">
        <v>1</v>
      </c>
      <c r="N171" s="154" t="s">
        <v>37</v>
      </c>
      <c r="O171" s="58"/>
      <c r="P171" s="155">
        <f>O171*H171</f>
        <v>0</v>
      </c>
      <c r="Q171" s="155">
        <v>0</v>
      </c>
      <c r="R171" s="155">
        <f>Q171*H171</f>
        <v>0</v>
      </c>
      <c r="S171" s="155">
        <v>0</v>
      </c>
      <c r="T171" s="15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7" t="s">
        <v>135</v>
      </c>
      <c r="AT171" s="157" t="s">
        <v>131</v>
      </c>
      <c r="AU171" s="157" t="s">
        <v>82</v>
      </c>
      <c r="AY171" s="17" t="s">
        <v>129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7" t="s">
        <v>80</v>
      </c>
      <c r="BK171" s="158">
        <f>ROUND(I171*H171,2)</f>
        <v>0</v>
      </c>
      <c r="BL171" s="17" t="s">
        <v>135</v>
      </c>
      <c r="BM171" s="157" t="s">
        <v>206</v>
      </c>
    </row>
    <row r="172" spans="1:65" s="2" customFormat="1" ht="16.5" customHeight="1">
      <c r="A172" s="32"/>
      <c r="B172" s="144"/>
      <c r="C172" s="145" t="s">
        <v>8</v>
      </c>
      <c r="D172" s="145" t="s">
        <v>131</v>
      </c>
      <c r="E172" s="146" t="s">
        <v>207</v>
      </c>
      <c r="F172" s="147" t="s">
        <v>208</v>
      </c>
      <c r="G172" s="148" t="s">
        <v>209</v>
      </c>
      <c r="H172" s="149">
        <v>83949</v>
      </c>
      <c r="I172" s="150"/>
      <c r="J172" s="151">
        <f>ROUND(I172*H172,2)</f>
        <v>0</v>
      </c>
      <c r="K172" s="152"/>
      <c r="L172" s="33"/>
      <c r="M172" s="153" t="s">
        <v>1</v>
      </c>
      <c r="N172" s="154" t="s">
        <v>37</v>
      </c>
      <c r="O172" s="58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7" t="s">
        <v>135</v>
      </c>
      <c r="AT172" s="157" t="s">
        <v>131</v>
      </c>
      <c r="AU172" s="157" t="s">
        <v>82</v>
      </c>
      <c r="AY172" s="17" t="s">
        <v>129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7" t="s">
        <v>80</v>
      </c>
      <c r="BK172" s="158">
        <f>ROUND(I172*H172,2)</f>
        <v>0</v>
      </c>
      <c r="BL172" s="17" t="s">
        <v>135</v>
      </c>
      <c r="BM172" s="157" t="s">
        <v>210</v>
      </c>
    </row>
    <row r="173" spans="1:65" s="13" customFormat="1">
      <c r="B173" s="159"/>
      <c r="D173" s="160" t="s">
        <v>137</v>
      </c>
      <c r="E173" s="161" t="s">
        <v>1</v>
      </c>
      <c r="F173" s="162" t="s">
        <v>211</v>
      </c>
      <c r="H173" s="163">
        <v>2000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137</v>
      </c>
      <c r="AU173" s="161" t="s">
        <v>82</v>
      </c>
      <c r="AV173" s="13" t="s">
        <v>82</v>
      </c>
      <c r="AW173" s="13" t="s">
        <v>29</v>
      </c>
      <c r="AX173" s="13" t="s">
        <v>72</v>
      </c>
      <c r="AY173" s="161" t="s">
        <v>129</v>
      </c>
    </row>
    <row r="174" spans="1:65" s="13" customFormat="1">
      <c r="B174" s="159"/>
      <c r="D174" s="160" t="s">
        <v>137</v>
      </c>
      <c r="E174" s="161" t="s">
        <v>1</v>
      </c>
      <c r="F174" s="162" t="s">
        <v>212</v>
      </c>
      <c r="H174" s="163">
        <v>798.3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137</v>
      </c>
      <c r="AU174" s="161" t="s">
        <v>82</v>
      </c>
      <c r="AV174" s="13" t="s">
        <v>82</v>
      </c>
      <c r="AW174" s="13" t="s">
        <v>29</v>
      </c>
      <c r="AX174" s="13" t="s">
        <v>72</v>
      </c>
      <c r="AY174" s="161" t="s">
        <v>129</v>
      </c>
    </row>
    <row r="175" spans="1:65" s="14" customFormat="1">
      <c r="B175" s="168"/>
      <c r="D175" s="160" t="s">
        <v>137</v>
      </c>
      <c r="E175" s="169" t="s">
        <v>1</v>
      </c>
      <c r="F175" s="170" t="s">
        <v>139</v>
      </c>
      <c r="H175" s="171">
        <v>2798.3</v>
      </c>
      <c r="I175" s="172"/>
      <c r="L175" s="168"/>
      <c r="M175" s="173"/>
      <c r="N175" s="174"/>
      <c r="O175" s="174"/>
      <c r="P175" s="174"/>
      <c r="Q175" s="174"/>
      <c r="R175" s="174"/>
      <c r="S175" s="174"/>
      <c r="T175" s="175"/>
      <c r="AT175" s="169" t="s">
        <v>137</v>
      </c>
      <c r="AU175" s="169" t="s">
        <v>82</v>
      </c>
      <c r="AV175" s="14" t="s">
        <v>135</v>
      </c>
      <c r="AW175" s="14" t="s">
        <v>29</v>
      </c>
      <c r="AX175" s="14" t="s">
        <v>72</v>
      </c>
      <c r="AY175" s="169" t="s">
        <v>129</v>
      </c>
    </row>
    <row r="176" spans="1:65" s="13" customFormat="1">
      <c r="B176" s="159"/>
      <c r="D176" s="160" t="s">
        <v>137</v>
      </c>
      <c r="E176" s="161" t="s">
        <v>1</v>
      </c>
      <c r="F176" s="162" t="s">
        <v>213</v>
      </c>
      <c r="H176" s="163">
        <v>83949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137</v>
      </c>
      <c r="AU176" s="161" t="s">
        <v>82</v>
      </c>
      <c r="AV176" s="13" t="s">
        <v>82</v>
      </c>
      <c r="AW176" s="13" t="s">
        <v>29</v>
      </c>
      <c r="AX176" s="13" t="s">
        <v>80</v>
      </c>
      <c r="AY176" s="161" t="s">
        <v>129</v>
      </c>
    </row>
    <row r="177" spans="1:65" s="2" customFormat="1" ht="37.9" customHeight="1">
      <c r="A177" s="32"/>
      <c r="B177" s="144"/>
      <c r="C177" s="145" t="s">
        <v>214</v>
      </c>
      <c r="D177" s="145" t="s">
        <v>131</v>
      </c>
      <c r="E177" s="146" t="s">
        <v>215</v>
      </c>
      <c r="F177" s="147" t="s">
        <v>216</v>
      </c>
      <c r="G177" s="148" t="s">
        <v>148</v>
      </c>
      <c r="H177" s="149">
        <v>80</v>
      </c>
      <c r="I177" s="150"/>
      <c r="J177" s="151">
        <f>ROUND(I177*H177,2)</f>
        <v>0</v>
      </c>
      <c r="K177" s="152"/>
      <c r="L177" s="33"/>
      <c r="M177" s="153" t="s">
        <v>1</v>
      </c>
      <c r="N177" s="154" t="s">
        <v>37</v>
      </c>
      <c r="O177" s="58"/>
      <c r="P177" s="155">
        <f>O177*H177</f>
        <v>0</v>
      </c>
      <c r="Q177" s="155">
        <v>0</v>
      </c>
      <c r="R177" s="155">
        <f>Q177*H177</f>
        <v>0</v>
      </c>
      <c r="S177" s="155">
        <v>0</v>
      </c>
      <c r="T177" s="15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7" t="s">
        <v>135</v>
      </c>
      <c r="AT177" s="157" t="s">
        <v>131</v>
      </c>
      <c r="AU177" s="157" t="s">
        <v>82</v>
      </c>
      <c r="AY177" s="17" t="s">
        <v>129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7" t="s">
        <v>80</v>
      </c>
      <c r="BK177" s="158">
        <f>ROUND(I177*H177,2)</f>
        <v>0</v>
      </c>
      <c r="BL177" s="17" t="s">
        <v>135</v>
      </c>
      <c r="BM177" s="157" t="s">
        <v>217</v>
      </c>
    </row>
    <row r="178" spans="1:65" s="13" customFormat="1">
      <c r="B178" s="159"/>
      <c r="D178" s="160" t="s">
        <v>137</v>
      </c>
      <c r="E178" s="161" t="s">
        <v>1</v>
      </c>
      <c r="F178" s="162" t="s">
        <v>150</v>
      </c>
      <c r="H178" s="163">
        <v>80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137</v>
      </c>
      <c r="AU178" s="161" t="s">
        <v>82</v>
      </c>
      <c r="AV178" s="13" t="s">
        <v>82</v>
      </c>
      <c r="AW178" s="13" t="s">
        <v>29</v>
      </c>
      <c r="AX178" s="13" t="s">
        <v>72</v>
      </c>
      <c r="AY178" s="161" t="s">
        <v>129</v>
      </c>
    </row>
    <row r="179" spans="1:65" s="14" customFormat="1">
      <c r="B179" s="168"/>
      <c r="D179" s="160" t="s">
        <v>137</v>
      </c>
      <c r="E179" s="169" t="s">
        <v>1</v>
      </c>
      <c r="F179" s="170" t="s">
        <v>139</v>
      </c>
      <c r="H179" s="171">
        <v>80</v>
      </c>
      <c r="I179" s="172"/>
      <c r="L179" s="168"/>
      <c r="M179" s="173"/>
      <c r="N179" s="174"/>
      <c r="O179" s="174"/>
      <c r="P179" s="174"/>
      <c r="Q179" s="174"/>
      <c r="R179" s="174"/>
      <c r="S179" s="174"/>
      <c r="T179" s="175"/>
      <c r="AT179" s="169" t="s">
        <v>137</v>
      </c>
      <c r="AU179" s="169" t="s">
        <v>82</v>
      </c>
      <c r="AV179" s="14" t="s">
        <v>135</v>
      </c>
      <c r="AW179" s="14" t="s">
        <v>29</v>
      </c>
      <c r="AX179" s="14" t="s">
        <v>80</v>
      </c>
      <c r="AY179" s="169" t="s">
        <v>129</v>
      </c>
    </row>
    <row r="180" spans="1:65" s="2" customFormat="1" ht="37.9" customHeight="1">
      <c r="A180" s="32"/>
      <c r="B180" s="144"/>
      <c r="C180" s="145" t="s">
        <v>218</v>
      </c>
      <c r="D180" s="145" t="s">
        <v>131</v>
      </c>
      <c r="E180" s="146" t="s">
        <v>219</v>
      </c>
      <c r="F180" s="147" t="s">
        <v>220</v>
      </c>
      <c r="G180" s="148" t="s">
        <v>148</v>
      </c>
      <c r="H180" s="149">
        <v>700</v>
      </c>
      <c r="I180" s="150"/>
      <c r="J180" s="151">
        <f>ROUND(I180*H180,2)</f>
        <v>0</v>
      </c>
      <c r="K180" s="152"/>
      <c r="L180" s="33"/>
      <c r="M180" s="153" t="s">
        <v>1</v>
      </c>
      <c r="N180" s="154" t="s">
        <v>37</v>
      </c>
      <c r="O180" s="58"/>
      <c r="P180" s="155">
        <f>O180*H180</f>
        <v>0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7" t="s">
        <v>135</v>
      </c>
      <c r="AT180" s="157" t="s">
        <v>131</v>
      </c>
      <c r="AU180" s="157" t="s">
        <v>82</v>
      </c>
      <c r="AY180" s="17" t="s">
        <v>129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7" t="s">
        <v>80</v>
      </c>
      <c r="BK180" s="158">
        <f>ROUND(I180*H180,2)</f>
        <v>0</v>
      </c>
      <c r="BL180" s="17" t="s">
        <v>135</v>
      </c>
      <c r="BM180" s="157" t="s">
        <v>221</v>
      </c>
    </row>
    <row r="181" spans="1:65" s="13" customFormat="1">
      <c r="B181" s="159"/>
      <c r="D181" s="160" t="s">
        <v>137</v>
      </c>
      <c r="F181" s="162" t="s">
        <v>222</v>
      </c>
      <c r="H181" s="163">
        <v>700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137</v>
      </c>
      <c r="AU181" s="161" t="s">
        <v>82</v>
      </c>
      <c r="AV181" s="13" t="s">
        <v>82</v>
      </c>
      <c r="AW181" s="13" t="s">
        <v>3</v>
      </c>
      <c r="AX181" s="13" t="s">
        <v>80</v>
      </c>
      <c r="AY181" s="161" t="s">
        <v>129</v>
      </c>
    </row>
    <row r="182" spans="1:65" s="2" customFormat="1" ht="21.75" customHeight="1">
      <c r="A182" s="32"/>
      <c r="B182" s="144"/>
      <c r="C182" s="145" t="s">
        <v>223</v>
      </c>
      <c r="D182" s="145" t="s">
        <v>131</v>
      </c>
      <c r="E182" s="146" t="s">
        <v>224</v>
      </c>
      <c r="F182" s="147" t="s">
        <v>225</v>
      </c>
      <c r="G182" s="148" t="s">
        <v>148</v>
      </c>
      <c r="H182" s="149">
        <v>270</v>
      </c>
      <c r="I182" s="150"/>
      <c r="J182" s="151">
        <f>ROUND(I182*H182,2)</f>
        <v>0</v>
      </c>
      <c r="K182" s="152"/>
      <c r="L182" s="33"/>
      <c r="M182" s="153" t="s">
        <v>1</v>
      </c>
      <c r="N182" s="154" t="s">
        <v>37</v>
      </c>
      <c r="O182" s="58"/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7" t="s">
        <v>135</v>
      </c>
      <c r="AT182" s="157" t="s">
        <v>131</v>
      </c>
      <c r="AU182" s="157" t="s">
        <v>82</v>
      </c>
      <c r="AY182" s="17" t="s">
        <v>129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7" t="s">
        <v>80</v>
      </c>
      <c r="BK182" s="158">
        <f>ROUND(I182*H182,2)</f>
        <v>0</v>
      </c>
      <c r="BL182" s="17" t="s">
        <v>135</v>
      </c>
      <c r="BM182" s="157" t="s">
        <v>226</v>
      </c>
    </row>
    <row r="183" spans="1:65" s="13" customFormat="1">
      <c r="B183" s="159"/>
      <c r="D183" s="160" t="s">
        <v>137</v>
      </c>
      <c r="E183" s="161" t="s">
        <v>1</v>
      </c>
      <c r="F183" s="162" t="s">
        <v>227</v>
      </c>
      <c r="H183" s="163">
        <v>270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137</v>
      </c>
      <c r="AU183" s="161" t="s">
        <v>82</v>
      </c>
      <c r="AV183" s="13" t="s">
        <v>82</v>
      </c>
      <c r="AW183" s="13" t="s">
        <v>29</v>
      </c>
      <c r="AX183" s="13" t="s">
        <v>72</v>
      </c>
      <c r="AY183" s="161" t="s">
        <v>129</v>
      </c>
    </row>
    <row r="184" spans="1:65" s="14" customFormat="1">
      <c r="B184" s="168"/>
      <c r="D184" s="160" t="s">
        <v>137</v>
      </c>
      <c r="E184" s="169" t="s">
        <v>1</v>
      </c>
      <c r="F184" s="170" t="s">
        <v>139</v>
      </c>
      <c r="H184" s="171">
        <v>270</v>
      </c>
      <c r="I184" s="172"/>
      <c r="L184" s="168"/>
      <c r="M184" s="173"/>
      <c r="N184" s="174"/>
      <c r="O184" s="174"/>
      <c r="P184" s="174"/>
      <c r="Q184" s="174"/>
      <c r="R184" s="174"/>
      <c r="S184" s="174"/>
      <c r="T184" s="175"/>
      <c r="AT184" s="169" t="s">
        <v>137</v>
      </c>
      <c r="AU184" s="169" t="s">
        <v>82</v>
      </c>
      <c r="AV184" s="14" t="s">
        <v>135</v>
      </c>
      <c r="AW184" s="14" t="s">
        <v>29</v>
      </c>
      <c r="AX184" s="14" t="s">
        <v>80</v>
      </c>
      <c r="AY184" s="169" t="s">
        <v>129</v>
      </c>
    </row>
    <row r="185" spans="1:65" s="2" customFormat="1" ht="24.2" customHeight="1">
      <c r="A185" s="32"/>
      <c r="B185" s="144"/>
      <c r="C185" s="145" t="s">
        <v>228</v>
      </c>
      <c r="D185" s="145" t="s">
        <v>131</v>
      </c>
      <c r="E185" s="146" t="s">
        <v>229</v>
      </c>
      <c r="F185" s="147" t="s">
        <v>230</v>
      </c>
      <c r="G185" s="148" t="s">
        <v>148</v>
      </c>
      <c r="H185" s="149">
        <v>270</v>
      </c>
      <c r="I185" s="150"/>
      <c r="J185" s="151">
        <f>ROUND(I185*H185,2)</f>
        <v>0</v>
      </c>
      <c r="K185" s="152"/>
      <c r="L185" s="33"/>
      <c r="M185" s="153" t="s">
        <v>1</v>
      </c>
      <c r="N185" s="154" t="s">
        <v>37</v>
      </c>
      <c r="O185" s="58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7" t="s">
        <v>135</v>
      </c>
      <c r="AT185" s="157" t="s">
        <v>131</v>
      </c>
      <c r="AU185" s="157" t="s">
        <v>82</v>
      </c>
      <c r="AY185" s="17" t="s">
        <v>129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7" t="s">
        <v>80</v>
      </c>
      <c r="BK185" s="158">
        <f>ROUND(I185*H185,2)</f>
        <v>0</v>
      </c>
      <c r="BL185" s="17" t="s">
        <v>135</v>
      </c>
      <c r="BM185" s="157" t="s">
        <v>231</v>
      </c>
    </row>
    <row r="186" spans="1:65" s="2" customFormat="1" ht="24.2" customHeight="1">
      <c r="A186" s="32"/>
      <c r="B186" s="144"/>
      <c r="C186" s="145" t="s">
        <v>232</v>
      </c>
      <c r="D186" s="145" t="s">
        <v>131</v>
      </c>
      <c r="E186" s="146" t="s">
        <v>233</v>
      </c>
      <c r="F186" s="147" t="s">
        <v>234</v>
      </c>
      <c r="G186" s="148" t="s">
        <v>148</v>
      </c>
      <c r="H186" s="149">
        <v>60</v>
      </c>
      <c r="I186" s="150"/>
      <c r="J186" s="151">
        <f>ROUND(I186*H186,2)</f>
        <v>0</v>
      </c>
      <c r="K186" s="152"/>
      <c r="L186" s="33"/>
      <c r="M186" s="153" t="s">
        <v>1</v>
      </c>
      <c r="N186" s="154" t="s">
        <v>37</v>
      </c>
      <c r="O186" s="58"/>
      <c r="P186" s="155">
        <f>O186*H186</f>
        <v>0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135</v>
      </c>
      <c r="AT186" s="157" t="s">
        <v>131</v>
      </c>
      <c r="AU186" s="157" t="s">
        <v>82</v>
      </c>
      <c r="AY186" s="17" t="s">
        <v>129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80</v>
      </c>
      <c r="BK186" s="158">
        <f>ROUND(I186*H186,2)</f>
        <v>0</v>
      </c>
      <c r="BL186" s="17" t="s">
        <v>135</v>
      </c>
      <c r="BM186" s="157" t="s">
        <v>235</v>
      </c>
    </row>
    <row r="187" spans="1:65" s="13" customFormat="1">
      <c r="B187" s="159"/>
      <c r="D187" s="160" t="s">
        <v>137</v>
      </c>
      <c r="E187" s="161" t="s">
        <v>1</v>
      </c>
      <c r="F187" s="162" t="s">
        <v>236</v>
      </c>
      <c r="H187" s="163">
        <v>60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137</v>
      </c>
      <c r="AU187" s="161" t="s">
        <v>82</v>
      </c>
      <c r="AV187" s="13" t="s">
        <v>82</v>
      </c>
      <c r="AW187" s="13" t="s">
        <v>29</v>
      </c>
      <c r="AX187" s="13" t="s">
        <v>72</v>
      </c>
      <c r="AY187" s="161" t="s">
        <v>129</v>
      </c>
    </row>
    <row r="188" spans="1:65" s="14" customFormat="1">
      <c r="B188" s="168"/>
      <c r="D188" s="160" t="s">
        <v>137</v>
      </c>
      <c r="E188" s="169" t="s">
        <v>1</v>
      </c>
      <c r="F188" s="170" t="s">
        <v>139</v>
      </c>
      <c r="H188" s="171">
        <v>60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137</v>
      </c>
      <c r="AU188" s="169" t="s">
        <v>82</v>
      </c>
      <c r="AV188" s="14" t="s">
        <v>135</v>
      </c>
      <c r="AW188" s="14" t="s">
        <v>29</v>
      </c>
      <c r="AX188" s="14" t="s">
        <v>80</v>
      </c>
      <c r="AY188" s="169" t="s">
        <v>129</v>
      </c>
    </row>
    <row r="189" spans="1:65" s="2" customFormat="1" ht="24.2" customHeight="1">
      <c r="A189" s="32"/>
      <c r="B189" s="144"/>
      <c r="C189" s="145" t="s">
        <v>7</v>
      </c>
      <c r="D189" s="145" t="s">
        <v>131</v>
      </c>
      <c r="E189" s="146" t="s">
        <v>237</v>
      </c>
      <c r="F189" s="147" t="s">
        <v>238</v>
      </c>
      <c r="G189" s="148" t="s">
        <v>148</v>
      </c>
      <c r="H189" s="149">
        <v>60</v>
      </c>
      <c r="I189" s="150"/>
      <c r="J189" s="151">
        <f>ROUND(I189*H189,2)</f>
        <v>0</v>
      </c>
      <c r="K189" s="152"/>
      <c r="L189" s="33"/>
      <c r="M189" s="153" t="s">
        <v>1</v>
      </c>
      <c r="N189" s="154" t="s">
        <v>37</v>
      </c>
      <c r="O189" s="58"/>
      <c r="P189" s="155">
        <f>O189*H189</f>
        <v>0</v>
      </c>
      <c r="Q189" s="155">
        <v>0</v>
      </c>
      <c r="R189" s="155">
        <f>Q189*H189</f>
        <v>0</v>
      </c>
      <c r="S189" s="155">
        <v>0</v>
      </c>
      <c r="T189" s="15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7" t="s">
        <v>135</v>
      </c>
      <c r="AT189" s="157" t="s">
        <v>131</v>
      </c>
      <c r="AU189" s="157" t="s">
        <v>82</v>
      </c>
      <c r="AY189" s="17" t="s">
        <v>129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7" t="s">
        <v>80</v>
      </c>
      <c r="BK189" s="158">
        <f>ROUND(I189*H189,2)</f>
        <v>0</v>
      </c>
      <c r="BL189" s="17" t="s">
        <v>135</v>
      </c>
      <c r="BM189" s="157" t="s">
        <v>239</v>
      </c>
    </row>
    <row r="190" spans="1:65" s="2" customFormat="1" ht="16.5" customHeight="1">
      <c r="A190" s="32"/>
      <c r="B190" s="144"/>
      <c r="C190" s="145" t="s">
        <v>240</v>
      </c>
      <c r="D190" s="145" t="s">
        <v>131</v>
      </c>
      <c r="E190" s="146" t="s">
        <v>241</v>
      </c>
      <c r="F190" s="147" t="s">
        <v>242</v>
      </c>
      <c r="G190" s="148" t="s">
        <v>164</v>
      </c>
      <c r="H190" s="149">
        <v>20</v>
      </c>
      <c r="I190" s="150"/>
      <c r="J190" s="151">
        <f>ROUND(I190*H190,2)</f>
        <v>0</v>
      </c>
      <c r="K190" s="152"/>
      <c r="L190" s="33"/>
      <c r="M190" s="153" t="s">
        <v>1</v>
      </c>
      <c r="N190" s="154" t="s">
        <v>37</v>
      </c>
      <c r="O190" s="58"/>
      <c r="P190" s="155">
        <f>O190*H190</f>
        <v>0</v>
      </c>
      <c r="Q190" s="155">
        <v>0</v>
      </c>
      <c r="R190" s="155">
        <f>Q190*H190</f>
        <v>0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135</v>
      </c>
      <c r="AT190" s="157" t="s">
        <v>131</v>
      </c>
      <c r="AU190" s="157" t="s">
        <v>82</v>
      </c>
      <c r="AY190" s="17" t="s">
        <v>129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80</v>
      </c>
      <c r="BK190" s="158">
        <f>ROUND(I190*H190,2)</f>
        <v>0</v>
      </c>
      <c r="BL190" s="17" t="s">
        <v>135</v>
      </c>
      <c r="BM190" s="157" t="s">
        <v>243</v>
      </c>
    </row>
    <row r="191" spans="1:65" s="13" customFormat="1">
      <c r="B191" s="159"/>
      <c r="D191" s="160" t="s">
        <v>137</v>
      </c>
      <c r="E191" s="161" t="s">
        <v>1</v>
      </c>
      <c r="F191" s="162" t="s">
        <v>232</v>
      </c>
      <c r="H191" s="163">
        <v>20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137</v>
      </c>
      <c r="AU191" s="161" t="s">
        <v>82</v>
      </c>
      <c r="AV191" s="13" t="s">
        <v>82</v>
      </c>
      <c r="AW191" s="13" t="s">
        <v>29</v>
      </c>
      <c r="AX191" s="13" t="s">
        <v>72</v>
      </c>
      <c r="AY191" s="161" t="s">
        <v>129</v>
      </c>
    </row>
    <row r="192" spans="1:65" s="14" customFormat="1">
      <c r="B192" s="168"/>
      <c r="D192" s="160" t="s">
        <v>137</v>
      </c>
      <c r="E192" s="169" t="s">
        <v>1</v>
      </c>
      <c r="F192" s="170" t="s">
        <v>139</v>
      </c>
      <c r="H192" s="171">
        <v>20</v>
      </c>
      <c r="I192" s="172"/>
      <c r="L192" s="168"/>
      <c r="M192" s="173"/>
      <c r="N192" s="174"/>
      <c r="O192" s="174"/>
      <c r="P192" s="174"/>
      <c r="Q192" s="174"/>
      <c r="R192" s="174"/>
      <c r="S192" s="174"/>
      <c r="T192" s="175"/>
      <c r="AT192" s="169" t="s">
        <v>137</v>
      </c>
      <c r="AU192" s="169" t="s">
        <v>82</v>
      </c>
      <c r="AV192" s="14" t="s">
        <v>135</v>
      </c>
      <c r="AW192" s="14" t="s">
        <v>29</v>
      </c>
      <c r="AX192" s="14" t="s">
        <v>80</v>
      </c>
      <c r="AY192" s="169" t="s">
        <v>129</v>
      </c>
    </row>
    <row r="193" spans="1:65" s="2" customFormat="1" ht="16.5" customHeight="1">
      <c r="A193" s="32"/>
      <c r="B193" s="144"/>
      <c r="C193" s="145" t="s">
        <v>244</v>
      </c>
      <c r="D193" s="145" t="s">
        <v>131</v>
      </c>
      <c r="E193" s="146" t="s">
        <v>245</v>
      </c>
      <c r="F193" s="147" t="s">
        <v>246</v>
      </c>
      <c r="G193" s="148" t="s">
        <v>164</v>
      </c>
      <c r="H193" s="149">
        <v>20</v>
      </c>
      <c r="I193" s="150"/>
      <c r="J193" s="151">
        <f>ROUND(I193*H193,2)</f>
        <v>0</v>
      </c>
      <c r="K193" s="152"/>
      <c r="L193" s="33"/>
      <c r="M193" s="153" t="s">
        <v>1</v>
      </c>
      <c r="N193" s="154" t="s">
        <v>37</v>
      </c>
      <c r="O193" s="58"/>
      <c r="P193" s="155">
        <f>O193*H193</f>
        <v>0</v>
      </c>
      <c r="Q193" s="155">
        <v>0</v>
      </c>
      <c r="R193" s="155">
        <f>Q193*H193</f>
        <v>0</v>
      </c>
      <c r="S193" s="155">
        <v>0</v>
      </c>
      <c r="T193" s="15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7" t="s">
        <v>135</v>
      </c>
      <c r="AT193" s="157" t="s">
        <v>131</v>
      </c>
      <c r="AU193" s="157" t="s">
        <v>82</v>
      </c>
      <c r="AY193" s="17" t="s">
        <v>129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7" t="s">
        <v>80</v>
      </c>
      <c r="BK193" s="158">
        <f>ROUND(I193*H193,2)</f>
        <v>0</v>
      </c>
      <c r="BL193" s="17" t="s">
        <v>135</v>
      </c>
      <c r="BM193" s="157" t="s">
        <v>247</v>
      </c>
    </row>
    <row r="194" spans="1:65" s="13" customFormat="1">
      <c r="B194" s="159"/>
      <c r="D194" s="160" t="s">
        <v>137</v>
      </c>
      <c r="E194" s="161" t="s">
        <v>1</v>
      </c>
      <c r="F194" s="162" t="s">
        <v>232</v>
      </c>
      <c r="H194" s="163">
        <v>20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137</v>
      </c>
      <c r="AU194" s="161" t="s">
        <v>82</v>
      </c>
      <c r="AV194" s="13" t="s">
        <v>82</v>
      </c>
      <c r="AW194" s="13" t="s">
        <v>29</v>
      </c>
      <c r="AX194" s="13" t="s">
        <v>72</v>
      </c>
      <c r="AY194" s="161" t="s">
        <v>129</v>
      </c>
    </row>
    <row r="195" spans="1:65" s="14" customFormat="1">
      <c r="B195" s="168"/>
      <c r="D195" s="160" t="s">
        <v>137</v>
      </c>
      <c r="E195" s="169" t="s">
        <v>1</v>
      </c>
      <c r="F195" s="170" t="s">
        <v>139</v>
      </c>
      <c r="H195" s="171">
        <v>20</v>
      </c>
      <c r="I195" s="172"/>
      <c r="L195" s="168"/>
      <c r="M195" s="173"/>
      <c r="N195" s="174"/>
      <c r="O195" s="174"/>
      <c r="P195" s="174"/>
      <c r="Q195" s="174"/>
      <c r="R195" s="174"/>
      <c r="S195" s="174"/>
      <c r="T195" s="175"/>
      <c r="AT195" s="169" t="s">
        <v>137</v>
      </c>
      <c r="AU195" s="169" t="s">
        <v>82</v>
      </c>
      <c r="AV195" s="14" t="s">
        <v>135</v>
      </c>
      <c r="AW195" s="14" t="s">
        <v>29</v>
      </c>
      <c r="AX195" s="14" t="s">
        <v>80</v>
      </c>
      <c r="AY195" s="169" t="s">
        <v>129</v>
      </c>
    </row>
    <row r="196" spans="1:65" s="12" customFormat="1" ht="22.9" customHeight="1">
      <c r="B196" s="131"/>
      <c r="D196" s="132" t="s">
        <v>71</v>
      </c>
      <c r="E196" s="142" t="s">
        <v>145</v>
      </c>
      <c r="F196" s="142" t="s">
        <v>248</v>
      </c>
      <c r="I196" s="134"/>
      <c r="J196" s="143">
        <f>BK196</f>
        <v>0</v>
      </c>
      <c r="L196" s="131"/>
      <c r="M196" s="136"/>
      <c r="N196" s="137"/>
      <c r="O196" s="137"/>
      <c r="P196" s="138">
        <f>SUM(P197:P203)</f>
        <v>0</v>
      </c>
      <c r="Q196" s="137"/>
      <c r="R196" s="138">
        <f>SUM(R197:R203)</f>
        <v>4.41E-2</v>
      </c>
      <c r="S196" s="137"/>
      <c r="T196" s="139">
        <f>SUM(T197:T203)</f>
        <v>0</v>
      </c>
      <c r="AR196" s="132" t="s">
        <v>80</v>
      </c>
      <c r="AT196" s="140" t="s">
        <v>71</v>
      </c>
      <c r="AU196" s="140" t="s">
        <v>80</v>
      </c>
      <c r="AY196" s="132" t="s">
        <v>129</v>
      </c>
      <c r="BK196" s="141">
        <f>SUM(BK197:BK203)</f>
        <v>0</v>
      </c>
    </row>
    <row r="197" spans="1:65" s="2" customFormat="1" ht="24.2" customHeight="1">
      <c r="A197" s="32"/>
      <c r="B197" s="144"/>
      <c r="C197" s="145" t="s">
        <v>249</v>
      </c>
      <c r="D197" s="145" t="s">
        <v>131</v>
      </c>
      <c r="E197" s="146" t="s">
        <v>250</v>
      </c>
      <c r="F197" s="147" t="s">
        <v>251</v>
      </c>
      <c r="G197" s="148" t="s">
        <v>148</v>
      </c>
      <c r="H197" s="149">
        <v>42</v>
      </c>
      <c r="I197" s="150"/>
      <c r="J197" s="151">
        <f>ROUND(I197*H197,2)</f>
        <v>0</v>
      </c>
      <c r="K197" s="152"/>
      <c r="L197" s="33"/>
      <c r="M197" s="153" t="s">
        <v>1</v>
      </c>
      <c r="N197" s="154" t="s">
        <v>37</v>
      </c>
      <c r="O197" s="58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135</v>
      </c>
      <c r="AT197" s="157" t="s">
        <v>131</v>
      </c>
      <c r="AU197" s="157" t="s">
        <v>82</v>
      </c>
      <c r="AY197" s="17" t="s">
        <v>129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7" t="s">
        <v>80</v>
      </c>
      <c r="BK197" s="158">
        <f>ROUND(I197*H197,2)</f>
        <v>0</v>
      </c>
      <c r="BL197" s="17" t="s">
        <v>135</v>
      </c>
      <c r="BM197" s="157" t="s">
        <v>252</v>
      </c>
    </row>
    <row r="198" spans="1:65" s="13" customFormat="1">
      <c r="B198" s="159"/>
      <c r="D198" s="160" t="s">
        <v>137</v>
      </c>
      <c r="E198" s="161" t="s">
        <v>1</v>
      </c>
      <c r="F198" s="162" t="s">
        <v>253</v>
      </c>
      <c r="H198" s="163">
        <v>21</v>
      </c>
      <c r="I198" s="164"/>
      <c r="L198" s="159"/>
      <c r="M198" s="165"/>
      <c r="N198" s="166"/>
      <c r="O198" s="166"/>
      <c r="P198" s="166"/>
      <c r="Q198" s="166"/>
      <c r="R198" s="166"/>
      <c r="S198" s="166"/>
      <c r="T198" s="167"/>
      <c r="AT198" s="161" t="s">
        <v>137</v>
      </c>
      <c r="AU198" s="161" t="s">
        <v>82</v>
      </c>
      <c r="AV198" s="13" t="s">
        <v>82</v>
      </c>
      <c r="AW198" s="13" t="s">
        <v>29</v>
      </c>
      <c r="AX198" s="13" t="s">
        <v>72</v>
      </c>
      <c r="AY198" s="161" t="s">
        <v>129</v>
      </c>
    </row>
    <row r="199" spans="1:65" s="13" customFormat="1">
      <c r="B199" s="159"/>
      <c r="D199" s="160" t="s">
        <v>137</v>
      </c>
      <c r="E199" s="161" t="s">
        <v>1</v>
      </c>
      <c r="F199" s="162" t="s">
        <v>254</v>
      </c>
      <c r="H199" s="163">
        <v>16</v>
      </c>
      <c r="I199" s="164"/>
      <c r="L199" s="159"/>
      <c r="M199" s="165"/>
      <c r="N199" s="166"/>
      <c r="O199" s="166"/>
      <c r="P199" s="166"/>
      <c r="Q199" s="166"/>
      <c r="R199" s="166"/>
      <c r="S199" s="166"/>
      <c r="T199" s="167"/>
      <c r="AT199" s="161" t="s">
        <v>137</v>
      </c>
      <c r="AU199" s="161" t="s">
        <v>82</v>
      </c>
      <c r="AV199" s="13" t="s">
        <v>82</v>
      </c>
      <c r="AW199" s="13" t="s">
        <v>29</v>
      </c>
      <c r="AX199" s="13" t="s">
        <v>72</v>
      </c>
      <c r="AY199" s="161" t="s">
        <v>129</v>
      </c>
    </row>
    <row r="200" spans="1:65" s="13" customFormat="1">
      <c r="B200" s="159"/>
      <c r="D200" s="160" t="s">
        <v>137</v>
      </c>
      <c r="E200" s="161" t="s">
        <v>1</v>
      </c>
      <c r="F200" s="162" t="s">
        <v>255</v>
      </c>
      <c r="H200" s="163">
        <v>5</v>
      </c>
      <c r="I200" s="164"/>
      <c r="L200" s="159"/>
      <c r="M200" s="165"/>
      <c r="N200" s="166"/>
      <c r="O200" s="166"/>
      <c r="P200" s="166"/>
      <c r="Q200" s="166"/>
      <c r="R200" s="166"/>
      <c r="S200" s="166"/>
      <c r="T200" s="167"/>
      <c r="AT200" s="161" t="s">
        <v>137</v>
      </c>
      <c r="AU200" s="161" t="s">
        <v>82</v>
      </c>
      <c r="AV200" s="13" t="s">
        <v>82</v>
      </c>
      <c r="AW200" s="13" t="s">
        <v>29</v>
      </c>
      <c r="AX200" s="13" t="s">
        <v>72</v>
      </c>
      <c r="AY200" s="161" t="s">
        <v>129</v>
      </c>
    </row>
    <row r="201" spans="1:65" s="14" customFormat="1">
      <c r="B201" s="168"/>
      <c r="D201" s="160" t="s">
        <v>137</v>
      </c>
      <c r="E201" s="169" t="s">
        <v>1</v>
      </c>
      <c r="F201" s="170" t="s">
        <v>139</v>
      </c>
      <c r="H201" s="171">
        <v>42</v>
      </c>
      <c r="I201" s="172"/>
      <c r="L201" s="168"/>
      <c r="M201" s="173"/>
      <c r="N201" s="174"/>
      <c r="O201" s="174"/>
      <c r="P201" s="174"/>
      <c r="Q201" s="174"/>
      <c r="R201" s="174"/>
      <c r="S201" s="174"/>
      <c r="T201" s="175"/>
      <c r="AT201" s="169" t="s">
        <v>137</v>
      </c>
      <c r="AU201" s="169" t="s">
        <v>82</v>
      </c>
      <c r="AV201" s="14" t="s">
        <v>135</v>
      </c>
      <c r="AW201" s="14" t="s">
        <v>29</v>
      </c>
      <c r="AX201" s="14" t="s">
        <v>80</v>
      </c>
      <c r="AY201" s="169" t="s">
        <v>129</v>
      </c>
    </row>
    <row r="202" spans="1:65" s="2" customFormat="1" ht="16.5" customHeight="1">
      <c r="A202" s="32"/>
      <c r="B202" s="144"/>
      <c r="C202" s="145" t="s">
        <v>256</v>
      </c>
      <c r="D202" s="145" t="s">
        <v>131</v>
      </c>
      <c r="E202" s="146" t="s">
        <v>257</v>
      </c>
      <c r="F202" s="147" t="s">
        <v>258</v>
      </c>
      <c r="G202" s="148" t="s">
        <v>148</v>
      </c>
      <c r="H202" s="149">
        <v>22.5</v>
      </c>
      <c r="I202" s="150"/>
      <c r="J202" s="151">
        <f>ROUND(I202*H202,2)</f>
        <v>0</v>
      </c>
      <c r="K202" s="152"/>
      <c r="L202" s="33"/>
      <c r="M202" s="153" t="s">
        <v>1</v>
      </c>
      <c r="N202" s="154" t="s">
        <v>37</v>
      </c>
      <c r="O202" s="58"/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135</v>
      </c>
      <c r="AT202" s="157" t="s">
        <v>131</v>
      </c>
      <c r="AU202" s="157" t="s">
        <v>82</v>
      </c>
      <c r="AY202" s="17" t="s">
        <v>129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80</v>
      </c>
      <c r="BK202" s="158">
        <f>ROUND(I202*H202,2)</f>
        <v>0</v>
      </c>
      <c r="BL202" s="17" t="s">
        <v>135</v>
      </c>
      <c r="BM202" s="157" t="s">
        <v>259</v>
      </c>
    </row>
    <row r="203" spans="1:65" s="2" customFormat="1" ht="16.5" customHeight="1">
      <c r="A203" s="32"/>
      <c r="B203" s="144"/>
      <c r="C203" s="145" t="s">
        <v>260</v>
      </c>
      <c r="D203" s="145" t="s">
        <v>131</v>
      </c>
      <c r="E203" s="146" t="s">
        <v>261</v>
      </c>
      <c r="F203" s="147" t="s">
        <v>262</v>
      </c>
      <c r="G203" s="148" t="s">
        <v>153</v>
      </c>
      <c r="H203" s="149">
        <v>30</v>
      </c>
      <c r="I203" s="150"/>
      <c r="J203" s="151">
        <f>ROUND(I203*H203,2)</f>
        <v>0</v>
      </c>
      <c r="K203" s="152"/>
      <c r="L203" s="33"/>
      <c r="M203" s="153" t="s">
        <v>1</v>
      </c>
      <c r="N203" s="154" t="s">
        <v>37</v>
      </c>
      <c r="O203" s="58"/>
      <c r="P203" s="155">
        <f>O203*H203</f>
        <v>0</v>
      </c>
      <c r="Q203" s="155">
        <v>1.47E-3</v>
      </c>
      <c r="R203" s="155">
        <f>Q203*H203</f>
        <v>4.41E-2</v>
      </c>
      <c r="S203" s="155">
        <v>0</v>
      </c>
      <c r="T203" s="15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7" t="s">
        <v>135</v>
      </c>
      <c r="AT203" s="157" t="s">
        <v>131</v>
      </c>
      <c r="AU203" s="157" t="s">
        <v>82</v>
      </c>
      <c r="AY203" s="17" t="s">
        <v>129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7" t="s">
        <v>80</v>
      </c>
      <c r="BK203" s="158">
        <f>ROUND(I203*H203,2)</f>
        <v>0</v>
      </c>
      <c r="BL203" s="17" t="s">
        <v>135</v>
      </c>
      <c r="BM203" s="157" t="s">
        <v>263</v>
      </c>
    </row>
    <row r="204" spans="1:65" s="12" customFormat="1" ht="22.9" customHeight="1">
      <c r="B204" s="131"/>
      <c r="D204" s="132" t="s">
        <v>71</v>
      </c>
      <c r="E204" s="142" t="s">
        <v>135</v>
      </c>
      <c r="F204" s="142" t="s">
        <v>264</v>
      </c>
      <c r="I204" s="134"/>
      <c r="J204" s="143">
        <f>BK204</f>
        <v>0</v>
      </c>
      <c r="L204" s="131"/>
      <c r="M204" s="136"/>
      <c r="N204" s="137"/>
      <c r="O204" s="137"/>
      <c r="P204" s="138">
        <f>SUM(P205:P207)</f>
        <v>0</v>
      </c>
      <c r="Q204" s="137"/>
      <c r="R204" s="138">
        <f>SUM(R205:R207)</f>
        <v>0</v>
      </c>
      <c r="S204" s="137"/>
      <c r="T204" s="139">
        <f>SUM(T205:T207)</f>
        <v>0</v>
      </c>
      <c r="AR204" s="132" t="s">
        <v>80</v>
      </c>
      <c r="AT204" s="140" t="s">
        <v>71</v>
      </c>
      <c r="AU204" s="140" t="s">
        <v>80</v>
      </c>
      <c r="AY204" s="132" t="s">
        <v>129</v>
      </c>
      <c r="BK204" s="141">
        <f>SUM(BK205:BK207)</f>
        <v>0</v>
      </c>
    </row>
    <row r="205" spans="1:65" s="2" customFormat="1" ht="24.2" customHeight="1">
      <c r="A205" s="32"/>
      <c r="B205" s="144"/>
      <c r="C205" s="145" t="s">
        <v>265</v>
      </c>
      <c r="D205" s="145" t="s">
        <v>131</v>
      </c>
      <c r="E205" s="146" t="s">
        <v>266</v>
      </c>
      <c r="F205" s="147" t="s">
        <v>267</v>
      </c>
      <c r="G205" s="148" t="s">
        <v>159</v>
      </c>
      <c r="H205" s="149">
        <v>8</v>
      </c>
      <c r="I205" s="150"/>
      <c r="J205" s="151">
        <f>ROUND(I205*H205,2)</f>
        <v>0</v>
      </c>
      <c r="K205" s="152"/>
      <c r="L205" s="33"/>
      <c r="M205" s="153" t="s">
        <v>1</v>
      </c>
      <c r="N205" s="154" t="s">
        <v>37</v>
      </c>
      <c r="O205" s="58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135</v>
      </c>
      <c r="AT205" s="157" t="s">
        <v>131</v>
      </c>
      <c r="AU205" s="157" t="s">
        <v>82</v>
      </c>
      <c r="AY205" s="17" t="s">
        <v>129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7" t="s">
        <v>80</v>
      </c>
      <c r="BK205" s="158">
        <f>ROUND(I205*H205,2)</f>
        <v>0</v>
      </c>
      <c r="BL205" s="17" t="s">
        <v>135</v>
      </c>
      <c r="BM205" s="157" t="s">
        <v>268</v>
      </c>
    </row>
    <row r="206" spans="1:65" s="2" customFormat="1" ht="24.2" customHeight="1">
      <c r="A206" s="32"/>
      <c r="B206" s="144"/>
      <c r="C206" s="145" t="s">
        <v>269</v>
      </c>
      <c r="D206" s="145" t="s">
        <v>131</v>
      </c>
      <c r="E206" s="146" t="s">
        <v>270</v>
      </c>
      <c r="F206" s="147" t="s">
        <v>271</v>
      </c>
      <c r="G206" s="148" t="s">
        <v>159</v>
      </c>
      <c r="H206" s="149">
        <v>4</v>
      </c>
      <c r="I206" s="150"/>
      <c r="J206" s="151">
        <f>ROUND(I206*H206,2)</f>
        <v>0</v>
      </c>
      <c r="K206" s="152"/>
      <c r="L206" s="33"/>
      <c r="M206" s="153" t="s">
        <v>1</v>
      </c>
      <c r="N206" s="154" t="s">
        <v>37</v>
      </c>
      <c r="O206" s="58"/>
      <c r="P206" s="155">
        <f>O206*H206</f>
        <v>0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135</v>
      </c>
      <c r="AT206" s="157" t="s">
        <v>131</v>
      </c>
      <c r="AU206" s="157" t="s">
        <v>82</v>
      </c>
      <c r="AY206" s="17" t="s">
        <v>129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80</v>
      </c>
      <c r="BK206" s="158">
        <f>ROUND(I206*H206,2)</f>
        <v>0</v>
      </c>
      <c r="BL206" s="17" t="s">
        <v>135</v>
      </c>
      <c r="BM206" s="157" t="s">
        <v>272</v>
      </c>
    </row>
    <row r="207" spans="1:65" s="2" customFormat="1" ht="16.5" customHeight="1">
      <c r="A207" s="32"/>
      <c r="B207" s="144"/>
      <c r="C207" s="145" t="s">
        <v>273</v>
      </c>
      <c r="D207" s="145" t="s">
        <v>131</v>
      </c>
      <c r="E207" s="146" t="s">
        <v>274</v>
      </c>
      <c r="F207" s="147" t="s">
        <v>275</v>
      </c>
      <c r="G207" s="148" t="s">
        <v>159</v>
      </c>
      <c r="H207" s="149">
        <v>12</v>
      </c>
      <c r="I207" s="150"/>
      <c r="J207" s="151">
        <f>ROUND(I207*H207,2)</f>
        <v>0</v>
      </c>
      <c r="K207" s="152"/>
      <c r="L207" s="33"/>
      <c r="M207" s="153" t="s">
        <v>1</v>
      </c>
      <c r="N207" s="154" t="s">
        <v>37</v>
      </c>
      <c r="O207" s="58"/>
      <c r="P207" s="155">
        <f>O207*H207</f>
        <v>0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7" t="s">
        <v>135</v>
      </c>
      <c r="AT207" s="157" t="s">
        <v>131</v>
      </c>
      <c r="AU207" s="157" t="s">
        <v>82</v>
      </c>
      <c r="AY207" s="17" t="s">
        <v>129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7" t="s">
        <v>80</v>
      </c>
      <c r="BK207" s="158">
        <f>ROUND(I207*H207,2)</f>
        <v>0</v>
      </c>
      <c r="BL207" s="17" t="s">
        <v>135</v>
      </c>
      <c r="BM207" s="157" t="s">
        <v>276</v>
      </c>
    </row>
    <row r="208" spans="1:65" s="12" customFormat="1" ht="22.9" customHeight="1">
      <c r="B208" s="131"/>
      <c r="D208" s="132" t="s">
        <v>71</v>
      </c>
      <c r="E208" s="142" t="s">
        <v>156</v>
      </c>
      <c r="F208" s="142" t="s">
        <v>277</v>
      </c>
      <c r="I208" s="134"/>
      <c r="J208" s="143">
        <f>BK208</f>
        <v>0</v>
      </c>
      <c r="L208" s="131"/>
      <c r="M208" s="136"/>
      <c r="N208" s="137"/>
      <c r="O208" s="137"/>
      <c r="P208" s="138">
        <f>P209</f>
        <v>0</v>
      </c>
      <c r="Q208" s="137"/>
      <c r="R208" s="138">
        <f>R209</f>
        <v>0</v>
      </c>
      <c r="S208" s="137"/>
      <c r="T208" s="139">
        <f>T209</f>
        <v>0</v>
      </c>
      <c r="AR208" s="132" t="s">
        <v>80</v>
      </c>
      <c r="AT208" s="140" t="s">
        <v>71</v>
      </c>
      <c r="AU208" s="140" t="s">
        <v>80</v>
      </c>
      <c r="AY208" s="132" t="s">
        <v>129</v>
      </c>
      <c r="BK208" s="141">
        <f>BK209</f>
        <v>0</v>
      </c>
    </row>
    <row r="209" spans="1:65" s="2" customFormat="1" ht="24.2" customHeight="1">
      <c r="A209" s="32"/>
      <c r="B209" s="144"/>
      <c r="C209" s="145" t="s">
        <v>144</v>
      </c>
      <c r="D209" s="145" t="s">
        <v>131</v>
      </c>
      <c r="E209" s="146" t="s">
        <v>278</v>
      </c>
      <c r="F209" s="147" t="s">
        <v>279</v>
      </c>
      <c r="G209" s="148" t="s">
        <v>164</v>
      </c>
      <c r="H209" s="149">
        <v>200</v>
      </c>
      <c r="I209" s="150"/>
      <c r="J209" s="151">
        <f>ROUND(I209*H209,2)</f>
        <v>0</v>
      </c>
      <c r="K209" s="152"/>
      <c r="L209" s="33"/>
      <c r="M209" s="153" t="s">
        <v>1</v>
      </c>
      <c r="N209" s="154" t="s">
        <v>37</v>
      </c>
      <c r="O209" s="58"/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135</v>
      </c>
      <c r="AT209" s="157" t="s">
        <v>131</v>
      </c>
      <c r="AU209" s="157" t="s">
        <v>82</v>
      </c>
      <c r="AY209" s="17" t="s">
        <v>129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7" t="s">
        <v>80</v>
      </c>
      <c r="BK209" s="158">
        <f>ROUND(I209*H209,2)</f>
        <v>0</v>
      </c>
      <c r="BL209" s="17" t="s">
        <v>135</v>
      </c>
      <c r="BM209" s="157" t="s">
        <v>280</v>
      </c>
    </row>
    <row r="210" spans="1:65" s="12" customFormat="1" ht="22.9" customHeight="1">
      <c r="B210" s="131"/>
      <c r="D210" s="132" t="s">
        <v>71</v>
      </c>
      <c r="E210" s="142" t="s">
        <v>178</v>
      </c>
      <c r="F210" s="142" t="s">
        <v>281</v>
      </c>
      <c r="I210" s="134"/>
      <c r="J210" s="143">
        <f>BK210</f>
        <v>0</v>
      </c>
      <c r="L210" s="131"/>
      <c r="M210" s="136"/>
      <c r="N210" s="137"/>
      <c r="O210" s="137"/>
      <c r="P210" s="138">
        <f>SUM(P211:P251)</f>
        <v>0</v>
      </c>
      <c r="Q210" s="137"/>
      <c r="R210" s="138">
        <f>SUM(R211:R251)</f>
        <v>52.870170400000006</v>
      </c>
      <c r="S210" s="137"/>
      <c r="T210" s="139">
        <f>SUM(T211:T251)</f>
        <v>225.08</v>
      </c>
      <c r="AR210" s="132" t="s">
        <v>80</v>
      </c>
      <c r="AT210" s="140" t="s">
        <v>71</v>
      </c>
      <c r="AU210" s="140" t="s">
        <v>80</v>
      </c>
      <c r="AY210" s="132" t="s">
        <v>129</v>
      </c>
      <c r="BK210" s="141">
        <f>SUM(BK211:BK251)</f>
        <v>0</v>
      </c>
    </row>
    <row r="211" spans="1:65" s="2" customFormat="1" ht="16.5" customHeight="1">
      <c r="A211" s="32"/>
      <c r="B211" s="144"/>
      <c r="C211" s="145" t="s">
        <v>282</v>
      </c>
      <c r="D211" s="145" t="s">
        <v>131</v>
      </c>
      <c r="E211" s="146" t="s">
        <v>283</v>
      </c>
      <c r="F211" s="147" t="s">
        <v>284</v>
      </c>
      <c r="G211" s="148" t="s">
        <v>153</v>
      </c>
      <c r="H211" s="149">
        <v>20</v>
      </c>
      <c r="I211" s="150"/>
      <c r="J211" s="151">
        <f t="shared" ref="J211:J219" si="0">ROUND(I211*H211,2)</f>
        <v>0</v>
      </c>
      <c r="K211" s="152"/>
      <c r="L211" s="33"/>
      <c r="M211" s="153" t="s">
        <v>1</v>
      </c>
      <c r="N211" s="154" t="s">
        <v>37</v>
      </c>
      <c r="O211" s="58"/>
      <c r="P211" s="155">
        <f t="shared" ref="P211:P219" si="1">O211*H211</f>
        <v>0</v>
      </c>
      <c r="Q211" s="155">
        <v>0</v>
      </c>
      <c r="R211" s="155">
        <f t="shared" ref="R211:R219" si="2">Q211*H211</f>
        <v>0</v>
      </c>
      <c r="S211" s="155">
        <v>0</v>
      </c>
      <c r="T211" s="156">
        <f t="shared" ref="T211:T219" si="3"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7" t="s">
        <v>135</v>
      </c>
      <c r="AT211" s="157" t="s">
        <v>131</v>
      </c>
      <c r="AU211" s="157" t="s">
        <v>82</v>
      </c>
      <c r="AY211" s="17" t="s">
        <v>129</v>
      </c>
      <c r="BE211" s="158">
        <f t="shared" ref="BE211:BE219" si="4">IF(N211="základní",J211,0)</f>
        <v>0</v>
      </c>
      <c r="BF211" s="158">
        <f t="shared" ref="BF211:BF219" si="5">IF(N211="snížená",J211,0)</f>
        <v>0</v>
      </c>
      <c r="BG211" s="158">
        <f t="shared" ref="BG211:BG219" si="6">IF(N211="zákl. přenesená",J211,0)</f>
        <v>0</v>
      </c>
      <c r="BH211" s="158">
        <f t="shared" ref="BH211:BH219" si="7">IF(N211="sníž. přenesená",J211,0)</f>
        <v>0</v>
      </c>
      <c r="BI211" s="158">
        <f t="shared" ref="BI211:BI219" si="8">IF(N211="nulová",J211,0)</f>
        <v>0</v>
      </c>
      <c r="BJ211" s="17" t="s">
        <v>80</v>
      </c>
      <c r="BK211" s="158">
        <f t="shared" ref="BK211:BK219" si="9">ROUND(I211*H211,2)</f>
        <v>0</v>
      </c>
      <c r="BL211" s="17" t="s">
        <v>135</v>
      </c>
      <c r="BM211" s="157" t="s">
        <v>285</v>
      </c>
    </row>
    <row r="212" spans="1:65" s="2" customFormat="1" ht="16.5" customHeight="1">
      <c r="A212" s="32"/>
      <c r="B212" s="144"/>
      <c r="C212" s="145" t="s">
        <v>286</v>
      </c>
      <c r="D212" s="145" t="s">
        <v>131</v>
      </c>
      <c r="E212" s="146" t="s">
        <v>287</v>
      </c>
      <c r="F212" s="147" t="s">
        <v>288</v>
      </c>
      <c r="G212" s="148" t="s">
        <v>153</v>
      </c>
      <c r="H212" s="149">
        <v>20</v>
      </c>
      <c r="I212" s="150"/>
      <c r="J212" s="151">
        <f t="shared" si="0"/>
        <v>0</v>
      </c>
      <c r="K212" s="152"/>
      <c r="L212" s="33"/>
      <c r="M212" s="153" t="s">
        <v>1</v>
      </c>
      <c r="N212" s="154" t="s">
        <v>37</v>
      </c>
      <c r="O212" s="58"/>
      <c r="P212" s="155">
        <f t="shared" si="1"/>
        <v>0</v>
      </c>
      <c r="Q212" s="155">
        <v>0</v>
      </c>
      <c r="R212" s="155">
        <f t="shared" si="2"/>
        <v>0</v>
      </c>
      <c r="S212" s="155">
        <v>0</v>
      </c>
      <c r="T212" s="156">
        <f t="shared" si="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135</v>
      </c>
      <c r="AT212" s="157" t="s">
        <v>131</v>
      </c>
      <c r="AU212" s="157" t="s">
        <v>82</v>
      </c>
      <c r="AY212" s="17" t="s">
        <v>129</v>
      </c>
      <c r="BE212" s="158">
        <f t="shared" si="4"/>
        <v>0</v>
      </c>
      <c r="BF212" s="158">
        <f t="shared" si="5"/>
        <v>0</v>
      </c>
      <c r="BG212" s="158">
        <f t="shared" si="6"/>
        <v>0</v>
      </c>
      <c r="BH212" s="158">
        <f t="shared" si="7"/>
        <v>0</v>
      </c>
      <c r="BI212" s="158">
        <f t="shared" si="8"/>
        <v>0</v>
      </c>
      <c r="BJ212" s="17" t="s">
        <v>80</v>
      </c>
      <c r="BK212" s="158">
        <f t="shared" si="9"/>
        <v>0</v>
      </c>
      <c r="BL212" s="17" t="s">
        <v>135</v>
      </c>
      <c r="BM212" s="157" t="s">
        <v>289</v>
      </c>
    </row>
    <row r="213" spans="1:65" s="2" customFormat="1" ht="16.5" customHeight="1">
      <c r="A213" s="32"/>
      <c r="B213" s="144"/>
      <c r="C213" s="145" t="s">
        <v>290</v>
      </c>
      <c r="D213" s="145" t="s">
        <v>131</v>
      </c>
      <c r="E213" s="146" t="s">
        <v>291</v>
      </c>
      <c r="F213" s="147" t="s">
        <v>292</v>
      </c>
      <c r="G213" s="148" t="s">
        <v>159</v>
      </c>
      <c r="H213" s="149">
        <v>5</v>
      </c>
      <c r="I213" s="150"/>
      <c r="J213" s="151">
        <f t="shared" si="0"/>
        <v>0</v>
      </c>
      <c r="K213" s="152"/>
      <c r="L213" s="33"/>
      <c r="M213" s="153" t="s">
        <v>1</v>
      </c>
      <c r="N213" s="154" t="s">
        <v>37</v>
      </c>
      <c r="O213" s="58"/>
      <c r="P213" s="155">
        <f t="shared" si="1"/>
        <v>0</v>
      </c>
      <c r="Q213" s="155">
        <v>0</v>
      </c>
      <c r="R213" s="155">
        <f t="shared" si="2"/>
        <v>0</v>
      </c>
      <c r="S213" s="155">
        <v>0</v>
      </c>
      <c r="T213" s="156">
        <f t="shared" si="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7" t="s">
        <v>135</v>
      </c>
      <c r="AT213" s="157" t="s">
        <v>131</v>
      </c>
      <c r="AU213" s="157" t="s">
        <v>82</v>
      </c>
      <c r="AY213" s="17" t="s">
        <v>129</v>
      </c>
      <c r="BE213" s="158">
        <f t="shared" si="4"/>
        <v>0</v>
      </c>
      <c r="BF213" s="158">
        <f t="shared" si="5"/>
        <v>0</v>
      </c>
      <c r="BG213" s="158">
        <f t="shared" si="6"/>
        <v>0</v>
      </c>
      <c r="BH213" s="158">
        <f t="shared" si="7"/>
        <v>0</v>
      </c>
      <c r="BI213" s="158">
        <f t="shared" si="8"/>
        <v>0</v>
      </c>
      <c r="BJ213" s="17" t="s">
        <v>80</v>
      </c>
      <c r="BK213" s="158">
        <f t="shared" si="9"/>
        <v>0</v>
      </c>
      <c r="BL213" s="17" t="s">
        <v>135</v>
      </c>
      <c r="BM213" s="157" t="s">
        <v>293</v>
      </c>
    </row>
    <row r="214" spans="1:65" s="2" customFormat="1" ht="16.5" customHeight="1">
      <c r="A214" s="32"/>
      <c r="B214" s="144"/>
      <c r="C214" s="145" t="s">
        <v>294</v>
      </c>
      <c r="D214" s="145" t="s">
        <v>131</v>
      </c>
      <c r="E214" s="146" t="s">
        <v>295</v>
      </c>
      <c r="F214" s="147" t="s">
        <v>296</v>
      </c>
      <c r="G214" s="148" t="s">
        <v>159</v>
      </c>
      <c r="H214" s="149">
        <v>5</v>
      </c>
      <c r="I214" s="150"/>
      <c r="J214" s="151">
        <f t="shared" si="0"/>
        <v>0</v>
      </c>
      <c r="K214" s="152"/>
      <c r="L214" s="33"/>
      <c r="M214" s="153" t="s">
        <v>1</v>
      </c>
      <c r="N214" s="154" t="s">
        <v>37</v>
      </c>
      <c r="O214" s="58"/>
      <c r="P214" s="155">
        <f t="shared" si="1"/>
        <v>0</v>
      </c>
      <c r="Q214" s="155">
        <v>0</v>
      </c>
      <c r="R214" s="155">
        <f t="shared" si="2"/>
        <v>0</v>
      </c>
      <c r="S214" s="155">
        <v>0</v>
      </c>
      <c r="T214" s="156">
        <f t="shared" si="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7" t="s">
        <v>135</v>
      </c>
      <c r="AT214" s="157" t="s">
        <v>131</v>
      </c>
      <c r="AU214" s="157" t="s">
        <v>82</v>
      </c>
      <c r="AY214" s="17" t="s">
        <v>129</v>
      </c>
      <c r="BE214" s="158">
        <f t="shared" si="4"/>
        <v>0</v>
      </c>
      <c r="BF214" s="158">
        <f t="shared" si="5"/>
        <v>0</v>
      </c>
      <c r="BG214" s="158">
        <f t="shared" si="6"/>
        <v>0</v>
      </c>
      <c r="BH214" s="158">
        <f t="shared" si="7"/>
        <v>0</v>
      </c>
      <c r="BI214" s="158">
        <f t="shared" si="8"/>
        <v>0</v>
      </c>
      <c r="BJ214" s="17" t="s">
        <v>80</v>
      </c>
      <c r="BK214" s="158">
        <f t="shared" si="9"/>
        <v>0</v>
      </c>
      <c r="BL214" s="17" t="s">
        <v>135</v>
      </c>
      <c r="BM214" s="157" t="s">
        <v>297</v>
      </c>
    </row>
    <row r="215" spans="1:65" s="2" customFormat="1" ht="16.5" customHeight="1">
      <c r="A215" s="32"/>
      <c r="B215" s="144"/>
      <c r="C215" s="145" t="s">
        <v>298</v>
      </c>
      <c r="D215" s="145" t="s">
        <v>131</v>
      </c>
      <c r="E215" s="146" t="s">
        <v>299</v>
      </c>
      <c r="F215" s="147" t="s">
        <v>300</v>
      </c>
      <c r="G215" s="148" t="s">
        <v>205</v>
      </c>
      <c r="H215" s="149">
        <v>2</v>
      </c>
      <c r="I215" s="150"/>
      <c r="J215" s="151">
        <f t="shared" si="0"/>
        <v>0</v>
      </c>
      <c r="K215" s="152"/>
      <c r="L215" s="33"/>
      <c r="M215" s="153" t="s">
        <v>1</v>
      </c>
      <c r="N215" s="154" t="s">
        <v>37</v>
      </c>
      <c r="O215" s="58"/>
      <c r="P215" s="155">
        <f t="shared" si="1"/>
        <v>0</v>
      </c>
      <c r="Q215" s="155">
        <v>0</v>
      </c>
      <c r="R215" s="155">
        <f t="shared" si="2"/>
        <v>0</v>
      </c>
      <c r="S215" s="155">
        <v>0</v>
      </c>
      <c r="T215" s="156">
        <f t="shared" si="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135</v>
      </c>
      <c r="AT215" s="157" t="s">
        <v>131</v>
      </c>
      <c r="AU215" s="157" t="s">
        <v>82</v>
      </c>
      <c r="AY215" s="17" t="s">
        <v>129</v>
      </c>
      <c r="BE215" s="158">
        <f t="shared" si="4"/>
        <v>0</v>
      </c>
      <c r="BF215" s="158">
        <f t="shared" si="5"/>
        <v>0</v>
      </c>
      <c r="BG215" s="158">
        <f t="shared" si="6"/>
        <v>0</v>
      </c>
      <c r="BH215" s="158">
        <f t="shared" si="7"/>
        <v>0</v>
      </c>
      <c r="BI215" s="158">
        <f t="shared" si="8"/>
        <v>0</v>
      </c>
      <c r="BJ215" s="17" t="s">
        <v>80</v>
      </c>
      <c r="BK215" s="158">
        <f t="shared" si="9"/>
        <v>0</v>
      </c>
      <c r="BL215" s="17" t="s">
        <v>135</v>
      </c>
      <c r="BM215" s="157" t="s">
        <v>301</v>
      </c>
    </row>
    <row r="216" spans="1:65" s="2" customFormat="1" ht="16.5" customHeight="1">
      <c r="A216" s="32"/>
      <c r="B216" s="144"/>
      <c r="C216" s="145" t="s">
        <v>302</v>
      </c>
      <c r="D216" s="145" t="s">
        <v>131</v>
      </c>
      <c r="E216" s="146" t="s">
        <v>303</v>
      </c>
      <c r="F216" s="147" t="s">
        <v>304</v>
      </c>
      <c r="G216" s="148" t="s">
        <v>153</v>
      </c>
      <c r="H216" s="149">
        <v>80</v>
      </c>
      <c r="I216" s="150"/>
      <c r="J216" s="151">
        <f t="shared" si="0"/>
        <v>0</v>
      </c>
      <c r="K216" s="152"/>
      <c r="L216" s="33"/>
      <c r="M216" s="153" t="s">
        <v>1</v>
      </c>
      <c r="N216" s="154" t="s">
        <v>37</v>
      </c>
      <c r="O216" s="58"/>
      <c r="P216" s="155">
        <f t="shared" si="1"/>
        <v>0</v>
      </c>
      <c r="Q216" s="155">
        <v>0</v>
      </c>
      <c r="R216" s="155">
        <f t="shared" si="2"/>
        <v>0</v>
      </c>
      <c r="S216" s="155">
        <v>0</v>
      </c>
      <c r="T216" s="156">
        <f t="shared" si="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7" t="s">
        <v>135</v>
      </c>
      <c r="AT216" s="157" t="s">
        <v>131</v>
      </c>
      <c r="AU216" s="157" t="s">
        <v>82</v>
      </c>
      <c r="AY216" s="17" t="s">
        <v>129</v>
      </c>
      <c r="BE216" s="158">
        <f t="shared" si="4"/>
        <v>0</v>
      </c>
      <c r="BF216" s="158">
        <f t="shared" si="5"/>
        <v>0</v>
      </c>
      <c r="BG216" s="158">
        <f t="shared" si="6"/>
        <v>0</v>
      </c>
      <c r="BH216" s="158">
        <f t="shared" si="7"/>
        <v>0</v>
      </c>
      <c r="BI216" s="158">
        <f t="shared" si="8"/>
        <v>0</v>
      </c>
      <c r="BJ216" s="17" t="s">
        <v>80</v>
      </c>
      <c r="BK216" s="158">
        <f t="shared" si="9"/>
        <v>0</v>
      </c>
      <c r="BL216" s="17" t="s">
        <v>135</v>
      </c>
      <c r="BM216" s="157" t="s">
        <v>305</v>
      </c>
    </row>
    <row r="217" spans="1:65" s="2" customFormat="1" ht="16.5" customHeight="1">
      <c r="A217" s="32"/>
      <c r="B217" s="144"/>
      <c r="C217" s="145" t="s">
        <v>306</v>
      </c>
      <c r="D217" s="145" t="s">
        <v>131</v>
      </c>
      <c r="E217" s="146" t="s">
        <v>307</v>
      </c>
      <c r="F217" s="147" t="s">
        <v>308</v>
      </c>
      <c r="G217" s="148" t="s">
        <v>159</v>
      </c>
      <c r="H217" s="149">
        <v>2</v>
      </c>
      <c r="I217" s="150"/>
      <c r="J217" s="151">
        <f t="shared" si="0"/>
        <v>0</v>
      </c>
      <c r="K217" s="152"/>
      <c r="L217" s="33"/>
      <c r="M217" s="153" t="s">
        <v>1</v>
      </c>
      <c r="N217" s="154" t="s">
        <v>37</v>
      </c>
      <c r="O217" s="58"/>
      <c r="P217" s="155">
        <f t="shared" si="1"/>
        <v>0</v>
      </c>
      <c r="Q217" s="155">
        <v>0</v>
      </c>
      <c r="R217" s="155">
        <f t="shared" si="2"/>
        <v>0</v>
      </c>
      <c r="S217" s="155">
        <v>0</v>
      </c>
      <c r="T217" s="156">
        <f t="shared" si="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7" t="s">
        <v>135</v>
      </c>
      <c r="AT217" s="157" t="s">
        <v>131</v>
      </c>
      <c r="AU217" s="157" t="s">
        <v>82</v>
      </c>
      <c r="AY217" s="17" t="s">
        <v>129</v>
      </c>
      <c r="BE217" s="158">
        <f t="shared" si="4"/>
        <v>0</v>
      </c>
      <c r="BF217" s="158">
        <f t="shared" si="5"/>
        <v>0</v>
      </c>
      <c r="BG217" s="158">
        <f t="shared" si="6"/>
        <v>0</v>
      </c>
      <c r="BH217" s="158">
        <f t="shared" si="7"/>
        <v>0</v>
      </c>
      <c r="BI217" s="158">
        <f t="shared" si="8"/>
        <v>0</v>
      </c>
      <c r="BJ217" s="17" t="s">
        <v>80</v>
      </c>
      <c r="BK217" s="158">
        <f t="shared" si="9"/>
        <v>0</v>
      </c>
      <c r="BL217" s="17" t="s">
        <v>135</v>
      </c>
      <c r="BM217" s="157" t="s">
        <v>309</v>
      </c>
    </row>
    <row r="218" spans="1:65" s="2" customFormat="1" ht="16.5" customHeight="1">
      <c r="A218" s="32"/>
      <c r="B218" s="144"/>
      <c r="C218" s="145" t="s">
        <v>310</v>
      </c>
      <c r="D218" s="145" t="s">
        <v>131</v>
      </c>
      <c r="E218" s="146" t="s">
        <v>311</v>
      </c>
      <c r="F218" s="147" t="s">
        <v>312</v>
      </c>
      <c r="G218" s="148" t="s">
        <v>153</v>
      </c>
      <c r="H218" s="149">
        <v>80</v>
      </c>
      <c r="I218" s="150"/>
      <c r="J218" s="151">
        <f t="shared" si="0"/>
        <v>0</v>
      </c>
      <c r="K218" s="152"/>
      <c r="L218" s="33"/>
      <c r="M218" s="153" t="s">
        <v>1</v>
      </c>
      <c r="N218" s="154" t="s">
        <v>37</v>
      </c>
      <c r="O218" s="58"/>
      <c r="P218" s="155">
        <f t="shared" si="1"/>
        <v>0</v>
      </c>
      <c r="Q218" s="155">
        <v>0</v>
      </c>
      <c r="R218" s="155">
        <f t="shared" si="2"/>
        <v>0</v>
      </c>
      <c r="S218" s="155">
        <v>0</v>
      </c>
      <c r="T218" s="156">
        <f t="shared" si="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7" t="s">
        <v>135</v>
      </c>
      <c r="AT218" s="157" t="s">
        <v>131</v>
      </c>
      <c r="AU218" s="157" t="s">
        <v>82</v>
      </c>
      <c r="AY218" s="17" t="s">
        <v>129</v>
      </c>
      <c r="BE218" s="158">
        <f t="shared" si="4"/>
        <v>0</v>
      </c>
      <c r="BF218" s="158">
        <f t="shared" si="5"/>
        <v>0</v>
      </c>
      <c r="BG218" s="158">
        <f t="shared" si="6"/>
        <v>0</v>
      </c>
      <c r="BH218" s="158">
        <f t="shared" si="7"/>
        <v>0</v>
      </c>
      <c r="BI218" s="158">
        <f t="shared" si="8"/>
        <v>0</v>
      </c>
      <c r="BJ218" s="17" t="s">
        <v>80</v>
      </c>
      <c r="BK218" s="158">
        <f t="shared" si="9"/>
        <v>0</v>
      </c>
      <c r="BL218" s="17" t="s">
        <v>135</v>
      </c>
      <c r="BM218" s="157" t="s">
        <v>313</v>
      </c>
    </row>
    <row r="219" spans="1:65" s="2" customFormat="1" ht="16.5" customHeight="1">
      <c r="A219" s="32"/>
      <c r="B219" s="144"/>
      <c r="C219" s="145" t="s">
        <v>314</v>
      </c>
      <c r="D219" s="145" t="s">
        <v>131</v>
      </c>
      <c r="E219" s="146" t="s">
        <v>315</v>
      </c>
      <c r="F219" s="147" t="s">
        <v>316</v>
      </c>
      <c r="G219" s="148" t="s">
        <v>164</v>
      </c>
      <c r="H219" s="149">
        <v>284.08</v>
      </c>
      <c r="I219" s="150"/>
      <c r="J219" s="151">
        <f t="shared" si="0"/>
        <v>0</v>
      </c>
      <c r="K219" s="152"/>
      <c r="L219" s="33"/>
      <c r="M219" s="153" t="s">
        <v>1</v>
      </c>
      <c r="N219" s="154" t="s">
        <v>37</v>
      </c>
      <c r="O219" s="58"/>
      <c r="P219" s="155">
        <f t="shared" si="1"/>
        <v>0</v>
      </c>
      <c r="Q219" s="155">
        <v>1.2999999999999999E-4</v>
      </c>
      <c r="R219" s="155">
        <f t="shared" si="2"/>
        <v>3.6930399999999995E-2</v>
      </c>
      <c r="S219" s="155">
        <v>0</v>
      </c>
      <c r="T219" s="156">
        <f t="shared" si="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135</v>
      </c>
      <c r="AT219" s="157" t="s">
        <v>131</v>
      </c>
      <c r="AU219" s="157" t="s">
        <v>82</v>
      </c>
      <c r="AY219" s="17" t="s">
        <v>129</v>
      </c>
      <c r="BE219" s="158">
        <f t="shared" si="4"/>
        <v>0</v>
      </c>
      <c r="BF219" s="158">
        <f t="shared" si="5"/>
        <v>0</v>
      </c>
      <c r="BG219" s="158">
        <f t="shared" si="6"/>
        <v>0</v>
      </c>
      <c r="BH219" s="158">
        <f t="shared" si="7"/>
        <v>0</v>
      </c>
      <c r="BI219" s="158">
        <f t="shared" si="8"/>
        <v>0</v>
      </c>
      <c r="BJ219" s="17" t="s">
        <v>80</v>
      </c>
      <c r="BK219" s="158">
        <f t="shared" si="9"/>
        <v>0</v>
      </c>
      <c r="BL219" s="17" t="s">
        <v>135</v>
      </c>
      <c r="BM219" s="157" t="s">
        <v>317</v>
      </c>
    </row>
    <row r="220" spans="1:65" s="13" customFormat="1">
      <c r="B220" s="159"/>
      <c r="D220" s="160" t="s">
        <v>137</v>
      </c>
      <c r="E220" s="161" t="s">
        <v>1</v>
      </c>
      <c r="F220" s="162" t="s">
        <v>318</v>
      </c>
      <c r="H220" s="163">
        <v>284.08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137</v>
      </c>
      <c r="AU220" s="161" t="s">
        <v>82</v>
      </c>
      <c r="AV220" s="13" t="s">
        <v>82</v>
      </c>
      <c r="AW220" s="13" t="s">
        <v>29</v>
      </c>
      <c r="AX220" s="13" t="s">
        <v>72</v>
      </c>
      <c r="AY220" s="161" t="s">
        <v>129</v>
      </c>
    </row>
    <row r="221" spans="1:65" s="14" customFormat="1">
      <c r="B221" s="168"/>
      <c r="D221" s="160" t="s">
        <v>137</v>
      </c>
      <c r="E221" s="169" t="s">
        <v>1</v>
      </c>
      <c r="F221" s="170" t="s">
        <v>139</v>
      </c>
      <c r="H221" s="171">
        <v>284.08</v>
      </c>
      <c r="I221" s="172"/>
      <c r="L221" s="168"/>
      <c r="M221" s="173"/>
      <c r="N221" s="174"/>
      <c r="O221" s="174"/>
      <c r="P221" s="174"/>
      <c r="Q221" s="174"/>
      <c r="R221" s="174"/>
      <c r="S221" s="174"/>
      <c r="T221" s="175"/>
      <c r="AT221" s="169" t="s">
        <v>137</v>
      </c>
      <c r="AU221" s="169" t="s">
        <v>82</v>
      </c>
      <c r="AV221" s="14" t="s">
        <v>135</v>
      </c>
      <c r="AW221" s="14" t="s">
        <v>29</v>
      </c>
      <c r="AX221" s="14" t="s">
        <v>80</v>
      </c>
      <c r="AY221" s="169" t="s">
        <v>129</v>
      </c>
    </row>
    <row r="222" spans="1:65" s="2" customFormat="1" ht="24.2" customHeight="1">
      <c r="A222" s="32"/>
      <c r="B222" s="144"/>
      <c r="C222" s="145" t="s">
        <v>319</v>
      </c>
      <c r="D222" s="145" t="s">
        <v>131</v>
      </c>
      <c r="E222" s="146" t="s">
        <v>320</v>
      </c>
      <c r="F222" s="147" t="s">
        <v>321</v>
      </c>
      <c r="G222" s="148" t="s">
        <v>148</v>
      </c>
      <c r="H222" s="149">
        <v>42</v>
      </c>
      <c r="I222" s="150"/>
      <c r="J222" s="151">
        <f>ROUND(I222*H222,2)</f>
        <v>0</v>
      </c>
      <c r="K222" s="152"/>
      <c r="L222" s="33"/>
      <c r="M222" s="153" t="s">
        <v>1</v>
      </c>
      <c r="N222" s="154" t="s">
        <v>37</v>
      </c>
      <c r="O222" s="58"/>
      <c r="P222" s="155">
        <f>O222*H222</f>
        <v>0</v>
      </c>
      <c r="Q222" s="155">
        <v>0</v>
      </c>
      <c r="R222" s="155">
        <f>Q222*H222</f>
        <v>0</v>
      </c>
      <c r="S222" s="155">
        <v>2.85</v>
      </c>
      <c r="T222" s="156">
        <f>S222*H222</f>
        <v>119.7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135</v>
      </c>
      <c r="AT222" s="157" t="s">
        <v>131</v>
      </c>
      <c r="AU222" s="157" t="s">
        <v>82</v>
      </c>
      <c r="AY222" s="17" t="s">
        <v>129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7" t="s">
        <v>80</v>
      </c>
      <c r="BK222" s="158">
        <f>ROUND(I222*H222,2)</f>
        <v>0</v>
      </c>
      <c r="BL222" s="17" t="s">
        <v>135</v>
      </c>
      <c r="BM222" s="157" t="s">
        <v>322</v>
      </c>
    </row>
    <row r="223" spans="1:65" s="13" customFormat="1">
      <c r="B223" s="159"/>
      <c r="D223" s="160" t="s">
        <v>137</v>
      </c>
      <c r="E223" s="161" t="s">
        <v>1</v>
      </c>
      <c r="F223" s="162" t="s">
        <v>253</v>
      </c>
      <c r="H223" s="163">
        <v>21</v>
      </c>
      <c r="I223" s="164"/>
      <c r="L223" s="159"/>
      <c r="M223" s="165"/>
      <c r="N223" s="166"/>
      <c r="O223" s="166"/>
      <c r="P223" s="166"/>
      <c r="Q223" s="166"/>
      <c r="R223" s="166"/>
      <c r="S223" s="166"/>
      <c r="T223" s="167"/>
      <c r="AT223" s="161" t="s">
        <v>137</v>
      </c>
      <c r="AU223" s="161" t="s">
        <v>82</v>
      </c>
      <c r="AV223" s="13" t="s">
        <v>82</v>
      </c>
      <c r="AW223" s="13" t="s">
        <v>29</v>
      </c>
      <c r="AX223" s="13" t="s">
        <v>72</v>
      </c>
      <c r="AY223" s="161" t="s">
        <v>129</v>
      </c>
    </row>
    <row r="224" spans="1:65" s="13" customFormat="1">
      <c r="B224" s="159"/>
      <c r="D224" s="160" t="s">
        <v>137</v>
      </c>
      <c r="E224" s="161" t="s">
        <v>1</v>
      </c>
      <c r="F224" s="162" t="s">
        <v>254</v>
      </c>
      <c r="H224" s="163">
        <v>16</v>
      </c>
      <c r="I224" s="164"/>
      <c r="L224" s="159"/>
      <c r="M224" s="165"/>
      <c r="N224" s="166"/>
      <c r="O224" s="166"/>
      <c r="P224" s="166"/>
      <c r="Q224" s="166"/>
      <c r="R224" s="166"/>
      <c r="S224" s="166"/>
      <c r="T224" s="167"/>
      <c r="AT224" s="161" t="s">
        <v>137</v>
      </c>
      <c r="AU224" s="161" t="s">
        <v>82</v>
      </c>
      <c r="AV224" s="13" t="s">
        <v>82</v>
      </c>
      <c r="AW224" s="13" t="s">
        <v>29</v>
      </c>
      <c r="AX224" s="13" t="s">
        <v>72</v>
      </c>
      <c r="AY224" s="161" t="s">
        <v>129</v>
      </c>
    </row>
    <row r="225" spans="1:65" s="13" customFormat="1">
      <c r="B225" s="159"/>
      <c r="D225" s="160" t="s">
        <v>137</v>
      </c>
      <c r="E225" s="161" t="s">
        <v>1</v>
      </c>
      <c r="F225" s="162" t="s">
        <v>255</v>
      </c>
      <c r="H225" s="163">
        <v>5</v>
      </c>
      <c r="I225" s="164"/>
      <c r="L225" s="159"/>
      <c r="M225" s="165"/>
      <c r="N225" s="166"/>
      <c r="O225" s="166"/>
      <c r="P225" s="166"/>
      <c r="Q225" s="166"/>
      <c r="R225" s="166"/>
      <c r="S225" s="166"/>
      <c r="T225" s="167"/>
      <c r="AT225" s="161" t="s">
        <v>137</v>
      </c>
      <c r="AU225" s="161" t="s">
        <v>82</v>
      </c>
      <c r="AV225" s="13" t="s">
        <v>82</v>
      </c>
      <c r="AW225" s="13" t="s">
        <v>29</v>
      </c>
      <c r="AX225" s="13" t="s">
        <v>72</v>
      </c>
      <c r="AY225" s="161" t="s">
        <v>129</v>
      </c>
    </row>
    <row r="226" spans="1:65" s="14" customFormat="1">
      <c r="B226" s="168"/>
      <c r="D226" s="160" t="s">
        <v>137</v>
      </c>
      <c r="E226" s="169" t="s">
        <v>1</v>
      </c>
      <c r="F226" s="170" t="s">
        <v>139</v>
      </c>
      <c r="H226" s="171">
        <v>42</v>
      </c>
      <c r="I226" s="172"/>
      <c r="L226" s="168"/>
      <c r="M226" s="173"/>
      <c r="N226" s="174"/>
      <c r="O226" s="174"/>
      <c r="P226" s="174"/>
      <c r="Q226" s="174"/>
      <c r="R226" s="174"/>
      <c r="S226" s="174"/>
      <c r="T226" s="175"/>
      <c r="AT226" s="169" t="s">
        <v>137</v>
      </c>
      <c r="AU226" s="169" t="s">
        <v>82</v>
      </c>
      <c r="AV226" s="14" t="s">
        <v>135</v>
      </c>
      <c r="AW226" s="14" t="s">
        <v>29</v>
      </c>
      <c r="AX226" s="14" t="s">
        <v>80</v>
      </c>
      <c r="AY226" s="169" t="s">
        <v>129</v>
      </c>
    </row>
    <row r="227" spans="1:65" s="2" customFormat="1" ht="16.5" customHeight="1">
      <c r="A227" s="32"/>
      <c r="B227" s="144"/>
      <c r="C227" s="145" t="s">
        <v>323</v>
      </c>
      <c r="D227" s="145" t="s">
        <v>131</v>
      </c>
      <c r="E227" s="146" t="s">
        <v>324</v>
      </c>
      <c r="F227" s="147" t="s">
        <v>325</v>
      </c>
      <c r="G227" s="148" t="s">
        <v>148</v>
      </c>
      <c r="H227" s="149">
        <v>0.6</v>
      </c>
      <c r="I227" s="150"/>
      <c r="J227" s="151">
        <f>ROUND(I227*H227,2)</f>
        <v>0</v>
      </c>
      <c r="K227" s="152"/>
      <c r="L227" s="33"/>
      <c r="M227" s="153" t="s">
        <v>1</v>
      </c>
      <c r="N227" s="154" t="s">
        <v>37</v>
      </c>
      <c r="O227" s="58"/>
      <c r="P227" s="155">
        <f>O227*H227</f>
        <v>0</v>
      </c>
      <c r="Q227" s="155">
        <v>0</v>
      </c>
      <c r="R227" s="155">
        <f>Q227*H227</f>
        <v>0</v>
      </c>
      <c r="S227" s="155">
        <v>2.5</v>
      </c>
      <c r="T227" s="156">
        <f>S227*H227</f>
        <v>1.5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7" t="s">
        <v>135</v>
      </c>
      <c r="AT227" s="157" t="s">
        <v>131</v>
      </c>
      <c r="AU227" s="157" t="s">
        <v>82</v>
      </c>
      <c r="AY227" s="17" t="s">
        <v>129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7" t="s">
        <v>80</v>
      </c>
      <c r="BK227" s="158">
        <f>ROUND(I227*H227,2)</f>
        <v>0</v>
      </c>
      <c r="BL227" s="17" t="s">
        <v>135</v>
      </c>
      <c r="BM227" s="157" t="s">
        <v>326</v>
      </c>
    </row>
    <row r="228" spans="1:65" s="2" customFormat="1" ht="24.2" customHeight="1">
      <c r="A228" s="32"/>
      <c r="B228" s="144"/>
      <c r="C228" s="145" t="s">
        <v>327</v>
      </c>
      <c r="D228" s="145" t="s">
        <v>131</v>
      </c>
      <c r="E228" s="146" t="s">
        <v>328</v>
      </c>
      <c r="F228" s="147" t="s">
        <v>329</v>
      </c>
      <c r="G228" s="148" t="s">
        <v>164</v>
      </c>
      <c r="H228" s="149">
        <v>656</v>
      </c>
      <c r="I228" s="150"/>
      <c r="J228" s="151">
        <f>ROUND(I228*H228,2)</f>
        <v>0</v>
      </c>
      <c r="K228" s="152"/>
      <c r="L228" s="33"/>
      <c r="M228" s="153" t="s">
        <v>1</v>
      </c>
      <c r="N228" s="154" t="s">
        <v>37</v>
      </c>
      <c r="O228" s="58"/>
      <c r="P228" s="155">
        <f>O228*H228</f>
        <v>0</v>
      </c>
      <c r="Q228" s="155">
        <v>0</v>
      </c>
      <c r="R228" s="155">
        <f>Q228*H228</f>
        <v>0</v>
      </c>
      <c r="S228" s="155">
        <v>6.5000000000000002E-2</v>
      </c>
      <c r="T228" s="156">
        <f>S228*H228</f>
        <v>42.64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135</v>
      </c>
      <c r="AT228" s="157" t="s">
        <v>131</v>
      </c>
      <c r="AU228" s="157" t="s">
        <v>82</v>
      </c>
      <c r="AY228" s="17" t="s">
        <v>129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80</v>
      </c>
      <c r="BK228" s="158">
        <f>ROUND(I228*H228,2)</f>
        <v>0</v>
      </c>
      <c r="BL228" s="17" t="s">
        <v>135</v>
      </c>
      <c r="BM228" s="157" t="s">
        <v>330</v>
      </c>
    </row>
    <row r="229" spans="1:65" s="13" customFormat="1">
      <c r="B229" s="159"/>
      <c r="D229" s="160" t="s">
        <v>137</v>
      </c>
      <c r="E229" s="161" t="s">
        <v>1</v>
      </c>
      <c r="F229" s="162" t="s">
        <v>331</v>
      </c>
      <c r="H229" s="163">
        <v>656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137</v>
      </c>
      <c r="AU229" s="161" t="s">
        <v>82</v>
      </c>
      <c r="AV229" s="13" t="s">
        <v>82</v>
      </c>
      <c r="AW229" s="13" t="s">
        <v>29</v>
      </c>
      <c r="AX229" s="13" t="s">
        <v>72</v>
      </c>
      <c r="AY229" s="161" t="s">
        <v>129</v>
      </c>
    </row>
    <row r="230" spans="1:65" s="14" customFormat="1">
      <c r="B230" s="168"/>
      <c r="D230" s="160" t="s">
        <v>137</v>
      </c>
      <c r="E230" s="169" t="s">
        <v>1</v>
      </c>
      <c r="F230" s="170" t="s">
        <v>139</v>
      </c>
      <c r="H230" s="171">
        <v>656</v>
      </c>
      <c r="I230" s="172"/>
      <c r="L230" s="168"/>
      <c r="M230" s="173"/>
      <c r="N230" s="174"/>
      <c r="O230" s="174"/>
      <c r="P230" s="174"/>
      <c r="Q230" s="174"/>
      <c r="R230" s="174"/>
      <c r="S230" s="174"/>
      <c r="T230" s="175"/>
      <c r="AT230" s="169" t="s">
        <v>137</v>
      </c>
      <c r="AU230" s="169" t="s">
        <v>82</v>
      </c>
      <c r="AV230" s="14" t="s">
        <v>135</v>
      </c>
      <c r="AW230" s="14" t="s">
        <v>29</v>
      </c>
      <c r="AX230" s="14" t="s">
        <v>80</v>
      </c>
      <c r="AY230" s="169" t="s">
        <v>129</v>
      </c>
    </row>
    <row r="231" spans="1:65" s="2" customFormat="1" ht="33" customHeight="1">
      <c r="A231" s="32"/>
      <c r="B231" s="144"/>
      <c r="C231" s="145" t="s">
        <v>332</v>
      </c>
      <c r="D231" s="145" t="s">
        <v>131</v>
      </c>
      <c r="E231" s="146" t="s">
        <v>333</v>
      </c>
      <c r="F231" s="147" t="s">
        <v>334</v>
      </c>
      <c r="G231" s="148" t="s">
        <v>164</v>
      </c>
      <c r="H231" s="149">
        <v>820</v>
      </c>
      <c r="I231" s="150"/>
      <c r="J231" s="151">
        <f>ROUND(I231*H231,2)</f>
        <v>0</v>
      </c>
      <c r="K231" s="152"/>
      <c r="L231" s="33"/>
      <c r="M231" s="153" t="s">
        <v>1</v>
      </c>
      <c r="N231" s="154" t="s">
        <v>37</v>
      </c>
      <c r="O231" s="58"/>
      <c r="P231" s="155">
        <f>O231*H231</f>
        <v>0</v>
      </c>
      <c r="Q231" s="155">
        <v>0</v>
      </c>
      <c r="R231" s="155">
        <f>Q231*H231</f>
        <v>0</v>
      </c>
      <c r="S231" s="155">
        <v>7.0000000000000007E-2</v>
      </c>
      <c r="T231" s="156">
        <f>S231*H231</f>
        <v>57.400000000000006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7" t="s">
        <v>135</v>
      </c>
      <c r="AT231" s="157" t="s">
        <v>131</v>
      </c>
      <c r="AU231" s="157" t="s">
        <v>82</v>
      </c>
      <c r="AY231" s="17" t="s">
        <v>129</v>
      </c>
      <c r="BE231" s="158">
        <f>IF(N231="základní",J231,0)</f>
        <v>0</v>
      </c>
      <c r="BF231" s="158">
        <f>IF(N231="snížená",J231,0)</f>
        <v>0</v>
      </c>
      <c r="BG231" s="158">
        <f>IF(N231="zákl. přenesená",J231,0)</f>
        <v>0</v>
      </c>
      <c r="BH231" s="158">
        <f>IF(N231="sníž. přenesená",J231,0)</f>
        <v>0</v>
      </c>
      <c r="BI231" s="158">
        <f>IF(N231="nulová",J231,0)</f>
        <v>0</v>
      </c>
      <c r="BJ231" s="17" t="s">
        <v>80</v>
      </c>
      <c r="BK231" s="158">
        <f>ROUND(I231*H231,2)</f>
        <v>0</v>
      </c>
      <c r="BL231" s="17" t="s">
        <v>135</v>
      </c>
      <c r="BM231" s="157" t="s">
        <v>335</v>
      </c>
    </row>
    <row r="232" spans="1:65" s="13" customFormat="1">
      <c r="B232" s="159"/>
      <c r="D232" s="160" t="s">
        <v>137</v>
      </c>
      <c r="E232" s="161" t="s">
        <v>1</v>
      </c>
      <c r="F232" s="162" t="s">
        <v>336</v>
      </c>
      <c r="H232" s="163">
        <v>820</v>
      </c>
      <c r="I232" s="164"/>
      <c r="L232" s="159"/>
      <c r="M232" s="165"/>
      <c r="N232" s="166"/>
      <c r="O232" s="166"/>
      <c r="P232" s="166"/>
      <c r="Q232" s="166"/>
      <c r="R232" s="166"/>
      <c r="S232" s="166"/>
      <c r="T232" s="167"/>
      <c r="AT232" s="161" t="s">
        <v>137</v>
      </c>
      <c r="AU232" s="161" t="s">
        <v>82</v>
      </c>
      <c r="AV232" s="13" t="s">
        <v>82</v>
      </c>
      <c r="AW232" s="13" t="s">
        <v>29</v>
      </c>
      <c r="AX232" s="13" t="s">
        <v>72</v>
      </c>
      <c r="AY232" s="161" t="s">
        <v>129</v>
      </c>
    </row>
    <row r="233" spans="1:65" s="14" customFormat="1">
      <c r="B233" s="168"/>
      <c r="D233" s="160" t="s">
        <v>137</v>
      </c>
      <c r="E233" s="169" t="s">
        <v>1</v>
      </c>
      <c r="F233" s="170" t="s">
        <v>139</v>
      </c>
      <c r="H233" s="171">
        <v>820</v>
      </c>
      <c r="I233" s="172"/>
      <c r="L233" s="168"/>
      <c r="M233" s="173"/>
      <c r="N233" s="174"/>
      <c r="O233" s="174"/>
      <c r="P233" s="174"/>
      <c r="Q233" s="174"/>
      <c r="R233" s="174"/>
      <c r="S233" s="174"/>
      <c r="T233" s="175"/>
      <c r="AT233" s="169" t="s">
        <v>137</v>
      </c>
      <c r="AU233" s="169" t="s">
        <v>82</v>
      </c>
      <c r="AV233" s="14" t="s">
        <v>135</v>
      </c>
      <c r="AW233" s="14" t="s">
        <v>29</v>
      </c>
      <c r="AX233" s="14" t="s">
        <v>80</v>
      </c>
      <c r="AY233" s="169" t="s">
        <v>129</v>
      </c>
    </row>
    <row r="234" spans="1:65" s="2" customFormat="1" ht="24.2" customHeight="1">
      <c r="A234" s="32"/>
      <c r="B234" s="144"/>
      <c r="C234" s="145" t="s">
        <v>337</v>
      </c>
      <c r="D234" s="145" t="s">
        <v>131</v>
      </c>
      <c r="E234" s="146" t="s">
        <v>338</v>
      </c>
      <c r="F234" s="147" t="s">
        <v>339</v>
      </c>
      <c r="G234" s="148" t="s">
        <v>164</v>
      </c>
      <c r="H234" s="149">
        <v>80</v>
      </c>
      <c r="I234" s="150"/>
      <c r="J234" s="151">
        <f>ROUND(I234*H234,2)</f>
        <v>0</v>
      </c>
      <c r="K234" s="152"/>
      <c r="L234" s="33"/>
      <c r="M234" s="153" t="s">
        <v>1</v>
      </c>
      <c r="N234" s="154" t="s">
        <v>37</v>
      </c>
      <c r="O234" s="58"/>
      <c r="P234" s="155">
        <f>O234*H234</f>
        <v>0</v>
      </c>
      <c r="Q234" s="155">
        <v>4.8000000000000001E-2</v>
      </c>
      <c r="R234" s="155">
        <f>Q234*H234</f>
        <v>3.84</v>
      </c>
      <c r="S234" s="155">
        <v>4.8000000000000001E-2</v>
      </c>
      <c r="T234" s="156">
        <f>S234*H234</f>
        <v>3.84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7" t="s">
        <v>135</v>
      </c>
      <c r="AT234" s="157" t="s">
        <v>131</v>
      </c>
      <c r="AU234" s="157" t="s">
        <v>82</v>
      </c>
      <c r="AY234" s="17" t="s">
        <v>129</v>
      </c>
      <c r="BE234" s="158">
        <f>IF(N234="základní",J234,0)</f>
        <v>0</v>
      </c>
      <c r="BF234" s="158">
        <f>IF(N234="snížená",J234,0)</f>
        <v>0</v>
      </c>
      <c r="BG234" s="158">
        <f>IF(N234="zákl. přenesená",J234,0)</f>
        <v>0</v>
      </c>
      <c r="BH234" s="158">
        <f>IF(N234="sníž. přenesená",J234,0)</f>
        <v>0</v>
      </c>
      <c r="BI234" s="158">
        <f>IF(N234="nulová",J234,0)</f>
        <v>0</v>
      </c>
      <c r="BJ234" s="17" t="s">
        <v>80</v>
      </c>
      <c r="BK234" s="158">
        <f>ROUND(I234*H234,2)</f>
        <v>0</v>
      </c>
      <c r="BL234" s="17" t="s">
        <v>135</v>
      </c>
      <c r="BM234" s="157" t="s">
        <v>340</v>
      </c>
    </row>
    <row r="235" spans="1:65" s="2" customFormat="1" ht="24.2" customHeight="1">
      <c r="A235" s="32"/>
      <c r="B235" s="144"/>
      <c r="C235" s="145" t="s">
        <v>341</v>
      </c>
      <c r="D235" s="145" t="s">
        <v>131</v>
      </c>
      <c r="E235" s="146" t="s">
        <v>342</v>
      </c>
      <c r="F235" s="147" t="s">
        <v>343</v>
      </c>
      <c r="G235" s="148" t="s">
        <v>164</v>
      </c>
      <c r="H235" s="149">
        <v>200</v>
      </c>
      <c r="I235" s="150"/>
      <c r="J235" s="151">
        <f>ROUND(I235*H235,2)</f>
        <v>0</v>
      </c>
      <c r="K235" s="152"/>
      <c r="L235" s="33"/>
      <c r="M235" s="153" t="s">
        <v>1</v>
      </c>
      <c r="N235" s="154" t="s">
        <v>37</v>
      </c>
      <c r="O235" s="58"/>
      <c r="P235" s="155">
        <f>O235*H235</f>
        <v>0</v>
      </c>
      <c r="Q235" s="155">
        <v>1.162E-2</v>
      </c>
      <c r="R235" s="155">
        <f>Q235*H235</f>
        <v>2.3239999999999998</v>
      </c>
      <c r="S235" s="155">
        <v>0</v>
      </c>
      <c r="T235" s="156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7" t="s">
        <v>135</v>
      </c>
      <c r="AT235" s="157" t="s">
        <v>131</v>
      </c>
      <c r="AU235" s="157" t="s">
        <v>82</v>
      </c>
      <c r="AY235" s="17" t="s">
        <v>129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7" t="s">
        <v>80</v>
      </c>
      <c r="BK235" s="158">
        <f>ROUND(I235*H235,2)</f>
        <v>0</v>
      </c>
      <c r="BL235" s="17" t="s">
        <v>135</v>
      </c>
      <c r="BM235" s="157" t="s">
        <v>344</v>
      </c>
    </row>
    <row r="236" spans="1:65" s="13" customFormat="1">
      <c r="B236" s="159"/>
      <c r="D236" s="160" t="s">
        <v>137</v>
      </c>
      <c r="E236" s="161" t="s">
        <v>1</v>
      </c>
      <c r="F236" s="162" t="s">
        <v>345</v>
      </c>
      <c r="H236" s="163">
        <v>200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137</v>
      </c>
      <c r="AU236" s="161" t="s">
        <v>82</v>
      </c>
      <c r="AV236" s="13" t="s">
        <v>82</v>
      </c>
      <c r="AW236" s="13" t="s">
        <v>29</v>
      </c>
      <c r="AX236" s="13" t="s">
        <v>72</v>
      </c>
      <c r="AY236" s="161" t="s">
        <v>129</v>
      </c>
    </row>
    <row r="237" spans="1:65" s="14" customFormat="1">
      <c r="B237" s="168"/>
      <c r="D237" s="160" t="s">
        <v>137</v>
      </c>
      <c r="E237" s="169" t="s">
        <v>1</v>
      </c>
      <c r="F237" s="170" t="s">
        <v>139</v>
      </c>
      <c r="H237" s="171">
        <v>200</v>
      </c>
      <c r="I237" s="172"/>
      <c r="L237" s="168"/>
      <c r="M237" s="173"/>
      <c r="N237" s="174"/>
      <c r="O237" s="174"/>
      <c r="P237" s="174"/>
      <c r="Q237" s="174"/>
      <c r="R237" s="174"/>
      <c r="S237" s="174"/>
      <c r="T237" s="175"/>
      <c r="AT237" s="169" t="s">
        <v>137</v>
      </c>
      <c r="AU237" s="169" t="s">
        <v>82</v>
      </c>
      <c r="AV237" s="14" t="s">
        <v>135</v>
      </c>
      <c r="AW237" s="14" t="s">
        <v>29</v>
      </c>
      <c r="AX237" s="14" t="s">
        <v>80</v>
      </c>
      <c r="AY237" s="169" t="s">
        <v>129</v>
      </c>
    </row>
    <row r="238" spans="1:65" s="2" customFormat="1" ht="24.2" customHeight="1">
      <c r="A238" s="32"/>
      <c r="B238" s="144"/>
      <c r="C238" s="145" t="s">
        <v>346</v>
      </c>
      <c r="D238" s="145" t="s">
        <v>131</v>
      </c>
      <c r="E238" s="146" t="s">
        <v>347</v>
      </c>
      <c r="F238" s="147" t="s">
        <v>348</v>
      </c>
      <c r="G238" s="148" t="s">
        <v>164</v>
      </c>
      <c r="H238" s="149">
        <v>200</v>
      </c>
      <c r="I238" s="150"/>
      <c r="J238" s="151">
        <f>ROUND(I238*H238,2)</f>
        <v>0</v>
      </c>
      <c r="K238" s="152"/>
      <c r="L238" s="33"/>
      <c r="M238" s="153" t="s">
        <v>1</v>
      </c>
      <c r="N238" s="154" t="s">
        <v>37</v>
      </c>
      <c r="O238" s="58"/>
      <c r="P238" s="155">
        <f>O238*H238</f>
        <v>0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7" t="s">
        <v>135</v>
      </c>
      <c r="AT238" s="157" t="s">
        <v>131</v>
      </c>
      <c r="AU238" s="157" t="s">
        <v>82</v>
      </c>
      <c r="AY238" s="17" t="s">
        <v>129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7" t="s">
        <v>80</v>
      </c>
      <c r="BK238" s="158">
        <f>ROUND(I238*H238,2)</f>
        <v>0</v>
      </c>
      <c r="BL238" s="17" t="s">
        <v>135</v>
      </c>
      <c r="BM238" s="157" t="s">
        <v>349</v>
      </c>
    </row>
    <row r="239" spans="1:65" s="13" customFormat="1">
      <c r="B239" s="159"/>
      <c r="D239" s="160" t="s">
        <v>137</v>
      </c>
      <c r="E239" s="161" t="s">
        <v>1</v>
      </c>
      <c r="F239" s="162" t="s">
        <v>345</v>
      </c>
      <c r="H239" s="163">
        <v>200</v>
      </c>
      <c r="I239" s="164"/>
      <c r="L239" s="159"/>
      <c r="M239" s="165"/>
      <c r="N239" s="166"/>
      <c r="O239" s="166"/>
      <c r="P239" s="166"/>
      <c r="Q239" s="166"/>
      <c r="R239" s="166"/>
      <c r="S239" s="166"/>
      <c r="T239" s="167"/>
      <c r="AT239" s="161" t="s">
        <v>137</v>
      </c>
      <c r="AU239" s="161" t="s">
        <v>82</v>
      </c>
      <c r="AV239" s="13" t="s">
        <v>82</v>
      </c>
      <c r="AW239" s="13" t="s">
        <v>29</v>
      </c>
      <c r="AX239" s="13" t="s">
        <v>72</v>
      </c>
      <c r="AY239" s="161" t="s">
        <v>129</v>
      </c>
    </row>
    <row r="240" spans="1:65" s="14" customFormat="1">
      <c r="B240" s="168"/>
      <c r="D240" s="160" t="s">
        <v>137</v>
      </c>
      <c r="E240" s="169" t="s">
        <v>1</v>
      </c>
      <c r="F240" s="170" t="s">
        <v>139</v>
      </c>
      <c r="H240" s="171">
        <v>200</v>
      </c>
      <c r="I240" s="172"/>
      <c r="L240" s="168"/>
      <c r="M240" s="173"/>
      <c r="N240" s="174"/>
      <c r="O240" s="174"/>
      <c r="P240" s="174"/>
      <c r="Q240" s="174"/>
      <c r="R240" s="174"/>
      <c r="S240" s="174"/>
      <c r="T240" s="175"/>
      <c r="AT240" s="169" t="s">
        <v>137</v>
      </c>
      <c r="AU240" s="169" t="s">
        <v>82</v>
      </c>
      <c r="AV240" s="14" t="s">
        <v>135</v>
      </c>
      <c r="AW240" s="14" t="s">
        <v>29</v>
      </c>
      <c r="AX240" s="14" t="s">
        <v>80</v>
      </c>
      <c r="AY240" s="169" t="s">
        <v>129</v>
      </c>
    </row>
    <row r="241" spans="1:65" s="2" customFormat="1" ht="24.2" customHeight="1">
      <c r="A241" s="32"/>
      <c r="B241" s="144"/>
      <c r="C241" s="145" t="s">
        <v>350</v>
      </c>
      <c r="D241" s="145" t="s">
        <v>131</v>
      </c>
      <c r="E241" s="146" t="s">
        <v>351</v>
      </c>
      <c r="F241" s="147" t="s">
        <v>352</v>
      </c>
      <c r="G241" s="148" t="s">
        <v>164</v>
      </c>
      <c r="H241" s="149">
        <v>820</v>
      </c>
      <c r="I241" s="150"/>
      <c r="J241" s="151">
        <f>ROUND(I241*H241,2)</f>
        <v>0</v>
      </c>
      <c r="K241" s="152"/>
      <c r="L241" s="33"/>
      <c r="M241" s="153" t="s">
        <v>1</v>
      </c>
      <c r="N241" s="154" t="s">
        <v>37</v>
      </c>
      <c r="O241" s="58"/>
      <c r="P241" s="155">
        <f>O241*H241</f>
        <v>0</v>
      </c>
      <c r="Q241" s="155">
        <v>3.8850000000000003E-2</v>
      </c>
      <c r="R241" s="155">
        <f>Q241*H241</f>
        <v>31.857000000000003</v>
      </c>
      <c r="S241" s="155">
        <v>0</v>
      </c>
      <c r="T241" s="156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7" t="s">
        <v>135</v>
      </c>
      <c r="AT241" s="157" t="s">
        <v>131</v>
      </c>
      <c r="AU241" s="157" t="s">
        <v>82</v>
      </c>
      <c r="AY241" s="17" t="s">
        <v>129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7" t="s">
        <v>80</v>
      </c>
      <c r="BK241" s="158">
        <f>ROUND(I241*H241,2)</f>
        <v>0</v>
      </c>
      <c r="BL241" s="17" t="s">
        <v>135</v>
      </c>
      <c r="BM241" s="157" t="s">
        <v>353</v>
      </c>
    </row>
    <row r="242" spans="1:65" s="2" customFormat="1" ht="24.2" customHeight="1">
      <c r="A242" s="32"/>
      <c r="B242" s="144"/>
      <c r="C242" s="145" t="s">
        <v>354</v>
      </c>
      <c r="D242" s="145" t="s">
        <v>131</v>
      </c>
      <c r="E242" s="146" t="s">
        <v>355</v>
      </c>
      <c r="F242" s="147" t="s">
        <v>356</v>
      </c>
      <c r="G242" s="148" t="s">
        <v>164</v>
      </c>
      <c r="H242" s="149">
        <v>656</v>
      </c>
      <c r="I242" s="150"/>
      <c r="J242" s="151">
        <f>ROUND(I242*H242,2)</f>
        <v>0</v>
      </c>
      <c r="K242" s="152"/>
      <c r="L242" s="33"/>
      <c r="M242" s="153" t="s">
        <v>1</v>
      </c>
      <c r="N242" s="154" t="s">
        <v>37</v>
      </c>
      <c r="O242" s="58"/>
      <c r="P242" s="155">
        <f>O242*H242</f>
        <v>0</v>
      </c>
      <c r="Q242" s="155">
        <v>1.9429999999999999E-2</v>
      </c>
      <c r="R242" s="155">
        <f>Q242*H242</f>
        <v>12.746079999999999</v>
      </c>
      <c r="S242" s="155">
        <v>0</v>
      </c>
      <c r="T242" s="156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7" t="s">
        <v>135</v>
      </c>
      <c r="AT242" s="157" t="s">
        <v>131</v>
      </c>
      <c r="AU242" s="157" t="s">
        <v>82</v>
      </c>
      <c r="AY242" s="17" t="s">
        <v>129</v>
      </c>
      <c r="BE242" s="158">
        <f>IF(N242="základní",J242,0)</f>
        <v>0</v>
      </c>
      <c r="BF242" s="158">
        <f>IF(N242="snížená",J242,0)</f>
        <v>0</v>
      </c>
      <c r="BG242" s="158">
        <f>IF(N242="zákl. přenesená",J242,0)</f>
        <v>0</v>
      </c>
      <c r="BH242" s="158">
        <f>IF(N242="sníž. přenesená",J242,0)</f>
        <v>0</v>
      </c>
      <c r="BI242" s="158">
        <f>IF(N242="nulová",J242,0)</f>
        <v>0</v>
      </c>
      <c r="BJ242" s="17" t="s">
        <v>80</v>
      </c>
      <c r="BK242" s="158">
        <f>ROUND(I242*H242,2)</f>
        <v>0</v>
      </c>
      <c r="BL242" s="17" t="s">
        <v>135</v>
      </c>
      <c r="BM242" s="157" t="s">
        <v>357</v>
      </c>
    </row>
    <row r="243" spans="1:65" s="13" customFormat="1">
      <c r="B243" s="159"/>
      <c r="D243" s="160" t="s">
        <v>137</v>
      </c>
      <c r="E243" s="161" t="s">
        <v>1</v>
      </c>
      <c r="F243" s="162" t="s">
        <v>331</v>
      </c>
      <c r="H243" s="163">
        <v>656</v>
      </c>
      <c r="I243" s="164"/>
      <c r="L243" s="159"/>
      <c r="M243" s="165"/>
      <c r="N243" s="166"/>
      <c r="O243" s="166"/>
      <c r="P243" s="166"/>
      <c r="Q243" s="166"/>
      <c r="R243" s="166"/>
      <c r="S243" s="166"/>
      <c r="T243" s="167"/>
      <c r="AT243" s="161" t="s">
        <v>137</v>
      </c>
      <c r="AU243" s="161" t="s">
        <v>82</v>
      </c>
      <c r="AV243" s="13" t="s">
        <v>82</v>
      </c>
      <c r="AW243" s="13" t="s">
        <v>29</v>
      </c>
      <c r="AX243" s="13" t="s">
        <v>72</v>
      </c>
      <c r="AY243" s="161" t="s">
        <v>129</v>
      </c>
    </row>
    <row r="244" spans="1:65" s="14" customFormat="1">
      <c r="B244" s="168"/>
      <c r="D244" s="160" t="s">
        <v>137</v>
      </c>
      <c r="E244" s="169" t="s">
        <v>1</v>
      </c>
      <c r="F244" s="170" t="s">
        <v>139</v>
      </c>
      <c r="H244" s="171">
        <v>656</v>
      </c>
      <c r="I244" s="172"/>
      <c r="L244" s="168"/>
      <c r="M244" s="173"/>
      <c r="N244" s="174"/>
      <c r="O244" s="174"/>
      <c r="P244" s="174"/>
      <c r="Q244" s="174"/>
      <c r="R244" s="174"/>
      <c r="S244" s="174"/>
      <c r="T244" s="175"/>
      <c r="AT244" s="169" t="s">
        <v>137</v>
      </c>
      <c r="AU244" s="169" t="s">
        <v>82</v>
      </c>
      <c r="AV244" s="14" t="s">
        <v>135</v>
      </c>
      <c r="AW244" s="14" t="s">
        <v>29</v>
      </c>
      <c r="AX244" s="14" t="s">
        <v>80</v>
      </c>
      <c r="AY244" s="169" t="s">
        <v>129</v>
      </c>
    </row>
    <row r="245" spans="1:65" s="2" customFormat="1" ht="24.2" customHeight="1">
      <c r="A245" s="32"/>
      <c r="B245" s="144"/>
      <c r="C245" s="145" t="s">
        <v>358</v>
      </c>
      <c r="D245" s="145" t="s">
        <v>131</v>
      </c>
      <c r="E245" s="146" t="s">
        <v>359</v>
      </c>
      <c r="F245" s="147" t="s">
        <v>360</v>
      </c>
      <c r="G245" s="148" t="s">
        <v>164</v>
      </c>
      <c r="H245" s="149">
        <v>656</v>
      </c>
      <c r="I245" s="150"/>
      <c r="J245" s="151">
        <f>ROUND(I245*H245,2)</f>
        <v>0</v>
      </c>
      <c r="K245" s="152"/>
      <c r="L245" s="33"/>
      <c r="M245" s="153" t="s">
        <v>1</v>
      </c>
      <c r="N245" s="154" t="s">
        <v>37</v>
      </c>
      <c r="O245" s="58"/>
      <c r="P245" s="155">
        <f>O245*H245</f>
        <v>0</v>
      </c>
      <c r="Q245" s="155">
        <v>1.5E-3</v>
      </c>
      <c r="R245" s="155">
        <f>Q245*H245</f>
        <v>0.98399999999999999</v>
      </c>
      <c r="S245" s="155">
        <v>0</v>
      </c>
      <c r="T245" s="15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7" t="s">
        <v>135</v>
      </c>
      <c r="AT245" s="157" t="s">
        <v>131</v>
      </c>
      <c r="AU245" s="157" t="s">
        <v>82</v>
      </c>
      <c r="AY245" s="17" t="s">
        <v>129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7" t="s">
        <v>80</v>
      </c>
      <c r="BK245" s="158">
        <f>ROUND(I245*H245,2)</f>
        <v>0</v>
      </c>
      <c r="BL245" s="17" t="s">
        <v>135</v>
      </c>
      <c r="BM245" s="157" t="s">
        <v>361</v>
      </c>
    </row>
    <row r="246" spans="1:65" s="13" customFormat="1">
      <c r="B246" s="159"/>
      <c r="D246" s="160" t="s">
        <v>137</v>
      </c>
      <c r="E246" s="161" t="s">
        <v>1</v>
      </c>
      <c r="F246" s="162" t="s">
        <v>362</v>
      </c>
      <c r="H246" s="163">
        <v>656</v>
      </c>
      <c r="I246" s="164"/>
      <c r="L246" s="159"/>
      <c r="M246" s="165"/>
      <c r="N246" s="166"/>
      <c r="O246" s="166"/>
      <c r="P246" s="166"/>
      <c r="Q246" s="166"/>
      <c r="R246" s="166"/>
      <c r="S246" s="166"/>
      <c r="T246" s="167"/>
      <c r="AT246" s="161" t="s">
        <v>137</v>
      </c>
      <c r="AU246" s="161" t="s">
        <v>82</v>
      </c>
      <c r="AV246" s="13" t="s">
        <v>82</v>
      </c>
      <c r="AW246" s="13" t="s">
        <v>29</v>
      </c>
      <c r="AX246" s="13" t="s">
        <v>72</v>
      </c>
      <c r="AY246" s="161" t="s">
        <v>129</v>
      </c>
    </row>
    <row r="247" spans="1:65" s="14" customFormat="1">
      <c r="B247" s="168"/>
      <c r="D247" s="160" t="s">
        <v>137</v>
      </c>
      <c r="E247" s="169" t="s">
        <v>1</v>
      </c>
      <c r="F247" s="170" t="s">
        <v>139</v>
      </c>
      <c r="H247" s="171">
        <v>656</v>
      </c>
      <c r="I247" s="172"/>
      <c r="L247" s="168"/>
      <c r="M247" s="173"/>
      <c r="N247" s="174"/>
      <c r="O247" s="174"/>
      <c r="P247" s="174"/>
      <c r="Q247" s="174"/>
      <c r="R247" s="174"/>
      <c r="S247" s="174"/>
      <c r="T247" s="175"/>
      <c r="AT247" s="169" t="s">
        <v>137</v>
      </c>
      <c r="AU247" s="169" t="s">
        <v>82</v>
      </c>
      <c r="AV247" s="14" t="s">
        <v>135</v>
      </c>
      <c r="AW247" s="14" t="s">
        <v>29</v>
      </c>
      <c r="AX247" s="14" t="s">
        <v>80</v>
      </c>
      <c r="AY247" s="169" t="s">
        <v>129</v>
      </c>
    </row>
    <row r="248" spans="1:65" s="2" customFormat="1" ht="33" customHeight="1">
      <c r="A248" s="32"/>
      <c r="B248" s="144"/>
      <c r="C248" s="145" t="s">
        <v>363</v>
      </c>
      <c r="D248" s="145" t="s">
        <v>131</v>
      </c>
      <c r="E248" s="146" t="s">
        <v>364</v>
      </c>
      <c r="F248" s="147" t="s">
        <v>365</v>
      </c>
      <c r="G248" s="148" t="s">
        <v>159</v>
      </c>
      <c r="H248" s="149">
        <v>648</v>
      </c>
      <c r="I248" s="150"/>
      <c r="J248" s="151">
        <f>ROUND(I248*H248,2)</f>
        <v>0</v>
      </c>
      <c r="K248" s="152"/>
      <c r="L248" s="33"/>
      <c r="M248" s="153" t="s">
        <v>1</v>
      </c>
      <c r="N248" s="154" t="s">
        <v>37</v>
      </c>
      <c r="O248" s="58"/>
      <c r="P248" s="155">
        <f>O248*H248</f>
        <v>0</v>
      </c>
      <c r="Q248" s="155">
        <v>1.67E-3</v>
      </c>
      <c r="R248" s="155">
        <f>Q248*H248</f>
        <v>1.08216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135</v>
      </c>
      <c r="AT248" s="157" t="s">
        <v>131</v>
      </c>
      <c r="AU248" s="157" t="s">
        <v>82</v>
      </c>
      <c r="AY248" s="17" t="s">
        <v>129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7" t="s">
        <v>80</v>
      </c>
      <c r="BK248" s="158">
        <f>ROUND(I248*H248,2)</f>
        <v>0</v>
      </c>
      <c r="BL248" s="17" t="s">
        <v>135</v>
      </c>
      <c r="BM248" s="157" t="s">
        <v>366</v>
      </c>
    </row>
    <row r="249" spans="1:65" s="13" customFormat="1">
      <c r="B249" s="159"/>
      <c r="D249" s="160" t="s">
        <v>137</v>
      </c>
      <c r="E249" s="161" t="s">
        <v>1</v>
      </c>
      <c r="F249" s="162" t="s">
        <v>367</v>
      </c>
      <c r="H249" s="163">
        <v>414</v>
      </c>
      <c r="I249" s="164"/>
      <c r="L249" s="159"/>
      <c r="M249" s="165"/>
      <c r="N249" s="166"/>
      <c r="O249" s="166"/>
      <c r="P249" s="166"/>
      <c r="Q249" s="166"/>
      <c r="R249" s="166"/>
      <c r="S249" s="166"/>
      <c r="T249" s="167"/>
      <c r="AT249" s="161" t="s">
        <v>137</v>
      </c>
      <c r="AU249" s="161" t="s">
        <v>82</v>
      </c>
      <c r="AV249" s="13" t="s">
        <v>82</v>
      </c>
      <c r="AW249" s="13" t="s">
        <v>29</v>
      </c>
      <c r="AX249" s="13" t="s">
        <v>72</v>
      </c>
      <c r="AY249" s="161" t="s">
        <v>129</v>
      </c>
    </row>
    <row r="250" spans="1:65" s="13" customFormat="1">
      <c r="B250" s="159"/>
      <c r="D250" s="160" t="s">
        <v>137</v>
      </c>
      <c r="E250" s="161" t="s">
        <v>1</v>
      </c>
      <c r="F250" s="162" t="s">
        <v>368</v>
      </c>
      <c r="H250" s="163">
        <v>234</v>
      </c>
      <c r="I250" s="164"/>
      <c r="L250" s="159"/>
      <c r="M250" s="165"/>
      <c r="N250" s="166"/>
      <c r="O250" s="166"/>
      <c r="P250" s="166"/>
      <c r="Q250" s="166"/>
      <c r="R250" s="166"/>
      <c r="S250" s="166"/>
      <c r="T250" s="167"/>
      <c r="AT250" s="161" t="s">
        <v>137</v>
      </c>
      <c r="AU250" s="161" t="s">
        <v>82</v>
      </c>
      <c r="AV250" s="13" t="s">
        <v>82</v>
      </c>
      <c r="AW250" s="13" t="s">
        <v>29</v>
      </c>
      <c r="AX250" s="13" t="s">
        <v>72</v>
      </c>
      <c r="AY250" s="161" t="s">
        <v>129</v>
      </c>
    </row>
    <row r="251" spans="1:65" s="14" customFormat="1">
      <c r="B251" s="168"/>
      <c r="D251" s="160" t="s">
        <v>137</v>
      </c>
      <c r="E251" s="169" t="s">
        <v>1</v>
      </c>
      <c r="F251" s="170" t="s">
        <v>139</v>
      </c>
      <c r="H251" s="171">
        <v>648</v>
      </c>
      <c r="I251" s="172"/>
      <c r="L251" s="168"/>
      <c r="M251" s="173"/>
      <c r="N251" s="174"/>
      <c r="O251" s="174"/>
      <c r="P251" s="174"/>
      <c r="Q251" s="174"/>
      <c r="R251" s="174"/>
      <c r="S251" s="174"/>
      <c r="T251" s="175"/>
      <c r="AT251" s="169" t="s">
        <v>137</v>
      </c>
      <c r="AU251" s="169" t="s">
        <v>82</v>
      </c>
      <c r="AV251" s="14" t="s">
        <v>135</v>
      </c>
      <c r="AW251" s="14" t="s">
        <v>29</v>
      </c>
      <c r="AX251" s="14" t="s">
        <v>80</v>
      </c>
      <c r="AY251" s="169" t="s">
        <v>129</v>
      </c>
    </row>
    <row r="252" spans="1:65" s="12" customFormat="1" ht="22.9" customHeight="1">
      <c r="B252" s="131"/>
      <c r="D252" s="132" t="s">
        <v>71</v>
      </c>
      <c r="E252" s="142" t="s">
        <v>369</v>
      </c>
      <c r="F252" s="142" t="s">
        <v>370</v>
      </c>
      <c r="I252" s="134"/>
      <c r="J252" s="143">
        <f>BK252</f>
        <v>0</v>
      </c>
      <c r="L252" s="131"/>
      <c r="M252" s="136"/>
      <c r="N252" s="137"/>
      <c r="O252" s="137"/>
      <c r="P252" s="138">
        <f>SUM(P253:P258)</f>
        <v>0</v>
      </c>
      <c r="Q252" s="137"/>
      <c r="R252" s="138">
        <f>SUM(R253:R258)</f>
        <v>0</v>
      </c>
      <c r="S252" s="137"/>
      <c r="T252" s="139">
        <f>SUM(T253:T258)</f>
        <v>0</v>
      </c>
      <c r="AR252" s="132" t="s">
        <v>80</v>
      </c>
      <c r="AT252" s="140" t="s">
        <v>71</v>
      </c>
      <c r="AU252" s="140" t="s">
        <v>80</v>
      </c>
      <c r="AY252" s="132" t="s">
        <v>129</v>
      </c>
      <c r="BK252" s="141">
        <f>SUM(BK253:BK258)</f>
        <v>0</v>
      </c>
    </row>
    <row r="253" spans="1:65" s="2" customFormat="1" ht="21.75" customHeight="1">
      <c r="A253" s="32"/>
      <c r="B253" s="144"/>
      <c r="C253" s="145" t="s">
        <v>371</v>
      </c>
      <c r="D253" s="145" t="s">
        <v>131</v>
      </c>
      <c r="E253" s="146" t="s">
        <v>372</v>
      </c>
      <c r="F253" s="147" t="s">
        <v>373</v>
      </c>
      <c r="G253" s="148" t="s">
        <v>175</v>
      </c>
      <c r="H253" s="149">
        <v>225.08</v>
      </c>
      <c r="I253" s="150"/>
      <c r="J253" s="151">
        <f>ROUND(I253*H253,2)</f>
        <v>0</v>
      </c>
      <c r="K253" s="152"/>
      <c r="L253" s="33"/>
      <c r="M253" s="153" t="s">
        <v>1</v>
      </c>
      <c r="N253" s="154" t="s">
        <v>37</v>
      </c>
      <c r="O253" s="58"/>
      <c r="P253" s="155">
        <f>O253*H253</f>
        <v>0</v>
      </c>
      <c r="Q253" s="155">
        <v>0</v>
      </c>
      <c r="R253" s="155">
        <f>Q253*H253</f>
        <v>0</v>
      </c>
      <c r="S253" s="155">
        <v>0</v>
      </c>
      <c r="T253" s="15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135</v>
      </c>
      <c r="AT253" s="157" t="s">
        <v>131</v>
      </c>
      <c r="AU253" s="157" t="s">
        <v>82</v>
      </c>
      <c r="AY253" s="17" t="s">
        <v>129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7" t="s">
        <v>80</v>
      </c>
      <c r="BK253" s="158">
        <f>ROUND(I253*H253,2)</f>
        <v>0</v>
      </c>
      <c r="BL253" s="17" t="s">
        <v>135</v>
      </c>
      <c r="BM253" s="157" t="s">
        <v>374</v>
      </c>
    </row>
    <row r="254" spans="1:65" s="2" customFormat="1" ht="24.2" customHeight="1">
      <c r="A254" s="32"/>
      <c r="B254" s="144"/>
      <c r="C254" s="145" t="s">
        <v>375</v>
      </c>
      <c r="D254" s="145" t="s">
        <v>131</v>
      </c>
      <c r="E254" s="146" t="s">
        <v>376</v>
      </c>
      <c r="F254" s="147" t="s">
        <v>377</v>
      </c>
      <c r="G254" s="148" t="s">
        <v>175</v>
      </c>
      <c r="H254" s="149">
        <v>225.08</v>
      </c>
      <c r="I254" s="150"/>
      <c r="J254" s="151">
        <f>ROUND(I254*H254,2)</f>
        <v>0</v>
      </c>
      <c r="K254" s="152"/>
      <c r="L254" s="33"/>
      <c r="M254" s="153" t="s">
        <v>1</v>
      </c>
      <c r="N254" s="154" t="s">
        <v>37</v>
      </c>
      <c r="O254" s="58"/>
      <c r="P254" s="155">
        <f>O254*H254</f>
        <v>0</v>
      </c>
      <c r="Q254" s="155">
        <v>0</v>
      </c>
      <c r="R254" s="155">
        <f>Q254*H254</f>
        <v>0</v>
      </c>
      <c r="S254" s="155">
        <v>0</v>
      </c>
      <c r="T254" s="156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7" t="s">
        <v>135</v>
      </c>
      <c r="AT254" s="157" t="s">
        <v>131</v>
      </c>
      <c r="AU254" s="157" t="s">
        <v>82</v>
      </c>
      <c r="AY254" s="17" t="s">
        <v>129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7" t="s">
        <v>80</v>
      </c>
      <c r="BK254" s="158">
        <f>ROUND(I254*H254,2)</f>
        <v>0</v>
      </c>
      <c r="BL254" s="17" t="s">
        <v>135</v>
      </c>
      <c r="BM254" s="157" t="s">
        <v>378</v>
      </c>
    </row>
    <row r="255" spans="1:65" s="2" customFormat="1" ht="24.2" customHeight="1">
      <c r="A255" s="32"/>
      <c r="B255" s="144"/>
      <c r="C255" s="145" t="s">
        <v>379</v>
      </c>
      <c r="D255" s="145" t="s">
        <v>131</v>
      </c>
      <c r="E255" s="146" t="s">
        <v>380</v>
      </c>
      <c r="F255" s="147" t="s">
        <v>381</v>
      </c>
      <c r="G255" s="148" t="s">
        <v>175</v>
      </c>
      <c r="H255" s="149">
        <v>225.08</v>
      </c>
      <c r="I255" s="150"/>
      <c r="J255" s="151">
        <f>ROUND(I255*H255,2)</f>
        <v>0</v>
      </c>
      <c r="K255" s="152"/>
      <c r="L255" s="33"/>
      <c r="M255" s="153" t="s">
        <v>1</v>
      </c>
      <c r="N255" s="154" t="s">
        <v>37</v>
      </c>
      <c r="O255" s="58"/>
      <c r="P255" s="155">
        <f>O255*H255</f>
        <v>0</v>
      </c>
      <c r="Q255" s="155">
        <v>0</v>
      </c>
      <c r="R255" s="155">
        <f>Q255*H255</f>
        <v>0</v>
      </c>
      <c r="S255" s="155">
        <v>0</v>
      </c>
      <c r="T255" s="15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7" t="s">
        <v>135</v>
      </c>
      <c r="AT255" s="157" t="s">
        <v>131</v>
      </c>
      <c r="AU255" s="157" t="s">
        <v>82</v>
      </c>
      <c r="AY255" s="17" t="s">
        <v>129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7" t="s">
        <v>80</v>
      </c>
      <c r="BK255" s="158">
        <f>ROUND(I255*H255,2)</f>
        <v>0</v>
      </c>
      <c r="BL255" s="17" t="s">
        <v>135</v>
      </c>
      <c r="BM255" s="157" t="s">
        <v>382</v>
      </c>
    </row>
    <row r="256" spans="1:65" s="2" customFormat="1" ht="24.2" customHeight="1">
      <c r="A256" s="32"/>
      <c r="B256" s="144"/>
      <c r="C256" s="145" t="s">
        <v>383</v>
      </c>
      <c r="D256" s="145" t="s">
        <v>131</v>
      </c>
      <c r="E256" s="146" t="s">
        <v>384</v>
      </c>
      <c r="F256" s="147" t="s">
        <v>385</v>
      </c>
      <c r="G256" s="148" t="s">
        <v>175</v>
      </c>
      <c r="H256" s="149">
        <v>3151.12</v>
      </c>
      <c r="I256" s="150"/>
      <c r="J256" s="151">
        <f>ROUND(I256*H256,2)</f>
        <v>0</v>
      </c>
      <c r="K256" s="152"/>
      <c r="L256" s="33"/>
      <c r="M256" s="153" t="s">
        <v>1</v>
      </c>
      <c r="N256" s="154" t="s">
        <v>37</v>
      </c>
      <c r="O256" s="58"/>
      <c r="P256" s="155">
        <f>O256*H256</f>
        <v>0</v>
      </c>
      <c r="Q256" s="155">
        <v>0</v>
      </c>
      <c r="R256" s="155">
        <f>Q256*H256</f>
        <v>0</v>
      </c>
      <c r="S256" s="155">
        <v>0</v>
      </c>
      <c r="T256" s="15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135</v>
      </c>
      <c r="AT256" s="157" t="s">
        <v>131</v>
      </c>
      <c r="AU256" s="157" t="s">
        <v>82</v>
      </c>
      <c r="AY256" s="17" t="s">
        <v>129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80</v>
      </c>
      <c r="BK256" s="158">
        <f>ROUND(I256*H256,2)</f>
        <v>0</v>
      </c>
      <c r="BL256" s="17" t="s">
        <v>135</v>
      </c>
      <c r="BM256" s="157" t="s">
        <v>386</v>
      </c>
    </row>
    <row r="257" spans="1:65" s="13" customFormat="1">
      <c r="B257" s="159"/>
      <c r="D257" s="160" t="s">
        <v>137</v>
      </c>
      <c r="F257" s="162" t="s">
        <v>387</v>
      </c>
      <c r="H257" s="163">
        <v>3151.12</v>
      </c>
      <c r="I257" s="164"/>
      <c r="L257" s="159"/>
      <c r="M257" s="165"/>
      <c r="N257" s="166"/>
      <c r="O257" s="166"/>
      <c r="P257" s="166"/>
      <c r="Q257" s="166"/>
      <c r="R257" s="166"/>
      <c r="S257" s="166"/>
      <c r="T257" s="167"/>
      <c r="AT257" s="161" t="s">
        <v>137</v>
      </c>
      <c r="AU257" s="161" t="s">
        <v>82</v>
      </c>
      <c r="AV257" s="13" t="s">
        <v>82</v>
      </c>
      <c r="AW257" s="13" t="s">
        <v>3</v>
      </c>
      <c r="AX257" s="13" t="s">
        <v>80</v>
      </c>
      <c r="AY257" s="161" t="s">
        <v>129</v>
      </c>
    </row>
    <row r="258" spans="1:65" s="2" customFormat="1" ht="16.5" customHeight="1">
      <c r="A258" s="32"/>
      <c r="B258" s="144"/>
      <c r="C258" s="145" t="s">
        <v>388</v>
      </c>
      <c r="D258" s="145" t="s">
        <v>131</v>
      </c>
      <c r="E258" s="146" t="s">
        <v>389</v>
      </c>
      <c r="F258" s="147" t="s">
        <v>390</v>
      </c>
      <c r="G258" s="148" t="s">
        <v>175</v>
      </c>
      <c r="H258" s="149">
        <v>225.08</v>
      </c>
      <c r="I258" s="150"/>
      <c r="J258" s="151">
        <f>ROUND(I258*H258,2)</f>
        <v>0</v>
      </c>
      <c r="K258" s="152"/>
      <c r="L258" s="33"/>
      <c r="M258" s="153" t="s">
        <v>1</v>
      </c>
      <c r="N258" s="154" t="s">
        <v>37</v>
      </c>
      <c r="O258" s="58"/>
      <c r="P258" s="155">
        <f>O258*H258</f>
        <v>0</v>
      </c>
      <c r="Q258" s="155">
        <v>0</v>
      </c>
      <c r="R258" s="155">
        <f>Q258*H258</f>
        <v>0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135</v>
      </c>
      <c r="AT258" s="157" t="s">
        <v>131</v>
      </c>
      <c r="AU258" s="157" t="s">
        <v>82</v>
      </c>
      <c r="AY258" s="17" t="s">
        <v>129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80</v>
      </c>
      <c r="BK258" s="158">
        <f>ROUND(I258*H258,2)</f>
        <v>0</v>
      </c>
      <c r="BL258" s="17" t="s">
        <v>135</v>
      </c>
      <c r="BM258" s="157" t="s">
        <v>391</v>
      </c>
    </row>
    <row r="259" spans="1:65" s="12" customFormat="1" ht="22.9" customHeight="1">
      <c r="B259" s="131"/>
      <c r="D259" s="132" t="s">
        <v>71</v>
      </c>
      <c r="E259" s="142" t="s">
        <v>392</v>
      </c>
      <c r="F259" s="142" t="s">
        <v>393</v>
      </c>
      <c r="I259" s="134"/>
      <c r="J259" s="143">
        <f>BK259</f>
        <v>0</v>
      </c>
      <c r="L259" s="131"/>
      <c r="M259" s="136"/>
      <c r="N259" s="137"/>
      <c r="O259" s="137"/>
      <c r="P259" s="138">
        <f>P260</f>
        <v>0</v>
      </c>
      <c r="Q259" s="137"/>
      <c r="R259" s="138">
        <f>R260</f>
        <v>0</v>
      </c>
      <c r="S259" s="137"/>
      <c r="T259" s="139">
        <f>T260</f>
        <v>0</v>
      </c>
      <c r="AR259" s="132" t="s">
        <v>80</v>
      </c>
      <c r="AT259" s="140" t="s">
        <v>71</v>
      </c>
      <c r="AU259" s="140" t="s">
        <v>80</v>
      </c>
      <c r="AY259" s="132" t="s">
        <v>129</v>
      </c>
      <c r="BK259" s="141">
        <f>BK260</f>
        <v>0</v>
      </c>
    </row>
    <row r="260" spans="1:65" s="2" customFormat="1" ht="16.5" customHeight="1">
      <c r="A260" s="32"/>
      <c r="B260" s="144"/>
      <c r="C260" s="145" t="s">
        <v>394</v>
      </c>
      <c r="D260" s="145" t="s">
        <v>131</v>
      </c>
      <c r="E260" s="146" t="s">
        <v>395</v>
      </c>
      <c r="F260" s="147" t="s">
        <v>396</v>
      </c>
      <c r="G260" s="148" t="s">
        <v>175</v>
      </c>
      <c r="H260" s="149">
        <v>91.748999999999995</v>
      </c>
      <c r="I260" s="150"/>
      <c r="J260" s="151">
        <f>ROUND(I260*H260,2)</f>
        <v>0</v>
      </c>
      <c r="K260" s="152"/>
      <c r="L260" s="33"/>
      <c r="M260" s="153" t="s">
        <v>1</v>
      </c>
      <c r="N260" s="154" t="s">
        <v>37</v>
      </c>
      <c r="O260" s="58"/>
      <c r="P260" s="155">
        <f>O260*H260</f>
        <v>0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7" t="s">
        <v>135</v>
      </c>
      <c r="AT260" s="157" t="s">
        <v>131</v>
      </c>
      <c r="AU260" s="157" t="s">
        <v>82</v>
      </c>
      <c r="AY260" s="17" t="s">
        <v>129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7" t="s">
        <v>80</v>
      </c>
      <c r="BK260" s="158">
        <f>ROUND(I260*H260,2)</f>
        <v>0</v>
      </c>
      <c r="BL260" s="17" t="s">
        <v>135</v>
      </c>
      <c r="BM260" s="157" t="s">
        <v>397</v>
      </c>
    </row>
    <row r="261" spans="1:65" s="12" customFormat="1" ht="25.9" customHeight="1">
      <c r="B261" s="131"/>
      <c r="D261" s="132" t="s">
        <v>71</v>
      </c>
      <c r="E261" s="133" t="s">
        <v>398</v>
      </c>
      <c r="F261" s="133" t="s">
        <v>399</v>
      </c>
      <c r="I261" s="134"/>
      <c r="J261" s="135">
        <f>BK261</f>
        <v>0</v>
      </c>
      <c r="L261" s="131"/>
      <c r="M261" s="136"/>
      <c r="N261" s="137"/>
      <c r="O261" s="137"/>
      <c r="P261" s="138">
        <f>P262+P281</f>
        <v>0</v>
      </c>
      <c r="Q261" s="137"/>
      <c r="R261" s="138">
        <f>R262+R281</f>
        <v>6.3999999999999994E-3</v>
      </c>
      <c r="S261" s="137"/>
      <c r="T261" s="139">
        <f>T262+T281</f>
        <v>0</v>
      </c>
      <c r="AR261" s="132" t="s">
        <v>82</v>
      </c>
      <c r="AT261" s="140" t="s">
        <v>71</v>
      </c>
      <c r="AU261" s="140" t="s">
        <v>72</v>
      </c>
      <c r="AY261" s="132" t="s">
        <v>129</v>
      </c>
      <c r="BK261" s="141">
        <f>BK262+BK281</f>
        <v>0</v>
      </c>
    </row>
    <row r="262" spans="1:65" s="12" customFormat="1" ht="22.9" customHeight="1">
      <c r="B262" s="131"/>
      <c r="D262" s="132" t="s">
        <v>71</v>
      </c>
      <c r="E262" s="142" t="s">
        <v>400</v>
      </c>
      <c r="F262" s="142" t="s">
        <v>401</v>
      </c>
      <c r="I262" s="134"/>
      <c r="J262" s="143">
        <f>BK262</f>
        <v>0</v>
      </c>
      <c r="L262" s="131"/>
      <c r="M262" s="136"/>
      <c r="N262" s="137"/>
      <c r="O262" s="137"/>
      <c r="P262" s="138">
        <f>SUM(P263:P280)</f>
        <v>0</v>
      </c>
      <c r="Q262" s="137"/>
      <c r="R262" s="138">
        <f>SUM(R263:R280)</f>
        <v>0</v>
      </c>
      <c r="S262" s="137"/>
      <c r="T262" s="139">
        <f>SUM(T263:T280)</f>
        <v>0</v>
      </c>
      <c r="AR262" s="132" t="s">
        <v>82</v>
      </c>
      <c r="AT262" s="140" t="s">
        <v>71</v>
      </c>
      <c r="AU262" s="140" t="s">
        <v>80</v>
      </c>
      <c r="AY262" s="132" t="s">
        <v>129</v>
      </c>
      <c r="BK262" s="141">
        <f>SUM(BK263:BK280)</f>
        <v>0</v>
      </c>
    </row>
    <row r="263" spans="1:65" s="2" customFormat="1" ht="16.5" customHeight="1">
      <c r="A263" s="32"/>
      <c r="B263" s="144"/>
      <c r="C263" s="145" t="s">
        <v>402</v>
      </c>
      <c r="D263" s="145" t="s">
        <v>131</v>
      </c>
      <c r="E263" s="146" t="s">
        <v>403</v>
      </c>
      <c r="F263" s="147" t="s">
        <v>404</v>
      </c>
      <c r="G263" s="148" t="s">
        <v>153</v>
      </c>
      <c r="H263" s="149">
        <v>104</v>
      </c>
      <c r="I263" s="150"/>
      <c r="J263" s="151">
        <f>ROUND(I263*H263,2)</f>
        <v>0</v>
      </c>
      <c r="K263" s="152"/>
      <c r="L263" s="33"/>
      <c r="M263" s="153" t="s">
        <v>1</v>
      </c>
      <c r="N263" s="154" t="s">
        <v>37</v>
      </c>
      <c r="O263" s="58"/>
      <c r="P263" s="155">
        <f>O263*H263</f>
        <v>0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7" t="s">
        <v>214</v>
      </c>
      <c r="AT263" s="157" t="s">
        <v>131</v>
      </c>
      <c r="AU263" s="157" t="s">
        <v>82</v>
      </c>
      <c r="AY263" s="17" t="s">
        <v>129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7" t="s">
        <v>80</v>
      </c>
      <c r="BK263" s="158">
        <f>ROUND(I263*H263,2)</f>
        <v>0</v>
      </c>
      <c r="BL263" s="17" t="s">
        <v>214</v>
      </c>
      <c r="BM263" s="157" t="s">
        <v>405</v>
      </c>
    </row>
    <row r="264" spans="1:65" s="2" customFormat="1" ht="16.5" customHeight="1">
      <c r="A264" s="32"/>
      <c r="B264" s="144"/>
      <c r="C264" s="145" t="s">
        <v>406</v>
      </c>
      <c r="D264" s="145" t="s">
        <v>131</v>
      </c>
      <c r="E264" s="146" t="s">
        <v>407</v>
      </c>
      <c r="F264" s="147" t="s">
        <v>408</v>
      </c>
      <c r="G264" s="148" t="s">
        <v>153</v>
      </c>
      <c r="H264" s="149">
        <v>104</v>
      </c>
      <c r="I264" s="150"/>
      <c r="J264" s="151">
        <f>ROUND(I264*H264,2)</f>
        <v>0</v>
      </c>
      <c r="K264" s="152"/>
      <c r="L264" s="33"/>
      <c r="M264" s="153" t="s">
        <v>1</v>
      </c>
      <c r="N264" s="154" t="s">
        <v>37</v>
      </c>
      <c r="O264" s="58"/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214</v>
      </c>
      <c r="AT264" s="157" t="s">
        <v>131</v>
      </c>
      <c r="AU264" s="157" t="s">
        <v>82</v>
      </c>
      <c r="AY264" s="17" t="s">
        <v>129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7" t="s">
        <v>80</v>
      </c>
      <c r="BK264" s="158">
        <f>ROUND(I264*H264,2)</f>
        <v>0</v>
      </c>
      <c r="BL264" s="17" t="s">
        <v>214</v>
      </c>
      <c r="BM264" s="157" t="s">
        <v>409</v>
      </c>
    </row>
    <row r="265" spans="1:65" s="2" customFormat="1" ht="16.5" customHeight="1">
      <c r="A265" s="32"/>
      <c r="B265" s="144"/>
      <c r="C265" s="145" t="s">
        <v>410</v>
      </c>
      <c r="D265" s="145" t="s">
        <v>131</v>
      </c>
      <c r="E265" s="146" t="s">
        <v>411</v>
      </c>
      <c r="F265" s="147" t="s">
        <v>412</v>
      </c>
      <c r="G265" s="148" t="s">
        <v>185</v>
      </c>
      <c r="H265" s="149">
        <v>374.4</v>
      </c>
      <c r="I265" s="150"/>
      <c r="J265" s="151">
        <f>ROUND(I265*H265,2)</f>
        <v>0</v>
      </c>
      <c r="K265" s="152"/>
      <c r="L265" s="33"/>
      <c r="M265" s="153" t="s">
        <v>1</v>
      </c>
      <c r="N265" s="154" t="s">
        <v>37</v>
      </c>
      <c r="O265" s="58"/>
      <c r="P265" s="155">
        <f>O265*H265</f>
        <v>0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7" t="s">
        <v>214</v>
      </c>
      <c r="AT265" s="157" t="s">
        <v>131</v>
      </c>
      <c r="AU265" s="157" t="s">
        <v>82</v>
      </c>
      <c r="AY265" s="17" t="s">
        <v>129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7" t="s">
        <v>80</v>
      </c>
      <c r="BK265" s="158">
        <f>ROUND(I265*H265,2)</f>
        <v>0</v>
      </c>
      <c r="BL265" s="17" t="s">
        <v>214</v>
      </c>
      <c r="BM265" s="157" t="s">
        <v>413</v>
      </c>
    </row>
    <row r="266" spans="1:65" s="13" customFormat="1">
      <c r="B266" s="159"/>
      <c r="D266" s="160" t="s">
        <v>137</v>
      </c>
      <c r="E266" s="161" t="s">
        <v>1</v>
      </c>
      <c r="F266" s="162" t="s">
        <v>414</v>
      </c>
      <c r="H266" s="163">
        <v>374.4</v>
      </c>
      <c r="I266" s="164"/>
      <c r="L266" s="159"/>
      <c r="M266" s="165"/>
      <c r="N266" s="166"/>
      <c r="O266" s="166"/>
      <c r="P266" s="166"/>
      <c r="Q266" s="166"/>
      <c r="R266" s="166"/>
      <c r="S266" s="166"/>
      <c r="T266" s="167"/>
      <c r="AT266" s="161" t="s">
        <v>137</v>
      </c>
      <c r="AU266" s="161" t="s">
        <v>82</v>
      </c>
      <c r="AV266" s="13" t="s">
        <v>82</v>
      </c>
      <c r="AW266" s="13" t="s">
        <v>29</v>
      </c>
      <c r="AX266" s="13" t="s">
        <v>72</v>
      </c>
      <c r="AY266" s="161" t="s">
        <v>129</v>
      </c>
    </row>
    <row r="267" spans="1:65" s="14" customFormat="1">
      <c r="B267" s="168"/>
      <c r="D267" s="160" t="s">
        <v>137</v>
      </c>
      <c r="E267" s="169" t="s">
        <v>1</v>
      </c>
      <c r="F267" s="170" t="s">
        <v>139</v>
      </c>
      <c r="H267" s="171">
        <v>374.4</v>
      </c>
      <c r="I267" s="172"/>
      <c r="L267" s="168"/>
      <c r="M267" s="173"/>
      <c r="N267" s="174"/>
      <c r="O267" s="174"/>
      <c r="P267" s="174"/>
      <c r="Q267" s="174"/>
      <c r="R267" s="174"/>
      <c r="S267" s="174"/>
      <c r="T267" s="175"/>
      <c r="AT267" s="169" t="s">
        <v>137</v>
      </c>
      <c r="AU267" s="169" t="s">
        <v>82</v>
      </c>
      <c r="AV267" s="14" t="s">
        <v>135</v>
      </c>
      <c r="AW267" s="14" t="s">
        <v>29</v>
      </c>
      <c r="AX267" s="14" t="s">
        <v>80</v>
      </c>
      <c r="AY267" s="169" t="s">
        <v>129</v>
      </c>
    </row>
    <row r="268" spans="1:65" s="2" customFormat="1" ht="24.2" customHeight="1">
      <c r="A268" s="32"/>
      <c r="B268" s="144"/>
      <c r="C268" s="145" t="s">
        <v>236</v>
      </c>
      <c r="D268" s="145" t="s">
        <v>131</v>
      </c>
      <c r="E268" s="146" t="s">
        <v>415</v>
      </c>
      <c r="F268" s="147" t="s">
        <v>416</v>
      </c>
      <c r="G268" s="148" t="s">
        <v>153</v>
      </c>
      <c r="H268" s="149">
        <v>5</v>
      </c>
      <c r="I268" s="150"/>
      <c r="J268" s="151">
        <f>ROUND(I268*H268,2)</f>
        <v>0</v>
      </c>
      <c r="K268" s="152"/>
      <c r="L268" s="33"/>
      <c r="M268" s="153" t="s">
        <v>1</v>
      </c>
      <c r="N268" s="154" t="s">
        <v>37</v>
      </c>
      <c r="O268" s="58"/>
      <c r="P268" s="155">
        <f>O268*H268</f>
        <v>0</v>
      </c>
      <c r="Q268" s="155">
        <v>0</v>
      </c>
      <c r="R268" s="155">
        <f>Q268*H268</f>
        <v>0</v>
      </c>
      <c r="S268" s="155">
        <v>0</v>
      </c>
      <c r="T268" s="15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214</v>
      </c>
      <c r="AT268" s="157" t="s">
        <v>131</v>
      </c>
      <c r="AU268" s="157" t="s">
        <v>82</v>
      </c>
      <c r="AY268" s="17" t="s">
        <v>129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7" t="s">
        <v>80</v>
      </c>
      <c r="BK268" s="158">
        <f>ROUND(I268*H268,2)</f>
        <v>0</v>
      </c>
      <c r="BL268" s="17" t="s">
        <v>214</v>
      </c>
      <c r="BM268" s="157" t="s">
        <v>417</v>
      </c>
    </row>
    <row r="269" spans="1:65" s="13" customFormat="1">
      <c r="B269" s="159"/>
      <c r="D269" s="160" t="s">
        <v>137</v>
      </c>
      <c r="E269" s="161" t="s">
        <v>1</v>
      </c>
      <c r="F269" s="162" t="s">
        <v>418</v>
      </c>
      <c r="H269" s="163">
        <v>5</v>
      </c>
      <c r="I269" s="164"/>
      <c r="L269" s="159"/>
      <c r="M269" s="165"/>
      <c r="N269" s="166"/>
      <c r="O269" s="166"/>
      <c r="P269" s="166"/>
      <c r="Q269" s="166"/>
      <c r="R269" s="166"/>
      <c r="S269" s="166"/>
      <c r="T269" s="167"/>
      <c r="AT269" s="161" t="s">
        <v>137</v>
      </c>
      <c r="AU269" s="161" t="s">
        <v>82</v>
      </c>
      <c r="AV269" s="13" t="s">
        <v>82</v>
      </c>
      <c r="AW269" s="13" t="s">
        <v>29</v>
      </c>
      <c r="AX269" s="13" t="s">
        <v>72</v>
      </c>
      <c r="AY269" s="161" t="s">
        <v>129</v>
      </c>
    </row>
    <row r="270" spans="1:65" s="14" customFormat="1">
      <c r="B270" s="168"/>
      <c r="D270" s="160" t="s">
        <v>137</v>
      </c>
      <c r="E270" s="169" t="s">
        <v>1</v>
      </c>
      <c r="F270" s="170" t="s">
        <v>139</v>
      </c>
      <c r="H270" s="171">
        <v>5</v>
      </c>
      <c r="I270" s="172"/>
      <c r="L270" s="168"/>
      <c r="M270" s="173"/>
      <c r="N270" s="174"/>
      <c r="O270" s="174"/>
      <c r="P270" s="174"/>
      <c r="Q270" s="174"/>
      <c r="R270" s="174"/>
      <c r="S270" s="174"/>
      <c r="T270" s="175"/>
      <c r="AT270" s="169" t="s">
        <v>137</v>
      </c>
      <c r="AU270" s="169" t="s">
        <v>82</v>
      </c>
      <c r="AV270" s="14" t="s">
        <v>135</v>
      </c>
      <c r="AW270" s="14" t="s">
        <v>29</v>
      </c>
      <c r="AX270" s="14" t="s">
        <v>80</v>
      </c>
      <c r="AY270" s="169" t="s">
        <v>129</v>
      </c>
    </row>
    <row r="271" spans="1:65" s="2" customFormat="1" ht="16.5" customHeight="1">
      <c r="A271" s="32"/>
      <c r="B271" s="144"/>
      <c r="C271" s="145" t="s">
        <v>419</v>
      </c>
      <c r="D271" s="145" t="s">
        <v>131</v>
      </c>
      <c r="E271" s="146" t="s">
        <v>420</v>
      </c>
      <c r="F271" s="147" t="s">
        <v>421</v>
      </c>
      <c r="G271" s="148" t="s">
        <v>153</v>
      </c>
      <c r="H271" s="149">
        <v>5</v>
      </c>
      <c r="I271" s="150"/>
      <c r="J271" s="151">
        <f>ROUND(I271*H271,2)</f>
        <v>0</v>
      </c>
      <c r="K271" s="152"/>
      <c r="L271" s="33"/>
      <c r="M271" s="153" t="s">
        <v>1</v>
      </c>
      <c r="N271" s="154" t="s">
        <v>37</v>
      </c>
      <c r="O271" s="58"/>
      <c r="P271" s="155">
        <f>O271*H271</f>
        <v>0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7" t="s">
        <v>214</v>
      </c>
      <c r="AT271" s="157" t="s">
        <v>131</v>
      </c>
      <c r="AU271" s="157" t="s">
        <v>82</v>
      </c>
      <c r="AY271" s="17" t="s">
        <v>129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7" t="s">
        <v>80</v>
      </c>
      <c r="BK271" s="158">
        <f>ROUND(I271*H271,2)</f>
        <v>0</v>
      </c>
      <c r="BL271" s="17" t="s">
        <v>214</v>
      </c>
      <c r="BM271" s="157" t="s">
        <v>422</v>
      </c>
    </row>
    <row r="272" spans="1:65" s="13" customFormat="1">
      <c r="B272" s="159"/>
      <c r="D272" s="160" t="s">
        <v>137</v>
      </c>
      <c r="E272" s="161" t="s">
        <v>1</v>
      </c>
      <c r="F272" s="162" t="s">
        <v>418</v>
      </c>
      <c r="H272" s="163">
        <v>5</v>
      </c>
      <c r="I272" s="164"/>
      <c r="L272" s="159"/>
      <c r="M272" s="165"/>
      <c r="N272" s="166"/>
      <c r="O272" s="166"/>
      <c r="P272" s="166"/>
      <c r="Q272" s="166"/>
      <c r="R272" s="166"/>
      <c r="S272" s="166"/>
      <c r="T272" s="167"/>
      <c r="AT272" s="161" t="s">
        <v>137</v>
      </c>
      <c r="AU272" s="161" t="s">
        <v>82</v>
      </c>
      <c r="AV272" s="13" t="s">
        <v>82</v>
      </c>
      <c r="AW272" s="13" t="s">
        <v>29</v>
      </c>
      <c r="AX272" s="13" t="s">
        <v>72</v>
      </c>
      <c r="AY272" s="161" t="s">
        <v>129</v>
      </c>
    </row>
    <row r="273" spans="1:65" s="14" customFormat="1">
      <c r="B273" s="168"/>
      <c r="D273" s="160" t="s">
        <v>137</v>
      </c>
      <c r="E273" s="169" t="s">
        <v>1</v>
      </c>
      <c r="F273" s="170" t="s">
        <v>139</v>
      </c>
      <c r="H273" s="171">
        <v>5</v>
      </c>
      <c r="I273" s="172"/>
      <c r="L273" s="168"/>
      <c r="M273" s="173"/>
      <c r="N273" s="174"/>
      <c r="O273" s="174"/>
      <c r="P273" s="174"/>
      <c r="Q273" s="174"/>
      <c r="R273" s="174"/>
      <c r="S273" s="174"/>
      <c r="T273" s="175"/>
      <c r="AT273" s="169" t="s">
        <v>137</v>
      </c>
      <c r="AU273" s="169" t="s">
        <v>82</v>
      </c>
      <c r="AV273" s="14" t="s">
        <v>135</v>
      </c>
      <c r="AW273" s="14" t="s">
        <v>29</v>
      </c>
      <c r="AX273" s="14" t="s">
        <v>80</v>
      </c>
      <c r="AY273" s="169" t="s">
        <v>129</v>
      </c>
    </row>
    <row r="274" spans="1:65" s="2" customFormat="1" ht="33" customHeight="1">
      <c r="A274" s="32"/>
      <c r="B274" s="144"/>
      <c r="C274" s="145" t="s">
        <v>423</v>
      </c>
      <c r="D274" s="145" t="s">
        <v>131</v>
      </c>
      <c r="E274" s="146" t="s">
        <v>424</v>
      </c>
      <c r="F274" s="147" t="s">
        <v>425</v>
      </c>
      <c r="G274" s="148" t="s">
        <v>185</v>
      </c>
      <c r="H274" s="149">
        <v>12000</v>
      </c>
      <c r="I274" s="150"/>
      <c r="J274" s="151">
        <f>ROUND(I274*H274,2)</f>
        <v>0</v>
      </c>
      <c r="K274" s="152"/>
      <c r="L274" s="33"/>
      <c r="M274" s="153" t="s">
        <v>1</v>
      </c>
      <c r="N274" s="154" t="s">
        <v>37</v>
      </c>
      <c r="O274" s="58"/>
      <c r="P274" s="155">
        <f>O274*H274</f>
        <v>0</v>
      </c>
      <c r="Q274" s="155">
        <v>0</v>
      </c>
      <c r="R274" s="155">
        <f>Q274*H274</f>
        <v>0</v>
      </c>
      <c r="S274" s="155">
        <v>0</v>
      </c>
      <c r="T274" s="156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7" t="s">
        <v>214</v>
      </c>
      <c r="AT274" s="157" t="s">
        <v>131</v>
      </c>
      <c r="AU274" s="157" t="s">
        <v>82</v>
      </c>
      <c r="AY274" s="17" t="s">
        <v>129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7" t="s">
        <v>80</v>
      </c>
      <c r="BK274" s="158">
        <f>ROUND(I274*H274,2)</f>
        <v>0</v>
      </c>
      <c r="BL274" s="17" t="s">
        <v>214</v>
      </c>
      <c r="BM274" s="157" t="s">
        <v>426</v>
      </c>
    </row>
    <row r="275" spans="1:65" s="13" customFormat="1">
      <c r="B275" s="159"/>
      <c r="D275" s="160" t="s">
        <v>137</v>
      </c>
      <c r="E275" s="161" t="s">
        <v>1</v>
      </c>
      <c r="F275" s="162" t="s">
        <v>427</v>
      </c>
      <c r="H275" s="163">
        <v>12000</v>
      </c>
      <c r="I275" s="164"/>
      <c r="L275" s="159"/>
      <c r="M275" s="165"/>
      <c r="N275" s="166"/>
      <c r="O275" s="166"/>
      <c r="P275" s="166"/>
      <c r="Q275" s="166"/>
      <c r="R275" s="166"/>
      <c r="S275" s="166"/>
      <c r="T275" s="167"/>
      <c r="AT275" s="161" t="s">
        <v>137</v>
      </c>
      <c r="AU275" s="161" t="s">
        <v>82</v>
      </c>
      <c r="AV275" s="13" t="s">
        <v>82</v>
      </c>
      <c r="AW275" s="13" t="s">
        <v>29</v>
      </c>
      <c r="AX275" s="13" t="s">
        <v>72</v>
      </c>
      <c r="AY275" s="161" t="s">
        <v>129</v>
      </c>
    </row>
    <row r="276" spans="1:65" s="14" customFormat="1">
      <c r="B276" s="168"/>
      <c r="D276" s="160" t="s">
        <v>137</v>
      </c>
      <c r="E276" s="169" t="s">
        <v>1</v>
      </c>
      <c r="F276" s="170" t="s">
        <v>139</v>
      </c>
      <c r="H276" s="171">
        <v>12000</v>
      </c>
      <c r="I276" s="172"/>
      <c r="L276" s="168"/>
      <c r="M276" s="173"/>
      <c r="N276" s="174"/>
      <c r="O276" s="174"/>
      <c r="P276" s="174"/>
      <c r="Q276" s="174"/>
      <c r="R276" s="174"/>
      <c r="S276" s="174"/>
      <c r="T276" s="175"/>
      <c r="AT276" s="169" t="s">
        <v>137</v>
      </c>
      <c r="AU276" s="169" t="s">
        <v>82</v>
      </c>
      <c r="AV276" s="14" t="s">
        <v>135</v>
      </c>
      <c r="AW276" s="14" t="s">
        <v>29</v>
      </c>
      <c r="AX276" s="14" t="s">
        <v>80</v>
      </c>
      <c r="AY276" s="169" t="s">
        <v>129</v>
      </c>
    </row>
    <row r="277" spans="1:65" s="2" customFormat="1" ht="16.5" customHeight="1">
      <c r="A277" s="32"/>
      <c r="B277" s="144"/>
      <c r="C277" s="145" t="s">
        <v>428</v>
      </c>
      <c r="D277" s="145" t="s">
        <v>131</v>
      </c>
      <c r="E277" s="146" t="s">
        <v>429</v>
      </c>
      <c r="F277" s="147" t="s">
        <v>430</v>
      </c>
      <c r="G277" s="148" t="s">
        <v>185</v>
      </c>
      <c r="H277" s="149">
        <v>1500</v>
      </c>
      <c r="I277" s="150"/>
      <c r="J277" s="151">
        <f>ROUND(I277*H277,2)</f>
        <v>0</v>
      </c>
      <c r="K277" s="152"/>
      <c r="L277" s="33"/>
      <c r="M277" s="153" t="s">
        <v>1</v>
      </c>
      <c r="N277" s="154" t="s">
        <v>37</v>
      </c>
      <c r="O277" s="58"/>
      <c r="P277" s="155">
        <f>O277*H277</f>
        <v>0</v>
      </c>
      <c r="Q277" s="155">
        <v>0</v>
      </c>
      <c r="R277" s="155">
        <f>Q277*H277</f>
        <v>0</v>
      </c>
      <c r="S277" s="155">
        <v>0</v>
      </c>
      <c r="T277" s="156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7" t="s">
        <v>214</v>
      </c>
      <c r="AT277" s="157" t="s">
        <v>131</v>
      </c>
      <c r="AU277" s="157" t="s">
        <v>82</v>
      </c>
      <c r="AY277" s="17" t="s">
        <v>129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7" t="s">
        <v>80</v>
      </c>
      <c r="BK277" s="158">
        <f>ROUND(I277*H277,2)</f>
        <v>0</v>
      </c>
      <c r="BL277" s="17" t="s">
        <v>214</v>
      </c>
      <c r="BM277" s="157" t="s">
        <v>431</v>
      </c>
    </row>
    <row r="278" spans="1:65" s="13" customFormat="1">
      <c r="B278" s="159"/>
      <c r="D278" s="160" t="s">
        <v>137</v>
      </c>
      <c r="E278" s="161" t="s">
        <v>1</v>
      </c>
      <c r="F278" s="162" t="s">
        <v>432</v>
      </c>
      <c r="H278" s="163">
        <v>1500</v>
      </c>
      <c r="I278" s="164"/>
      <c r="L278" s="159"/>
      <c r="M278" s="165"/>
      <c r="N278" s="166"/>
      <c r="O278" s="166"/>
      <c r="P278" s="166"/>
      <c r="Q278" s="166"/>
      <c r="R278" s="166"/>
      <c r="S278" s="166"/>
      <c r="T278" s="167"/>
      <c r="AT278" s="161" t="s">
        <v>137</v>
      </c>
      <c r="AU278" s="161" t="s">
        <v>82</v>
      </c>
      <c r="AV278" s="13" t="s">
        <v>82</v>
      </c>
      <c r="AW278" s="13" t="s">
        <v>29</v>
      </c>
      <c r="AX278" s="13" t="s">
        <v>72</v>
      </c>
      <c r="AY278" s="161" t="s">
        <v>129</v>
      </c>
    </row>
    <row r="279" spans="1:65" s="14" customFormat="1">
      <c r="B279" s="168"/>
      <c r="D279" s="160" t="s">
        <v>137</v>
      </c>
      <c r="E279" s="169" t="s">
        <v>1</v>
      </c>
      <c r="F279" s="170" t="s">
        <v>139</v>
      </c>
      <c r="H279" s="171">
        <v>1500</v>
      </c>
      <c r="I279" s="172"/>
      <c r="L279" s="168"/>
      <c r="M279" s="173"/>
      <c r="N279" s="174"/>
      <c r="O279" s="174"/>
      <c r="P279" s="174"/>
      <c r="Q279" s="174"/>
      <c r="R279" s="174"/>
      <c r="S279" s="174"/>
      <c r="T279" s="175"/>
      <c r="AT279" s="169" t="s">
        <v>137</v>
      </c>
      <c r="AU279" s="169" t="s">
        <v>82</v>
      </c>
      <c r="AV279" s="14" t="s">
        <v>135</v>
      </c>
      <c r="AW279" s="14" t="s">
        <v>29</v>
      </c>
      <c r="AX279" s="14" t="s">
        <v>80</v>
      </c>
      <c r="AY279" s="169" t="s">
        <v>129</v>
      </c>
    </row>
    <row r="280" spans="1:65" s="2" customFormat="1" ht="24.2" customHeight="1">
      <c r="A280" s="32"/>
      <c r="B280" s="144"/>
      <c r="C280" s="145" t="s">
        <v>433</v>
      </c>
      <c r="D280" s="145" t="s">
        <v>131</v>
      </c>
      <c r="E280" s="146" t="s">
        <v>434</v>
      </c>
      <c r="F280" s="147" t="s">
        <v>435</v>
      </c>
      <c r="G280" s="148" t="s">
        <v>436</v>
      </c>
      <c r="H280" s="194"/>
      <c r="I280" s="150"/>
      <c r="J280" s="151">
        <f>ROUND(I280*H280,2)</f>
        <v>0</v>
      </c>
      <c r="K280" s="152"/>
      <c r="L280" s="33"/>
      <c r="M280" s="153" t="s">
        <v>1</v>
      </c>
      <c r="N280" s="154" t="s">
        <v>37</v>
      </c>
      <c r="O280" s="58"/>
      <c r="P280" s="155">
        <f>O280*H280</f>
        <v>0</v>
      </c>
      <c r="Q280" s="155">
        <v>0</v>
      </c>
      <c r="R280" s="155">
        <f>Q280*H280</f>
        <v>0</v>
      </c>
      <c r="S280" s="155">
        <v>0</v>
      </c>
      <c r="T280" s="156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7" t="s">
        <v>214</v>
      </c>
      <c r="AT280" s="157" t="s">
        <v>131</v>
      </c>
      <c r="AU280" s="157" t="s">
        <v>82</v>
      </c>
      <c r="AY280" s="17" t="s">
        <v>129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7" t="s">
        <v>80</v>
      </c>
      <c r="BK280" s="158">
        <f>ROUND(I280*H280,2)</f>
        <v>0</v>
      </c>
      <c r="BL280" s="17" t="s">
        <v>214</v>
      </c>
      <c r="BM280" s="157" t="s">
        <v>437</v>
      </c>
    </row>
    <row r="281" spans="1:65" s="12" customFormat="1" ht="22.9" customHeight="1">
      <c r="B281" s="131"/>
      <c r="D281" s="132" t="s">
        <v>71</v>
      </c>
      <c r="E281" s="142" t="s">
        <v>438</v>
      </c>
      <c r="F281" s="142" t="s">
        <v>439</v>
      </c>
      <c r="I281" s="134"/>
      <c r="J281" s="143">
        <f>BK281</f>
        <v>0</v>
      </c>
      <c r="L281" s="131"/>
      <c r="M281" s="136"/>
      <c r="N281" s="137"/>
      <c r="O281" s="137"/>
      <c r="P281" s="138">
        <f>SUM(P282:P285)</f>
        <v>0</v>
      </c>
      <c r="Q281" s="137"/>
      <c r="R281" s="138">
        <f>SUM(R282:R285)</f>
        <v>6.3999999999999994E-3</v>
      </c>
      <c r="S281" s="137"/>
      <c r="T281" s="139">
        <f>SUM(T282:T285)</f>
        <v>0</v>
      </c>
      <c r="AR281" s="132" t="s">
        <v>82</v>
      </c>
      <c r="AT281" s="140" t="s">
        <v>71</v>
      </c>
      <c r="AU281" s="140" t="s">
        <v>80</v>
      </c>
      <c r="AY281" s="132" t="s">
        <v>129</v>
      </c>
      <c r="BK281" s="141">
        <f>SUM(BK282:BK285)</f>
        <v>0</v>
      </c>
    </row>
    <row r="282" spans="1:65" s="2" customFormat="1" ht="16.5" customHeight="1">
      <c r="A282" s="32"/>
      <c r="B282" s="144"/>
      <c r="C282" s="145" t="s">
        <v>440</v>
      </c>
      <c r="D282" s="145" t="s">
        <v>131</v>
      </c>
      <c r="E282" s="146" t="s">
        <v>441</v>
      </c>
      <c r="F282" s="147" t="s">
        <v>442</v>
      </c>
      <c r="G282" s="148" t="s">
        <v>164</v>
      </c>
      <c r="H282" s="149">
        <v>40</v>
      </c>
      <c r="I282" s="150"/>
      <c r="J282" s="151">
        <f>ROUND(I282*H282,2)</f>
        <v>0</v>
      </c>
      <c r="K282" s="152"/>
      <c r="L282" s="33"/>
      <c r="M282" s="153" t="s">
        <v>1</v>
      </c>
      <c r="N282" s="154" t="s">
        <v>37</v>
      </c>
      <c r="O282" s="58"/>
      <c r="P282" s="155">
        <f>O282*H282</f>
        <v>0</v>
      </c>
      <c r="Q282" s="155">
        <v>2.0000000000000002E-5</v>
      </c>
      <c r="R282" s="155">
        <f>Q282*H282</f>
        <v>8.0000000000000004E-4</v>
      </c>
      <c r="S282" s="155">
        <v>0</v>
      </c>
      <c r="T282" s="156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7" t="s">
        <v>214</v>
      </c>
      <c r="AT282" s="157" t="s">
        <v>131</v>
      </c>
      <c r="AU282" s="157" t="s">
        <v>82</v>
      </c>
      <c r="AY282" s="17" t="s">
        <v>129</v>
      </c>
      <c r="BE282" s="158">
        <f>IF(N282="základní",J282,0)</f>
        <v>0</v>
      </c>
      <c r="BF282" s="158">
        <f>IF(N282="snížená",J282,0)</f>
        <v>0</v>
      </c>
      <c r="BG282" s="158">
        <f>IF(N282="zákl. přenesená",J282,0)</f>
        <v>0</v>
      </c>
      <c r="BH282" s="158">
        <f>IF(N282="sníž. přenesená",J282,0)</f>
        <v>0</v>
      </c>
      <c r="BI282" s="158">
        <f>IF(N282="nulová",J282,0)</f>
        <v>0</v>
      </c>
      <c r="BJ282" s="17" t="s">
        <v>80</v>
      </c>
      <c r="BK282" s="158">
        <f>ROUND(I282*H282,2)</f>
        <v>0</v>
      </c>
      <c r="BL282" s="17" t="s">
        <v>214</v>
      </c>
      <c r="BM282" s="157" t="s">
        <v>443</v>
      </c>
    </row>
    <row r="283" spans="1:65" s="2" customFormat="1" ht="16.5" customHeight="1">
      <c r="A283" s="32"/>
      <c r="B283" s="144"/>
      <c r="C283" s="145" t="s">
        <v>444</v>
      </c>
      <c r="D283" s="145" t="s">
        <v>131</v>
      </c>
      <c r="E283" s="146" t="s">
        <v>445</v>
      </c>
      <c r="F283" s="147" t="s">
        <v>446</v>
      </c>
      <c r="G283" s="148" t="s">
        <v>164</v>
      </c>
      <c r="H283" s="149">
        <v>40</v>
      </c>
      <c r="I283" s="150"/>
      <c r="J283" s="151">
        <f>ROUND(I283*H283,2)</f>
        <v>0</v>
      </c>
      <c r="K283" s="152"/>
      <c r="L283" s="33"/>
      <c r="M283" s="153" t="s">
        <v>1</v>
      </c>
      <c r="N283" s="154" t="s">
        <v>37</v>
      </c>
      <c r="O283" s="58"/>
      <c r="P283" s="155">
        <f>O283*H283</f>
        <v>0</v>
      </c>
      <c r="Q283" s="155">
        <v>1.3999999999999999E-4</v>
      </c>
      <c r="R283" s="155">
        <f>Q283*H283</f>
        <v>5.5999999999999991E-3</v>
      </c>
      <c r="S283" s="155">
        <v>0</v>
      </c>
      <c r="T283" s="156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7" t="s">
        <v>214</v>
      </c>
      <c r="AT283" s="157" t="s">
        <v>131</v>
      </c>
      <c r="AU283" s="157" t="s">
        <v>82</v>
      </c>
      <c r="AY283" s="17" t="s">
        <v>129</v>
      </c>
      <c r="BE283" s="158">
        <f>IF(N283="základní",J283,0)</f>
        <v>0</v>
      </c>
      <c r="BF283" s="158">
        <f>IF(N283="snížená",J283,0)</f>
        <v>0</v>
      </c>
      <c r="BG283" s="158">
        <f>IF(N283="zákl. přenesená",J283,0)</f>
        <v>0</v>
      </c>
      <c r="BH283" s="158">
        <f>IF(N283="sníž. přenesená",J283,0)</f>
        <v>0</v>
      </c>
      <c r="BI283" s="158">
        <f>IF(N283="nulová",J283,0)</f>
        <v>0</v>
      </c>
      <c r="BJ283" s="17" t="s">
        <v>80</v>
      </c>
      <c r="BK283" s="158">
        <f>ROUND(I283*H283,2)</f>
        <v>0</v>
      </c>
      <c r="BL283" s="17" t="s">
        <v>214</v>
      </c>
      <c r="BM283" s="157" t="s">
        <v>447</v>
      </c>
    </row>
    <row r="284" spans="1:65" s="13" customFormat="1">
      <c r="B284" s="159"/>
      <c r="D284" s="160" t="s">
        <v>137</v>
      </c>
      <c r="E284" s="161" t="s">
        <v>1</v>
      </c>
      <c r="F284" s="162" t="s">
        <v>319</v>
      </c>
      <c r="H284" s="163">
        <v>40</v>
      </c>
      <c r="I284" s="164"/>
      <c r="L284" s="159"/>
      <c r="M284" s="165"/>
      <c r="N284" s="166"/>
      <c r="O284" s="166"/>
      <c r="P284" s="166"/>
      <c r="Q284" s="166"/>
      <c r="R284" s="166"/>
      <c r="S284" s="166"/>
      <c r="T284" s="167"/>
      <c r="AT284" s="161" t="s">
        <v>137</v>
      </c>
      <c r="AU284" s="161" t="s">
        <v>82</v>
      </c>
      <c r="AV284" s="13" t="s">
        <v>82</v>
      </c>
      <c r="AW284" s="13" t="s">
        <v>29</v>
      </c>
      <c r="AX284" s="13" t="s">
        <v>72</v>
      </c>
      <c r="AY284" s="161" t="s">
        <v>129</v>
      </c>
    </row>
    <row r="285" spans="1:65" s="14" customFormat="1">
      <c r="B285" s="168"/>
      <c r="D285" s="160" t="s">
        <v>137</v>
      </c>
      <c r="E285" s="169" t="s">
        <v>1</v>
      </c>
      <c r="F285" s="170" t="s">
        <v>139</v>
      </c>
      <c r="H285" s="171">
        <v>40</v>
      </c>
      <c r="I285" s="172"/>
      <c r="L285" s="168"/>
      <c r="M285" s="173"/>
      <c r="N285" s="174"/>
      <c r="O285" s="174"/>
      <c r="P285" s="174"/>
      <c r="Q285" s="174"/>
      <c r="R285" s="174"/>
      <c r="S285" s="174"/>
      <c r="T285" s="175"/>
      <c r="AT285" s="169" t="s">
        <v>137</v>
      </c>
      <c r="AU285" s="169" t="s">
        <v>82</v>
      </c>
      <c r="AV285" s="14" t="s">
        <v>135</v>
      </c>
      <c r="AW285" s="14" t="s">
        <v>29</v>
      </c>
      <c r="AX285" s="14" t="s">
        <v>80</v>
      </c>
      <c r="AY285" s="169" t="s">
        <v>129</v>
      </c>
    </row>
    <row r="286" spans="1:65" s="12" customFormat="1" ht="25.9" customHeight="1">
      <c r="B286" s="131"/>
      <c r="D286" s="132" t="s">
        <v>71</v>
      </c>
      <c r="E286" s="133" t="s">
        <v>172</v>
      </c>
      <c r="F286" s="133" t="s">
        <v>172</v>
      </c>
      <c r="I286" s="134"/>
      <c r="J286" s="135">
        <f>BK286</f>
        <v>0</v>
      </c>
      <c r="L286" s="131"/>
      <c r="M286" s="136"/>
      <c r="N286" s="137"/>
      <c r="O286" s="137"/>
      <c r="P286" s="138">
        <f>P287</f>
        <v>0</v>
      </c>
      <c r="Q286" s="137"/>
      <c r="R286" s="138">
        <f>R287</f>
        <v>0</v>
      </c>
      <c r="S286" s="137"/>
      <c r="T286" s="139">
        <f>T287</f>
        <v>0</v>
      </c>
      <c r="AR286" s="132" t="s">
        <v>145</v>
      </c>
      <c r="AT286" s="140" t="s">
        <v>71</v>
      </c>
      <c r="AU286" s="140" t="s">
        <v>72</v>
      </c>
      <c r="AY286" s="132" t="s">
        <v>129</v>
      </c>
      <c r="BK286" s="141">
        <f>BK287</f>
        <v>0</v>
      </c>
    </row>
    <row r="287" spans="1:65" s="12" customFormat="1" ht="22.9" customHeight="1">
      <c r="B287" s="131"/>
      <c r="D287" s="132" t="s">
        <v>71</v>
      </c>
      <c r="E287" s="142" t="s">
        <v>448</v>
      </c>
      <c r="F287" s="142" t="s">
        <v>449</v>
      </c>
      <c r="I287" s="134"/>
      <c r="J287" s="143">
        <f>BK287</f>
        <v>0</v>
      </c>
      <c r="L287" s="131"/>
      <c r="M287" s="136"/>
      <c r="N287" s="137"/>
      <c r="O287" s="137"/>
      <c r="P287" s="138">
        <f>P288</f>
        <v>0</v>
      </c>
      <c r="Q287" s="137"/>
      <c r="R287" s="138">
        <f>R288</f>
        <v>0</v>
      </c>
      <c r="S287" s="137"/>
      <c r="T287" s="139">
        <f>T288</f>
        <v>0</v>
      </c>
      <c r="AR287" s="132" t="s">
        <v>145</v>
      </c>
      <c r="AT287" s="140" t="s">
        <v>71</v>
      </c>
      <c r="AU287" s="140" t="s">
        <v>80</v>
      </c>
      <c r="AY287" s="132" t="s">
        <v>129</v>
      </c>
      <c r="BK287" s="141">
        <f>BK288</f>
        <v>0</v>
      </c>
    </row>
    <row r="288" spans="1:65" s="2" customFormat="1" ht="24.2" customHeight="1">
      <c r="A288" s="32"/>
      <c r="B288" s="144"/>
      <c r="C288" s="145" t="s">
        <v>450</v>
      </c>
      <c r="D288" s="145" t="s">
        <v>131</v>
      </c>
      <c r="E288" s="146" t="s">
        <v>451</v>
      </c>
      <c r="F288" s="147" t="s">
        <v>452</v>
      </c>
      <c r="G288" s="148" t="s">
        <v>205</v>
      </c>
      <c r="H288" s="149">
        <v>1</v>
      </c>
      <c r="I288" s="150"/>
      <c r="J288" s="151">
        <f>ROUND(I288*H288,2)</f>
        <v>0</v>
      </c>
      <c r="K288" s="152"/>
      <c r="L288" s="33"/>
      <c r="M288" s="195" t="s">
        <v>1</v>
      </c>
      <c r="N288" s="196" t="s">
        <v>37</v>
      </c>
      <c r="O288" s="197"/>
      <c r="P288" s="198">
        <f>O288*H288</f>
        <v>0</v>
      </c>
      <c r="Q288" s="198">
        <v>0</v>
      </c>
      <c r="R288" s="198">
        <f>Q288*H288</f>
        <v>0</v>
      </c>
      <c r="S288" s="198">
        <v>0</v>
      </c>
      <c r="T288" s="19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7" t="s">
        <v>433</v>
      </c>
      <c r="AT288" s="157" t="s">
        <v>131</v>
      </c>
      <c r="AU288" s="157" t="s">
        <v>82</v>
      </c>
      <c r="AY288" s="17" t="s">
        <v>129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7" t="s">
        <v>80</v>
      </c>
      <c r="BK288" s="158">
        <f>ROUND(I288*H288,2)</f>
        <v>0</v>
      </c>
      <c r="BL288" s="17" t="s">
        <v>433</v>
      </c>
      <c r="BM288" s="157" t="s">
        <v>453</v>
      </c>
    </row>
    <row r="289" spans="1:31" s="2" customFormat="1" ht="6.95" customHeight="1">
      <c r="A289" s="32"/>
      <c r="B289" s="47"/>
      <c r="C289" s="48"/>
      <c r="D289" s="48"/>
      <c r="E289" s="48"/>
      <c r="F289" s="48"/>
      <c r="G289" s="48"/>
      <c r="H289" s="48"/>
      <c r="I289" s="48"/>
      <c r="J289" s="48"/>
      <c r="K289" s="48"/>
      <c r="L289" s="33"/>
      <c r="M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</row>
  </sheetData>
  <autoFilter ref="C128:K288" xr:uid="{00000000-0009-0000-0000-000001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43" t="str">
        <f>'Rekapitulace stavby'!K6</f>
        <v>Baťův kanál, PK Spytihněv, PK Veselí n. Moravou - Komplexní oprava (PK Veselí)</v>
      </c>
      <c r="F7" s="244"/>
      <c r="G7" s="244"/>
      <c r="H7" s="244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customHeight="1">
      <c r="A9" s="32"/>
      <c r="B9" s="33"/>
      <c r="C9" s="32"/>
      <c r="D9" s="32"/>
      <c r="E9" s="233" t="s">
        <v>454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>
        <f>'Rekapitulace stavby'!AN8</f>
        <v>44782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25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26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15"/>
      <c r="G18" s="215"/>
      <c r="H18" s="215"/>
      <c r="I18" s="27" t="s">
        <v>25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25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25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31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9" t="s">
        <v>1</v>
      </c>
      <c r="F27" s="219"/>
      <c r="G27" s="219"/>
      <c r="H27" s="21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32</v>
      </c>
      <c r="E30" s="32"/>
      <c r="F30" s="32"/>
      <c r="G30" s="32"/>
      <c r="H30" s="32"/>
      <c r="I30" s="32"/>
      <c r="J30" s="71">
        <f>ROUND(J118,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34</v>
      </c>
      <c r="G32" s="32"/>
      <c r="H32" s="32"/>
      <c r="I32" s="36" t="s">
        <v>33</v>
      </c>
      <c r="J32" s="36" t="s">
        <v>35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36</v>
      </c>
      <c r="E33" s="27" t="s">
        <v>37</v>
      </c>
      <c r="F33" s="99">
        <f>ROUND((SUM(BE118:BE137)),  2)</f>
        <v>0</v>
      </c>
      <c r="G33" s="32"/>
      <c r="H33" s="32"/>
      <c r="I33" s="100">
        <v>0.21</v>
      </c>
      <c r="J33" s="99">
        <f>ROUND(((SUM(BE118:BE137))*I33),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38</v>
      </c>
      <c r="F34" s="99">
        <f>ROUND((SUM(BF118:BF137)),  2)</f>
        <v>0</v>
      </c>
      <c r="G34" s="32"/>
      <c r="H34" s="32"/>
      <c r="I34" s="100">
        <v>0.15</v>
      </c>
      <c r="J34" s="99">
        <f>ROUND(((SUM(BF118:BF137))*I34),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39</v>
      </c>
      <c r="F35" s="99">
        <f>ROUND((SUM(BG118:BG137)),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40</v>
      </c>
      <c r="F36" s="99">
        <f>ROUND((SUM(BH118:BH137)),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41</v>
      </c>
      <c r="F37" s="99">
        <f>ROUND((SUM(BI118:BI137)),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42</v>
      </c>
      <c r="E39" s="60"/>
      <c r="F39" s="60"/>
      <c r="G39" s="103" t="s">
        <v>43</v>
      </c>
      <c r="H39" s="104" t="s">
        <v>44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07" t="s">
        <v>48</v>
      </c>
      <c r="G61" s="45" t="s">
        <v>47</v>
      </c>
      <c r="H61" s="35"/>
      <c r="I61" s="35"/>
      <c r="J61" s="108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07" t="s">
        <v>48</v>
      </c>
      <c r="G76" s="45" t="s">
        <v>47</v>
      </c>
      <c r="H76" s="35"/>
      <c r="I76" s="35"/>
      <c r="J76" s="108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3" t="str">
        <f>E7</f>
        <v>Baťův kanál, PK Spytihněv, PK Veselí n. Moravou - Komplexní oprava (PK Veselí)</v>
      </c>
      <c r="F85" s="244"/>
      <c r="G85" s="244"/>
      <c r="H85" s="24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30" customHeight="1">
      <c r="A87" s="32"/>
      <c r="B87" s="33"/>
      <c r="C87" s="32"/>
      <c r="D87" s="32"/>
      <c r="E87" s="233" t="str">
        <f>E9</f>
        <v>02.1 - PS 02.1 Nerez provedení vzpěrných vrat a arm. vrat i provizorního hrazení pro horní ohlaví PK Veselí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>
        <f>IF(J12="","",J12)</f>
        <v>44782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28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26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J118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5" customHeight="1">
      <c r="B97" s="112"/>
      <c r="D97" s="113" t="s">
        <v>112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>
      <c r="B98" s="116"/>
      <c r="D98" s="117" t="s">
        <v>455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114</v>
      </c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6.25" customHeight="1">
      <c r="A108" s="32"/>
      <c r="B108" s="33"/>
      <c r="C108" s="32"/>
      <c r="D108" s="32"/>
      <c r="E108" s="243" t="str">
        <f>E7</f>
        <v>Baťův kanál, PK Spytihněv, PK Veselí n. Moravou - Komplexní oprava (PK Veselí)</v>
      </c>
      <c r="F108" s="244"/>
      <c r="G108" s="244"/>
      <c r="H108" s="244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94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30" customHeight="1">
      <c r="A110" s="32"/>
      <c r="B110" s="33"/>
      <c r="C110" s="32"/>
      <c r="D110" s="32"/>
      <c r="E110" s="233" t="str">
        <f>E9</f>
        <v>02.1 - PS 02.1 Nerez provedení vzpěrných vrat a arm. vrat i provizorního hrazení pro horní ohlaví PK Veselí</v>
      </c>
      <c r="F110" s="242"/>
      <c r="G110" s="242"/>
      <c r="H110" s="24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20</v>
      </c>
      <c r="D112" s="32"/>
      <c r="E112" s="32"/>
      <c r="F112" s="25" t="str">
        <f>F12</f>
        <v xml:space="preserve"> </v>
      </c>
      <c r="G112" s="32"/>
      <c r="H112" s="32"/>
      <c r="I112" s="27" t="s">
        <v>22</v>
      </c>
      <c r="J112" s="55">
        <f>IF(J12="","",J12)</f>
        <v>44782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23</v>
      </c>
      <c r="D114" s="32"/>
      <c r="E114" s="32"/>
      <c r="F114" s="25" t="str">
        <f>E15</f>
        <v xml:space="preserve"> </v>
      </c>
      <c r="G114" s="32"/>
      <c r="H114" s="32"/>
      <c r="I114" s="27" t="s">
        <v>28</v>
      </c>
      <c r="J114" s="30" t="str">
        <f>E21</f>
        <v xml:space="preserve"> 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26</v>
      </c>
      <c r="D115" s="32"/>
      <c r="E115" s="32"/>
      <c r="F115" s="25" t="str">
        <f>IF(E18="","",E18)</f>
        <v>Vyplň údaj</v>
      </c>
      <c r="G115" s="32"/>
      <c r="H115" s="32"/>
      <c r="I115" s="27" t="s">
        <v>30</v>
      </c>
      <c r="J115" s="30" t="str">
        <f>E24</f>
        <v xml:space="preserve"> 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20"/>
      <c r="B117" s="121"/>
      <c r="C117" s="122" t="s">
        <v>115</v>
      </c>
      <c r="D117" s="123" t="s">
        <v>57</v>
      </c>
      <c r="E117" s="123" t="s">
        <v>53</v>
      </c>
      <c r="F117" s="123" t="s">
        <v>54</v>
      </c>
      <c r="G117" s="123" t="s">
        <v>116</v>
      </c>
      <c r="H117" s="123" t="s">
        <v>117</v>
      </c>
      <c r="I117" s="123" t="s">
        <v>118</v>
      </c>
      <c r="J117" s="124" t="s">
        <v>98</v>
      </c>
      <c r="K117" s="125" t="s">
        <v>119</v>
      </c>
      <c r="L117" s="126"/>
      <c r="M117" s="62" t="s">
        <v>1</v>
      </c>
      <c r="N117" s="63" t="s">
        <v>36</v>
      </c>
      <c r="O117" s="63" t="s">
        <v>120</v>
      </c>
      <c r="P117" s="63" t="s">
        <v>121</v>
      </c>
      <c r="Q117" s="63" t="s">
        <v>122</v>
      </c>
      <c r="R117" s="63" t="s">
        <v>123</v>
      </c>
      <c r="S117" s="63" t="s">
        <v>124</v>
      </c>
      <c r="T117" s="64" t="s">
        <v>125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9" customHeight="1">
      <c r="A118" s="32"/>
      <c r="B118" s="33"/>
      <c r="C118" s="69" t="s">
        <v>126</v>
      </c>
      <c r="D118" s="32"/>
      <c r="E118" s="32"/>
      <c r="F118" s="32"/>
      <c r="G118" s="32"/>
      <c r="H118" s="32"/>
      <c r="I118" s="32"/>
      <c r="J118" s="127">
        <f>BK118</f>
        <v>0</v>
      </c>
      <c r="K118" s="32"/>
      <c r="L118" s="33"/>
      <c r="M118" s="65"/>
      <c r="N118" s="56"/>
      <c r="O118" s="66"/>
      <c r="P118" s="128">
        <f>P119</f>
        <v>0</v>
      </c>
      <c r="Q118" s="66"/>
      <c r="R118" s="128">
        <f>R119</f>
        <v>0</v>
      </c>
      <c r="S118" s="66"/>
      <c r="T118" s="129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71</v>
      </c>
      <c r="AU118" s="17" t="s">
        <v>100</v>
      </c>
      <c r="BK118" s="130">
        <f>BK119</f>
        <v>0</v>
      </c>
    </row>
    <row r="119" spans="1:65" s="12" customFormat="1" ht="25.9" customHeight="1">
      <c r="B119" s="131"/>
      <c r="D119" s="132" t="s">
        <v>71</v>
      </c>
      <c r="E119" s="133" t="s">
        <v>172</v>
      </c>
      <c r="F119" s="133" t="s">
        <v>172</v>
      </c>
      <c r="I119" s="134"/>
      <c r="J119" s="135">
        <f>BK119</f>
        <v>0</v>
      </c>
      <c r="L119" s="131"/>
      <c r="M119" s="136"/>
      <c r="N119" s="137"/>
      <c r="O119" s="137"/>
      <c r="P119" s="138">
        <f>P120</f>
        <v>0</v>
      </c>
      <c r="Q119" s="137"/>
      <c r="R119" s="138">
        <f>R120</f>
        <v>0</v>
      </c>
      <c r="S119" s="137"/>
      <c r="T119" s="139">
        <f>T120</f>
        <v>0</v>
      </c>
      <c r="AR119" s="132" t="s">
        <v>145</v>
      </c>
      <c r="AT119" s="140" t="s">
        <v>71</v>
      </c>
      <c r="AU119" s="140" t="s">
        <v>72</v>
      </c>
      <c r="AY119" s="132" t="s">
        <v>129</v>
      </c>
      <c r="BK119" s="141">
        <f>BK120</f>
        <v>0</v>
      </c>
    </row>
    <row r="120" spans="1:65" s="12" customFormat="1" ht="22.9" customHeight="1">
      <c r="B120" s="131"/>
      <c r="D120" s="132" t="s">
        <v>71</v>
      </c>
      <c r="E120" s="142" t="s">
        <v>456</v>
      </c>
      <c r="F120" s="142" t="s">
        <v>457</v>
      </c>
      <c r="I120" s="134"/>
      <c r="J120" s="143">
        <f>BK120</f>
        <v>0</v>
      </c>
      <c r="L120" s="131"/>
      <c r="M120" s="136"/>
      <c r="N120" s="137"/>
      <c r="O120" s="137"/>
      <c r="P120" s="138">
        <f>SUM(P121:P137)</f>
        <v>0</v>
      </c>
      <c r="Q120" s="137"/>
      <c r="R120" s="138">
        <f>SUM(R121:R137)</f>
        <v>0</v>
      </c>
      <c r="S120" s="137"/>
      <c r="T120" s="139">
        <f>SUM(T121:T137)</f>
        <v>0</v>
      </c>
      <c r="AR120" s="132" t="s">
        <v>145</v>
      </c>
      <c r="AT120" s="140" t="s">
        <v>71</v>
      </c>
      <c r="AU120" s="140" t="s">
        <v>80</v>
      </c>
      <c r="AY120" s="132" t="s">
        <v>129</v>
      </c>
      <c r="BK120" s="141">
        <f>SUM(BK121:BK137)</f>
        <v>0</v>
      </c>
    </row>
    <row r="121" spans="1:65" s="2" customFormat="1" ht="21.75" customHeight="1">
      <c r="A121" s="32"/>
      <c r="B121" s="144"/>
      <c r="C121" s="145" t="s">
        <v>80</v>
      </c>
      <c r="D121" s="145" t="s">
        <v>131</v>
      </c>
      <c r="E121" s="146" t="s">
        <v>458</v>
      </c>
      <c r="F121" s="147" t="s">
        <v>459</v>
      </c>
      <c r="G121" s="148" t="s">
        <v>185</v>
      </c>
      <c r="H121" s="149">
        <v>2610</v>
      </c>
      <c r="I121" s="150"/>
      <c r="J121" s="151">
        <f t="shared" ref="J121:J137" si="0">ROUND(I121*H121,2)</f>
        <v>0</v>
      </c>
      <c r="K121" s="152"/>
      <c r="L121" s="33"/>
      <c r="M121" s="153" t="s">
        <v>1</v>
      </c>
      <c r="N121" s="154" t="s">
        <v>37</v>
      </c>
      <c r="O121" s="58"/>
      <c r="P121" s="155">
        <f t="shared" ref="P121:P137" si="1">O121*H121</f>
        <v>0</v>
      </c>
      <c r="Q121" s="155">
        <v>0</v>
      </c>
      <c r="R121" s="155">
        <f t="shared" ref="R121:R137" si="2">Q121*H121</f>
        <v>0</v>
      </c>
      <c r="S121" s="155">
        <v>0</v>
      </c>
      <c r="T121" s="156">
        <f t="shared" ref="T121:T137" si="3"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57" t="s">
        <v>80</v>
      </c>
      <c r="AT121" s="157" t="s">
        <v>131</v>
      </c>
      <c r="AU121" s="157" t="s">
        <v>82</v>
      </c>
      <c r="AY121" s="17" t="s">
        <v>129</v>
      </c>
      <c r="BE121" s="158">
        <f t="shared" ref="BE121:BE137" si="4">IF(N121="základní",J121,0)</f>
        <v>0</v>
      </c>
      <c r="BF121" s="158">
        <f t="shared" ref="BF121:BF137" si="5">IF(N121="snížená",J121,0)</f>
        <v>0</v>
      </c>
      <c r="BG121" s="158">
        <f t="shared" ref="BG121:BG137" si="6">IF(N121="zákl. přenesená",J121,0)</f>
        <v>0</v>
      </c>
      <c r="BH121" s="158">
        <f t="shared" ref="BH121:BH137" si="7">IF(N121="sníž. přenesená",J121,0)</f>
        <v>0</v>
      </c>
      <c r="BI121" s="158">
        <f t="shared" ref="BI121:BI137" si="8">IF(N121="nulová",J121,0)</f>
        <v>0</v>
      </c>
      <c r="BJ121" s="17" t="s">
        <v>80</v>
      </c>
      <c r="BK121" s="158">
        <f t="shared" ref="BK121:BK137" si="9">ROUND(I121*H121,2)</f>
        <v>0</v>
      </c>
      <c r="BL121" s="17" t="s">
        <v>80</v>
      </c>
      <c r="BM121" s="157" t="s">
        <v>460</v>
      </c>
    </row>
    <row r="122" spans="1:65" s="2" customFormat="1" ht="21.75" customHeight="1">
      <c r="A122" s="32"/>
      <c r="B122" s="144"/>
      <c r="C122" s="145" t="s">
        <v>82</v>
      </c>
      <c r="D122" s="145" t="s">
        <v>131</v>
      </c>
      <c r="E122" s="146" t="s">
        <v>461</v>
      </c>
      <c r="F122" s="147" t="s">
        <v>462</v>
      </c>
      <c r="G122" s="148" t="s">
        <v>185</v>
      </c>
      <c r="H122" s="149">
        <v>1200</v>
      </c>
      <c r="I122" s="150"/>
      <c r="J122" s="151">
        <f t="shared" si="0"/>
        <v>0</v>
      </c>
      <c r="K122" s="152"/>
      <c r="L122" s="33"/>
      <c r="M122" s="153" t="s">
        <v>1</v>
      </c>
      <c r="N122" s="154" t="s">
        <v>37</v>
      </c>
      <c r="O122" s="58"/>
      <c r="P122" s="155">
        <f t="shared" si="1"/>
        <v>0</v>
      </c>
      <c r="Q122" s="155">
        <v>0</v>
      </c>
      <c r="R122" s="155">
        <f t="shared" si="2"/>
        <v>0</v>
      </c>
      <c r="S122" s="155">
        <v>0</v>
      </c>
      <c r="T122" s="156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7" t="s">
        <v>80</v>
      </c>
      <c r="AT122" s="157" t="s">
        <v>131</v>
      </c>
      <c r="AU122" s="157" t="s">
        <v>82</v>
      </c>
      <c r="AY122" s="17" t="s">
        <v>129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7" t="s">
        <v>80</v>
      </c>
      <c r="BK122" s="158">
        <f t="shared" si="9"/>
        <v>0</v>
      </c>
      <c r="BL122" s="17" t="s">
        <v>80</v>
      </c>
      <c r="BM122" s="157" t="s">
        <v>463</v>
      </c>
    </row>
    <row r="123" spans="1:65" s="2" customFormat="1" ht="16.5" customHeight="1">
      <c r="A123" s="32"/>
      <c r="B123" s="144"/>
      <c r="C123" s="145" t="s">
        <v>145</v>
      </c>
      <c r="D123" s="145" t="s">
        <v>131</v>
      </c>
      <c r="E123" s="146" t="s">
        <v>464</v>
      </c>
      <c r="F123" s="147" t="s">
        <v>465</v>
      </c>
      <c r="G123" s="148" t="s">
        <v>185</v>
      </c>
      <c r="H123" s="149">
        <v>260</v>
      </c>
      <c r="I123" s="150"/>
      <c r="J123" s="151">
        <f t="shared" si="0"/>
        <v>0</v>
      </c>
      <c r="K123" s="152"/>
      <c r="L123" s="33"/>
      <c r="M123" s="153" t="s">
        <v>1</v>
      </c>
      <c r="N123" s="154" t="s">
        <v>37</v>
      </c>
      <c r="O123" s="58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7" t="s">
        <v>80</v>
      </c>
      <c r="AT123" s="157" t="s">
        <v>131</v>
      </c>
      <c r="AU123" s="157" t="s">
        <v>82</v>
      </c>
      <c r="AY123" s="17" t="s">
        <v>129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7" t="s">
        <v>80</v>
      </c>
      <c r="BK123" s="158">
        <f t="shared" si="9"/>
        <v>0</v>
      </c>
      <c r="BL123" s="17" t="s">
        <v>80</v>
      </c>
      <c r="BM123" s="157" t="s">
        <v>466</v>
      </c>
    </row>
    <row r="124" spans="1:65" s="2" customFormat="1" ht="21.75" customHeight="1">
      <c r="A124" s="32"/>
      <c r="B124" s="144"/>
      <c r="C124" s="145" t="s">
        <v>135</v>
      </c>
      <c r="D124" s="145" t="s">
        <v>131</v>
      </c>
      <c r="E124" s="146" t="s">
        <v>467</v>
      </c>
      <c r="F124" s="147" t="s">
        <v>468</v>
      </c>
      <c r="G124" s="148" t="s">
        <v>185</v>
      </c>
      <c r="H124" s="149">
        <v>520</v>
      </c>
      <c r="I124" s="150"/>
      <c r="J124" s="151">
        <f t="shared" si="0"/>
        <v>0</v>
      </c>
      <c r="K124" s="152"/>
      <c r="L124" s="33"/>
      <c r="M124" s="153" t="s">
        <v>1</v>
      </c>
      <c r="N124" s="154" t="s">
        <v>37</v>
      </c>
      <c r="O124" s="58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80</v>
      </c>
      <c r="AT124" s="157" t="s">
        <v>131</v>
      </c>
      <c r="AU124" s="157" t="s">
        <v>82</v>
      </c>
      <c r="AY124" s="17" t="s">
        <v>129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7" t="s">
        <v>80</v>
      </c>
      <c r="BK124" s="158">
        <f t="shared" si="9"/>
        <v>0</v>
      </c>
      <c r="BL124" s="17" t="s">
        <v>80</v>
      </c>
      <c r="BM124" s="157" t="s">
        <v>469</v>
      </c>
    </row>
    <row r="125" spans="1:65" s="2" customFormat="1" ht="16.5" customHeight="1">
      <c r="A125" s="32"/>
      <c r="B125" s="144"/>
      <c r="C125" s="145" t="s">
        <v>156</v>
      </c>
      <c r="D125" s="145" t="s">
        <v>131</v>
      </c>
      <c r="E125" s="146" t="s">
        <v>470</v>
      </c>
      <c r="F125" s="147" t="s">
        <v>471</v>
      </c>
      <c r="G125" s="148" t="s">
        <v>185</v>
      </c>
      <c r="H125" s="149">
        <v>400</v>
      </c>
      <c r="I125" s="150"/>
      <c r="J125" s="151">
        <f t="shared" si="0"/>
        <v>0</v>
      </c>
      <c r="K125" s="152"/>
      <c r="L125" s="33"/>
      <c r="M125" s="153" t="s">
        <v>1</v>
      </c>
      <c r="N125" s="154" t="s">
        <v>37</v>
      </c>
      <c r="O125" s="58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80</v>
      </c>
      <c r="AT125" s="157" t="s">
        <v>131</v>
      </c>
      <c r="AU125" s="157" t="s">
        <v>82</v>
      </c>
      <c r="AY125" s="17" t="s">
        <v>129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7" t="s">
        <v>80</v>
      </c>
      <c r="BK125" s="158">
        <f t="shared" si="9"/>
        <v>0</v>
      </c>
      <c r="BL125" s="17" t="s">
        <v>80</v>
      </c>
      <c r="BM125" s="157" t="s">
        <v>472</v>
      </c>
    </row>
    <row r="126" spans="1:65" s="2" customFormat="1" ht="16.5" customHeight="1">
      <c r="A126" s="32"/>
      <c r="B126" s="144"/>
      <c r="C126" s="145" t="s">
        <v>161</v>
      </c>
      <c r="D126" s="145" t="s">
        <v>131</v>
      </c>
      <c r="E126" s="146" t="s">
        <v>473</v>
      </c>
      <c r="F126" s="147" t="s">
        <v>474</v>
      </c>
      <c r="G126" s="148" t="s">
        <v>185</v>
      </c>
      <c r="H126" s="149">
        <v>4810</v>
      </c>
      <c r="I126" s="150"/>
      <c r="J126" s="151">
        <f t="shared" si="0"/>
        <v>0</v>
      </c>
      <c r="K126" s="152"/>
      <c r="L126" s="33"/>
      <c r="M126" s="153" t="s">
        <v>1</v>
      </c>
      <c r="N126" s="154" t="s">
        <v>37</v>
      </c>
      <c r="O126" s="58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80</v>
      </c>
      <c r="AT126" s="157" t="s">
        <v>131</v>
      </c>
      <c r="AU126" s="157" t="s">
        <v>82</v>
      </c>
      <c r="AY126" s="17" t="s">
        <v>129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7" t="s">
        <v>80</v>
      </c>
      <c r="BK126" s="158">
        <f t="shared" si="9"/>
        <v>0</v>
      </c>
      <c r="BL126" s="17" t="s">
        <v>80</v>
      </c>
      <c r="BM126" s="157" t="s">
        <v>475</v>
      </c>
    </row>
    <row r="127" spans="1:65" s="2" customFormat="1" ht="16.5" customHeight="1">
      <c r="A127" s="32"/>
      <c r="B127" s="144"/>
      <c r="C127" s="145" t="s">
        <v>167</v>
      </c>
      <c r="D127" s="145" t="s">
        <v>131</v>
      </c>
      <c r="E127" s="146" t="s">
        <v>476</v>
      </c>
      <c r="F127" s="147" t="s">
        <v>477</v>
      </c>
      <c r="G127" s="148" t="s">
        <v>185</v>
      </c>
      <c r="H127" s="149">
        <v>400</v>
      </c>
      <c r="I127" s="150"/>
      <c r="J127" s="151">
        <f t="shared" si="0"/>
        <v>0</v>
      </c>
      <c r="K127" s="152"/>
      <c r="L127" s="33"/>
      <c r="M127" s="153" t="s">
        <v>1</v>
      </c>
      <c r="N127" s="154" t="s">
        <v>37</v>
      </c>
      <c r="O127" s="58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80</v>
      </c>
      <c r="AT127" s="157" t="s">
        <v>131</v>
      </c>
      <c r="AU127" s="157" t="s">
        <v>82</v>
      </c>
      <c r="AY127" s="17" t="s">
        <v>129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7" t="s">
        <v>80</v>
      </c>
      <c r="BK127" s="158">
        <f t="shared" si="9"/>
        <v>0</v>
      </c>
      <c r="BL127" s="17" t="s">
        <v>80</v>
      </c>
      <c r="BM127" s="157" t="s">
        <v>478</v>
      </c>
    </row>
    <row r="128" spans="1:65" s="2" customFormat="1" ht="16.5" customHeight="1">
      <c r="A128" s="32"/>
      <c r="B128" s="144"/>
      <c r="C128" s="145" t="s">
        <v>171</v>
      </c>
      <c r="D128" s="145" t="s">
        <v>131</v>
      </c>
      <c r="E128" s="146" t="s">
        <v>479</v>
      </c>
      <c r="F128" s="147" t="s">
        <v>480</v>
      </c>
      <c r="G128" s="148" t="s">
        <v>185</v>
      </c>
      <c r="H128" s="149">
        <v>400</v>
      </c>
      <c r="I128" s="150"/>
      <c r="J128" s="151">
        <f t="shared" si="0"/>
        <v>0</v>
      </c>
      <c r="K128" s="152"/>
      <c r="L128" s="33"/>
      <c r="M128" s="153" t="s">
        <v>1</v>
      </c>
      <c r="N128" s="154" t="s">
        <v>37</v>
      </c>
      <c r="O128" s="58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80</v>
      </c>
      <c r="AT128" s="157" t="s">
        <v>131</v>
      </c>
      <c r="AU128" s="157" t="s">
        <v>82</v>
      </c>
      <c r="AY128" s="17" t="s">
        <v>129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7" t="s">
        <v>80</v>
      </c>
      <c r="BK128" s="158">
        <f t="shared" si="9"/>
        <v>0</v>
      </c>
      <c r="BL128" s="17" t="s">
        <v>80</v>
      </c>
      <c r="BM128" s="157" t="s">
        <v>481</v>
      </c>
    </row>
    <row r="129" spans="1:65" s="2" customFormat="1" ht="24.2" customHeight="1">
      <c r="A129" s="32"/>
      <c r="B129" s="144"/>
      <c r="C129" s="145" t="s">
        <v>178</v>
      </c>
      <c r="D129" s="145" t="s">
        <v>131</v>
      </c>
      <c r="E129" s="146" t="s">
        <v>482</v>
      </c>
      <c r="F129" s="147" t="s">
        <v>483</v>
      </c>
      <c r="G129" s="148" t="s">
        <v>185</v>
      </c>
      <c r="H129" s="149">
        <v>600</v>
      </c>
      <c r="I129" s="150"/>
      <c r="J129" s="151">
        <f t="shared" si="0"/>
        <v>0</v>
      </c>
      <c r="K129" s="152"/>
      <c r="L129" s="33"/>
      <c r="M129" s="153" t="s">
        <v>1</v>
      </c>
      <c r="N129" s="154" t="s">
        <v>37</v>
      </c>
      <c r="O129" s="58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80</v>
      </c>
      <c r="AT129" s="157" t="s">
        <v>131</v>
      </c>
      <c r="AU129" s="157" t="s">
        <v>82</v>
      </c>
      <c r="AY129" s="17" t="s">
        <v>129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7" t="s">
        <v>80</v>
      </c>
      <c r="BK129" s="158">
        <f t="shared" si="9"/>
        <v>0</v>
      </c>
      <c r="BL129" s="17" t="s">
        <v>80</v>
      </c>
      <c r="BM129" s="157" t="s">
        <v>484</v>
      </c>
    </row>
    <row r="130" spans="1:65" s="2" customFormat="1" ht="16.5" customHeight="1">
      <c r="A130" s="32"/>
      <c r="B130" s="144"/>
      <c r="C130" s="145" t="s">
        <v>182</v>
      </c>
      <c r="D130" s="145" t="s">
        <v>131</v>
      </c>
      <c r="E130" s="146" t="s">
        <v>485</v>
      </c>
      <c r="F130" s="147" t="s">
        <v>486</v>
      </c>
      <c r="G130" s="148" t="s">
        <v>185</v>
      </c>
      <c r="H130" s="149">
        <v>170</v>
      </c>
      <c r="I130" s="150"/>
      <c r="J130" s="151">
        <f t="shared" si="0"/>
        <v>0</v>
      </c>
      <c r="K130" s="152"/>
      <c r="L130" s="33"/>
      <c r="M130" s="153" t="s">
        <v>1</v>
      </c>
      <c r="N130" s="154" t="s">
        <v>37</v>
      </c>
      <c r="O130" s="58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80</v>
      </c>
      <c r="AT130" s="157" t="s">
        <v>131</v>
      </c>
      <c r="AU130" s="157" t="s">
        <v>82</v>
      </c>
      <c r="AY130" s="17" t="s">
        <v>129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7" t="s">
        <v>80</v>
      </c>
      <c r="BK130" s="158">
        <f t="shared" si="9"/>
        <v>0</v>
      </c>
      <c r="BL130" s="17" t="s">
        <v>80</v>
      </c>
      <c r="BM130" s="157" t="s">
        <v>487</v>
      </c>
    </row>
    <row r="131" spans="1:65" s="2" customFormat="1" ht="16.5" customHeight="1">
      <c r="A131" s="32"/>
      <c r="B131" s="144"/>
      <c r="C131" s="145" t="s">
        <v>189</v>
      </c>
      <c r="D131" s="145" t="s">
        <v>131</v>
      </c>
      <c r="E131" s="146" t="s">
        <v>488</v>
      </c>
      <c r="F131" s="147" t="s">
        <v>489</v>
      </c>
      <c r="G131" s="148" t="s">
        <v>185</v>
      </c>
      <c r="H131" s="149">
        <v>200</v>
      </c>
      <c r="I131" s="150"/>
      <c r="J131" s="151">
        <f t="shared" si="0"/>
        <v>0</v>
      </c>
      <c r="K131" s="152"/>
      <c r="L131" s="33"/>
      <c r="M131" s="153" t="s">
        <v>1</v>
      </c>
      <c r="N131" s="154" t="s">
        <v>37</v>
      </c>
      <c r="O131" s="58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80</v>
      </c>
      <c r="AT131" s="157" t="s">
        <v>131</v>
      </c>
      <c r="AU131" s="157" t="s">
        <v>82</v>
      </c>
      <c r="AY131" s="17" t="s">
        <v>129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7" t="s">
        <v>80</v>
      </c>
      <c r="BK131" s="158">
        <f t="shared" si="9"/>
        <v>0</v>
      </c>
      <c r="BL131" s="17" t="s">
        <v>80</v>
      </c>
      <c r="BM131" s="157" t="s">
        <v>490</v>
      </c>
    </row>
    <row r="132" spans="1:65" s="2" customFormat="1" ht="16.5" customHeight="1">
      <c r="A132" s="32"/>
      <c r="B132" s="144"/>
      <c r="C132" s="145" t="s">
        <v>193</v>
      </c>
      <c r="D132" s="145" t="s">
        <v>131</v>
      </c>
      <c r="E132" s="146" t="s">
        <v>491</v>
      </c>
      <c r="F132" s="147" t="s">
        <v>492</v>
      </c>
      <c r="G132" s="148" t="s">
        <v>185</v>
      </c>
      <c r="H132" s="149">
        <v>540</v>
      </c>
      <c r="I132" s="150"/>
      <c r="J132" s="151">
        <f t="shared" si="0"/>
        <v>0</v>
      </c>
      <c r="K132" s="152"/>
      <c r="L132" s="33"/>
      <c r="M132" s="153" t="s">
        <v>1</v>
      </c>
      <c r="N132" s="154" t="s">
        <v>37</v>
      </c>
      <c r="O132" s="58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7" t="s">
        <v>80</v>
      </c>
      <c r="AT132" s="157" t="s">
        <v>131</v>
      </c>
      <c r="AU132" s="157" t="s">
        <v>82</v>
      </c>
      <c r="AY132" s="17" t="s">
        <v>129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7" t="s">
        <v>80</v>
      </c>
      <c r="BK132" s="158">
        <f t="shared" si="9"/>
        <v>0</v>
      </c>
      <c r="BL132" s="17" t="s">
        <v>80</v>
      </c>
      <c r="BM132" s="157" t="s">
        <v>493</v>
      </c>
    </row>
    <row r="133" spans="1:65" s="2" customFormat="1" ht="16.5" customHeight="1">
      <c r="A133" s="32"/>
      <c r="B133" s="144"/>
      <c r="C133" s="145" t="s">
        <v>198</v>
      </c>
      <c r="D133" s="145" t="s">
        <v>131</v>
      </c>
      <c r="E133" s="146" t="s">
        <v>494</v>
      </c>
      <c r="F133" s="147" t="s">
        <v>495</v>
      </c>
      <c r="G133" s="148" t="s">
        <v>164</v>
      </c>
      <c r="H133" s="149">
        <v>6.4</v>
      </c>
      <c r="I133" s="150"/>
      <c r="J133" s="151">
        <f t="shared" si="0"/>
        <v>0</v>
      </c>
      <c r="K133" s="152"/>
      <c r="L133" s="33"/>
      <c r="M133" s="153" t="s">
        <v>1</v>
      </c>
      <c r="N133" s="154" t="s">
        <v>37</v>
      </c>
      <c r="O133" s="58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80</v>
      </c>
      <c r="AT133" s="157" t="s">
        <v>131</v>
      </c>
      <c r="AU133" s="157" t="s">
        <v>82</v>
      </c>
      <c r="AY133" s="17" t="s">
        <v>129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7" t="s">
        <v>80</v>
      </c>
      <c r="BK133" s="158">
        <f t="shared" si="9"/>
        <v>0</v>
      </c>
      <c r="BL133" s="17" t="s">
        <v>80</v>
      </c>
      <c r="BM133" s="157" t="s">
        <v>496</v>
      </c>
    </row>
    <row r="134" spans="1:65" s="2" customFormat="1" ht="21.75" customHeight="1">
      <c r="A134" s="32"/>
      <c r="B134" s="144"/>
      <c r="C134" s="145" t="s">
        <v>202</v>
      </c>
      <c r="D134" s="145" t="s">
        <v>131</v>
      </c>
      <c r="E134" s="146" t="s">
        <v>497</v>
      </c>
      <c r="F134" s="147" t="s">
        <v>498</v>
      </c>
      <c r="G134" s="148" t="s">
        <v>148</v>
      </c>
      <c r="H134" s="149">
        <v>1.22</v>
      </c>
      <c r="I134" s="150"/>
      <c r="J134" s="151">
        <f t="shared" si="0"/>
        <v>0</v>
      </c>
      <c r="K134" s="152"/>
      <c r="L134" s="33"/>
      <c r="M134" s="153" t="s">
        <v>1</v>
      </c>
      <c r="N134" s="154" t="s">
        <v>37</v>
      </c>
      <c r="O134" s="58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80</v>
      </c>
      <c r="AT134" s="157" t="s">
        <v>131</v>
      </c>
      <c r="AU134" s="157" t="s">
        <v>82</v>
      </c>
      <c r="AY134" s="17" t="s">
        <v>129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7" t="s">
        <v>80</v>
      </c>
      <c r="BK134" s="158">
        <f t="shared" si="9"/>
        <v>0</v>
      </c>
      <c r="BL134" s="17" t="s">
        <v>80</v>
      </c>
      <c r="BM134" s="157" t="s">
        <v>499</v>
      </c>
    </row>
    <row r="135" spans="1:65" s="2" customFormat="1" ht="21.75" customHeight="1">
      <c r="A135" s="32"/>
      <c r="B135" s="144"/>
      <c r="C135" s="145" t="s">
        <v>8</v>
      </c>
      <c r="D135" s="145" t="s">
        <v>131</v>
      </c>
      <c r="E135" s="146" t="s">
        <v>500</v>
      </c>
      <c r="F135" s="147" t="s">
        <v>501</v>
      </c>
      <c r="G135" s="148" t="s">
        <v>205</v>
      </c>
      <c r="H135" s="149">
        <v>2</v>
      </c>
      <c r="I135" s="150"/>
      <c r="J135" s="151">
        <f t="shared" si="0"/>
        <v>0</v>
      </c>
      <c r="K135" s="152"/>
      <c r="L135" s="33"/>
      <c r="M135" s="153" t="s">
        <v>1</v>
      </c>
      <c r="N135" s="154" t="s">
        <v>37</v>
      </c>
      <c r="O135" s="58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80</v>
      </c>
      <c r="AT135" s="157" t="s">
        <v>131</v>
      </c>
      <c r="AU135" s="157" t="s">
        <v>82</v>
      </c>
      <c r="AY135" s="17" t="s">
        <v>129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7" t="s">
        <v>80</v>
      </c>
      <c r="BK135" s="158">
        <f t="shared" si="9"/>
        <v>0</v>
      </c>
      <c r="BL135" s="17" t="s">
        <v>80</v>
      </c>
      <c r="BM135" s="157" t="s">
        <v>502</v>
      </c>
    </row>
    <row r="136" spans="1:65" s="2" customFormat="1" ht="24.2" customHeight="1">
      <c r="A136" s="32"/>
      <c r="B136" s="144"/>
      <c r="C136" s="145" t="s">
        <v>214</v>
      </c>
      <c r="D136" s="145" t="s">
        <v>131</v>
      </c>
      <c r="E136" s="146" t="s">
        <v>503</v>
      </c>
      <c r="F136" s="147" t="s">
        <v>504</v>
      </c>
      <c r="G136" s="148" t="s">
        <v>205</v>
      </c>
      <c r="H136" s="149">
        <v>2</v>
      </c>
      <c r="I136" s="150"/>
      <c r="J136" s="151">
        <f t="shared" si="0"/>
        <v>0</v>
      </c>
      <c r="K136" s="152"/>
      <c r="L136" s="33"/>
      <c r="M136" s="153" t="s">
        <v>1</v>
      </c>
      <c r="N136" s="154" t="s">
        <v>37</v>
      </c>
      <c r="O136" s="58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7" t="s">
        <v>80</v>
      </c>
      <c r="AT136" s="157" t="s">
        <v>131</v>
      </c>
      <c r="AU136" s="157" t="s">
        <v>82</v>
      </c>
      <c r="AY136" s="17" t="s">
        <v>129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7" t="s">
        <v>80</v>
      </c>
      <c r="BK136" s="158">
        <f t="shared" si="9"/>
        <v>0</v>
      </c>
      <c r="BL136" s="17" t="s">
        <v>80</v>
      </c>
      <c r="BM136" s="157" t="s">
        <v>505</v>
      </c>
    </row>
    <row r="137" spans="1:65" s="2" customFormat="1" ht="16.5" customHeight="1">
      <c r="A137" s="32"/>
      <c r="B137" s="144"/>
      <c r="C137" s="145" t="s">
        <v>218</v>
      </c>
      <c r="D137" s="145" t="s">
        <v>131</v>
      </c>
      <c r="E137" s="146" t="s">
        <v>506</v>
      </c>
      <c r="F137" s="147" t="s">
        <v>507</v>
      </c>
      <c r="G137" s="148" t="s">
        <v>205</v>
      </c>
      <c r="H137" s="149">
        <v>1</v>
      </c>
      <c r="I137" s="150"/>
      <c r="J137" s="151">
        <f t="shared" si="0"/>
        <v>0</v>
      </c>
      <c r="K137" s="152"/>
      <c r="L137" s="33"/>
      <c r="M137" s="195" t="s">
        <v>1</v>
      </c>
      <c r="N137" s="196" t="s">
        <v>37</v>
      </c>
      <c r="O137" s="197"/>
      <c r="P137" s="198">
        <f t="shared" si="1"/>
        <v>0</v>
      </c>
      <c r="Q137" s="198">
        <v>0</v>
      </c>
      <c r="R137" s="198">
        <f t="shared" si="2"/>
        <v>0</v>
      </c>
      <c r="S137" s="198">
        <v>0</v>
      </c>
      <c r="T137" s="199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80</v>
      </c>
      <c r="AT137" s="157" t="s">
        <v>131</v>
      </c>
      <c r="AU137" s="157" t="s">
        <v>82</v>
      </c>
      <c r="AY137" s="17" t="s">
        <v>129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7" t="s">
        <v>80</v>
      </c>
      <c r="BK137" s="158">
        <f t="shared" si="9"/>
        <v>0</v>
      </c>
      <c r="BL137" s="17" t="s">
        <v>80</v>
      </c>
      <c r="BM137" s="157" t="s">
        <v>508</v>
      </c>
    </row>
    <row r="138" spans="1:65" s="2" customFormat="1" ht="6.95" customHeight="1">
      <c r="A138" s="32"/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33"/>
      <c r="M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</sheetData>
  <autoFilter ref="C117:K137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43" t="str">
        <f>'Rekapitulace stavby'!K6</f>
        <v>Baťův kanál, PK Spytihněv, PK Veselí n. Moravou - Komplexní oprava (PK Veselí)</v>
      </c>
      <c r="F7" s="244"/>
      <c r="G7" s="244"/>
      <c r="H7" s="244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customHeight="1">
      <c r="A9" s="32"/>
      <c r="B9" s="33"/>
      <c r="C9" s="32"/>
      <c r="D9" s="32"/>
      <c r="E9" s="233" t="s">
        <v>509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>
        <f>'Rekapitulace stavby'!AN8</f>
        <v>44782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25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26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15"/>
      <c r="G18" s="215"/>
      <c r="H18" s="215"/>
      <c r="I18" s="27" t="s">
        <v>25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25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25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31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9" t="s">
        <v>1</v>
      </c>
      <c r="F27" s="219"/>
      <c r="G27" s="219"/>
      <c r="H27" s="21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32</v>
      </c>
      <c r="E30" s="32"/>
      <c r="F30" s="32"/>
      <c r="G30" s="32"/>
      <c r="H30" s="32"/>
      <c r="I30" s="32"/>
      <c r="J30" s="71">
        <f>ROUND(J118,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34</v>
      </c>
      <c r="G32" s="32"/>
      <c r="H32" s="32"/>
      <c r="I32" s="36" t="s">
        <v>33</v>
      </c>
      <c r="J32" s="36" t="s">
        <v>35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36</v>
      </c>
      <c r="E33" s="27" t="s">
        <v>37</v>
      </c>
      <c r="F33" s="99">
        <f>ROUND((SUM(BE118:BE142)),  2)</f>
        <v>0</v>
      </c>
      <c r="G33" s="32"/>
      <c r="H33" s="32"/>
      <c r="I33" s="100">
        <v>0.21</v>
      </c>
      <c r="J33" s="99">
        <f>ROUND(((SUM(BE118:BE142))*I33),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38</v>
      </c>
      <c r="F34" s="99">
        <f>ROUND((SUM(BF118:BF142)),  2)</f>
        <v>0</v>
      </c>
      <c r="G34" s="32"/>
      <c r="H34" s="32"/>
      <c r="I34" s="100">
        <v>0.15</v>
      </c>
      <c r="J34" s="99">
        <f>ROUND(((SUM(BF118:BF142))*I34),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39</v>
      </c>
      <c r="F35" s="99">
        <f>ROUND((SUM(BG118:BG142)),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40</v>
      </c>
      <c r="F36" s="99">
        <f>ROUND((SUM(BH118:BH142)),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41</v>
      </c>
      <c r="F37" s="99">
        <f>ROUND((SUM(BI118:BI142)),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42</v>
      </c>
      <c r="E39" s="60"/>
      <c r="F39" s="60"/>
      <c r="G39" s="103" t="s">
        <v>43</v>
      </c>
      <c r="H39" s="104" t="s">
        <v>44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07" t="s">
        <v>48</v>
      </c>
      <c r="G61" s="45" t="s">
        <v>47</v>
      </c>
      <c r="H61" s="35"/>
      <c r="I61" s="35"/>
      <c r="J61" s="108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07" t="s">
        <v>48</v>
      </c>
      <c r="G76" s="45" t="s">
        <v>47</v>
      </c>
      <c r="H76" s="35"/>
      <c r="I76" s="35"/>
      <c r="J76" s="108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3" t="str">
        <f>E7</f>
        <v>Baťův kanál, PK Spytihněv, PK Veselí n. Moravou - Komplexní oprava (PK Veselí)</v>
      </c>
      <c r="F85" s="244"/>
      <c r="G85" s="244"/>
      <c r="H85" s="24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30" customHeight="1">
      <c r="A87" s="32"/>
      <c r="B87" s="33"/>
      <c r="C87" s="32"/>
      <c r="D87" s="32"/>
      <c r="E87" s="233" t="str">
        <f>E9</f>
        <v>02.2 - PS 02.2 Nerez provedení vzpěrných vrat a arm. vrat i provizorního hrazení pro dolní ohlaví PK Veselí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>
        <f>IF(J12="","",J12)</f>
        <v>44782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28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26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J118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5" customHeight="1">
      <c r="B97" s="112"/>
      <c r="D97" s="113" t="s">
        <v>112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10" customFormat="1" ht="19.899999999999999" customHeight="1">
      <c r="B98" s="116"/>
      <c r="D98" s="117" t="s">
        <v>455</v>
      </c>
      <c r="E98" s="118"/>
      <c r="F98" s="118"/>
      <c r="G98" s="118"/>
      <c r="H98" s="118"/>
      <c r="I98" s="118"/>
      <c r="J98" s="119">
        <f>J120</f>
        <v>0</v>
      </c>
      <c r="L98" s="116"/>
    </row>
    <row r="99" spans="1:31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114</v>
      </c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6.25" customHeight="1">
      <c r="A108" s="32"/>
      <c r="B108" s="33"/>
      <c r="C108" s="32"/>
      <c r="D108" s="32"/>
      <c r="E108" s="243" t="str">
        <f>E7</f>
        <v>Baťův kanál, PK Spytihněv, PK Veselí n. Moravou - Komplexní oprava (PK Veselí)</v>
      </c>
      <c r="F108" s="244"/>
      <c r="G108" s="244"/>
      <c r="H108" s="244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94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30" customHeight="1">
      <c r="A110" s="32"/>
      <c r="B110" s="33"/>
      <c r="C110" s="32"/>
      <c r="D110" s="32"/>
      <c r="E110" s="233" t="str">
        <f>E9</f>
        <v>02.2 - PS 02.2 Nerez provedení vzpěrných vrat a arm. vrat i provizorního hrazení pro dolní ohlaví PK Veselí</v>
      </c>
      <c r="F110" s="242"/>
      <c r="G110" s="242"/>
      <c r="H110" s="24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20</v>
      </c>
      <c r="D112" s="32"/>
      <c r="E112" s="32"/>
      <c r="F112" s="25" t="str">
        <f>F12</f>
        <v xml:space="preserve"> </v>
      </c>
      <c r="G112" s="32"/>
      <c r="H112" s="32"/>
      <c r="I112" s="27" t="s">
        <v>22</v>
      </c>
      <c r="J112" s="55">
        <f>IF(J12="","",J12)</f>
        <v>44782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23</v>
      </c>
      <c r="D114" s="32"/>
      <c r="E114" s="32"/>
      <c r="F114" s="25" t="str">
        <f>E15</f>
        <v xml:space="preserve"> </v>
      </c>
      <c r="G114" s="32"/>
      <c r="H114" s="32"/>
      <c r="I114" s="27" t="s">
        <v>28</v>
      </c>
      <c r="J114" s="30" t="str">
        <f>E21</f>
        <v xml:space="preserve"> 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26</v>
      </c>
      <c r="D115" s="32"/>
      <c r="E115" s="32"/>
      <c r="F115" s="25" t="str">
        <f>IF(E18="","",E18)</f>
        <v>Vyplň údaj</v>
      </c>
      <c r="G115" s="32"/>
      <c r="H115" s="32"/>
      <c r="I115" s="27" t="s">
        <v>30</v>
      </c>
      <c r="J115" s="30" t="str">
        <f>E24</f>
        <v xml:space="preserve"> 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20"/>
      <c r="B117" s="121"/>
      <c r="C117" s="122" t="s">
        <v>115</v>
      </c>
      <c r="D117" s="123" t="s">
        <v>57</v>
      </c>
      <c r="E117" s="123" t="s">
        <v>53</v>
      </c>
      <c r="F117" s="123" t="s">
        <v>54</v>
      </c>
      <c r="G117" s="123" t="s">
        <v>116</v>
      </c>
      <c r="H117" s="123" t="s">
        <v>117</v>
      </c>
      <c r="I117" s="123" t="s">
        <v>118</v>
      </c>
      <c r="J117" s="124" t="s">
        <v>98</v>
      </c>
      <c r="K117" s="125" t="s">
        <v>119</v>
      </c>
      <c r="L117" s="126"/>
      <c r="M117" s="62" t="s">
        <v>1</v>
      </c>
      <c r="N117" s="63" t="s">
        <v>36</v>
      </c>
      <c r="O117" s="63" t="s">
        <v>120</v>
      </c>
      <c r="P117" s="63" t="s">
        <v>121</v>
      </c>
      <c r="Q117" s="63" t="s">
        <v>122</v>
      </c>
      <c r="R117" s="63" t="s">
        <v>123</v>
      </c>
      <c r="S117" s="63" t="s">
        <v>124</v>
      </c>
      <c r="T117" s="64" t="s">
        <v>125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9" customHeight="1">
      <c r="A118" s="32"/>
      <c r="B118" s="33"/>
      <c r="C118" s="69" t="s">
        <v>126</v>
      </c>
      <c r="D118" s="32"/>
      <c r="E118" s="32"/>
      <c r="F118" s="32"/>
      <c r="G118" s="32"/>
      <c r="H118" s="32"/>
      <c r="I118" s="32"/>
      <c r="J118" s="127">
        <f>BK118</f>
        <v>0</v>
      </c>
      <c r="K118" s="32"/>
      <c r="L118" s="33"/>
      <c r="M118" s="65"/>
      <c r="N118" s="56"/>
      <c r="O118" s="66"/>
      <c r="P118" s="128">
        <f>P119</f>
        <v>0</v>
      </c>
      <c r="Q118" s="66"/>
      <c r="R118" s="128">
        <f>R119</f>
        <v>0</v>
      </c>
      <c r="S118" s="66"/>
      <c r="T118" s="129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71</v>
      </c>
      <c r="AU118" s="17" t="s">
        <v>100</v>
      </c>
      <c r="BK118" s="130">
        <f>BK119</f>
        <v>0</v>
      </c>
    </row>
    <row r="119" spans="1:65" s="12" customFormat="1" ht="25.9" customHeight="1">
      <c r="B119" s="131"/>
      <c r="D119" s="132" t="s">
        <v>71</v>
      </c>
      <c r="E119" s="133" t="s">
        <v>172</v>
      </c>
      <c r="F119" s="133" t="s">
        <v>172</v>
      </c>
      <c r="I119" s="134"/>
      <c r="J119" s="135">
        <f>BK119</f>
        <v>0</v>
      </c>
      <c r="L119" s="131"/>
      <c r="M119" s="136"/>
      <c r="N119" s="137"/>
      <c r="O119" s="137"/>
      <c r="P119" s="138">
        <f>P120</f>
        <v>0</v>
      </c>
      <c r="Q119" s="137"/>
      <c r="R119" s="138">
        <f>R120</f>
        <v>0</v>
      </c>
      <c r="S119" s="137"/>
      <c r="T119" s="139">
        <f>T120</f>
        <v>0</v>
      </c>
      <c r="AR119" s="132" t="s">
        <v>145</v>
      </c>
      <c r="AT119" s="140" t="s">
        <v>71</v>
      </c>
      <c r="AU119" s="140" t="s">
        <v>72</v>
      </c>
      <c r="AY119" s="132" t="s">
        <v>129</v>
      </c>
      <c r="BK119" s="141">
        <f>BK120</f>
        <v>0</v>
      </c>
    </row>
    <row r="120" spans="1:65" s="12" customFormat="1" ht="22.9" customHeight="1">
      <c r="B120" s="131"/>
      <c r="D120" s="132" t="s">
        <v>71</v>
      </c>
      <c r="E120" s="142" t="s">
        <v>456</v>
      </c>
      <c r="F120" s="142" t="s">
        <v>457</v>
      </c>
      <c r="I120" s="134"/>
      <c r="J120" s="143">
        <f>BK120</f>
        <v>0</v>
      </c>
      <c r="L120" s="131"/>
      <c r="M120" s="136"/>
      <c r="N120" s="137"/>
      <c r="O120" s="137"/>
      <c r="P120" s="138">
        <f>SUM(P121:P142)</f>
        <v>0</v>
      </c>
      <c r="Q120" s="137"/>
      <c r="R120" s="138">
        <f>SUM(R121:R142)</f>
        <v>0</v>
      </c>
      <c r="S120" s="137"/>
      <c r="T120" s="139">
        <f>SUM(T121:T142)</f>
        <v>0</v>
      </c>
      <c r="AR120" s="132" t="s">
        <v>145</v>
      </c>
      <c r="AT120" s="140" t="s">
        <v>71</v>
      </c>
      <c r="AU120" s="140" t="s">
        <v>80</v>
      </c>
      <c r="AY120" s="132" t="s">
        <v>129</v>
      </c>
      <c r="BK120" s="141">
        <f>SUM(BK121:BK142)</f>
        <v>0</v>
      </c>
    </row>
    <row r="121" spans="1:65" s="2" customFormat="1" ht="21.75" customHeight="1">
      <c r="A121" s="32"/>
      <c r="B121" s="144"/>
      <c r="C121" s="145" t="s">
        <v>80</v>
      </c>
      <c r="D121" s="145" t="s">
        <v>131</v>
      </c>
      <c r="E121" s="146" t="s">
        <v>458</v>
      </c>
      <c r="F121" s="147" t="s">
        <v>459</v>
      </c>
      <c r="G121" s="148" t="s">
        <v>185</v>
      </c>
      <c r="H121" s="149">
        <v>1050</v>
      </c>
      <c r="I121" s="150"/>
      <c r="J121" s="151">
        <f t="shared" ref="J121:J137" si="0">ROUND(I121*H121,2)</f>
        <v>0</v>
      </c>
      <c r="K121" s="152"/>
      <c r="L121" s="33"/>
      <c r="M121" s="153" t="s">
        <v>1</v>
      </c>
      <c r="N121" s="154" t="s">
        <v>37</v>
      </c>
      <c r="O121" s="58"/>
      <c r="P121" s="155">
        <f t="shared" ref="P121:P137" si="1">O121*H121</f>
        <v>0</v>
      </c>
      <c r="Q121" s="155">
        <v>0</v>
      </c>
      <c r="R121" s="155">
        <f t="shared" ref="R121:R137" si="2">Q121*H121</f>
        <v>0</v>
      </c>
      <c r="S121" s="155">
        <v>0</v>
      </c>
      <c r="T121" s="156">
        <f t="shared" ref="T121:T137" si="3"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57" t="s">
        <v>80</v>
      </c>
      <c r="AT121" s="157" t="s">
        <v>131</v>
      </c>
      <c r="AU121" s="157" t="s">
        <v>82</v>
      </c>
      <c r="AY121" s="17" t="s">
        <v>129</v>
      </c>
      <c r="BE121" s="158">
        <f t="shared" ref="BE121:BE137" si="4">IF(N121="základní",J121,0)</f>
        <v>0</v>
      </c>
      <c r="BF121" s="158">
        <f t="shared" ref="BF121:BF137" si="5">IF(N121="snížená",J121,0)</f>
        <v>0</v>
      </c>
      <c r="BG121" s="158">
        <f t="shared" ref="BG121:BG137" si="6">IF(N121="zákl. přenesená",J121,0)</f>
        <v>0</v>
      </c>
      <c r="BH121" s="158">
        <f t="shared" ref="BH121:BH137" si="7">IF(N121="sníž. přenesená",J121,0)</f>
        <v>0</v>
      </c>
      <c r="BI121" s="158">
        <f t="shared" ref="BI121:BI137" si="8">IF(N121="nulová",J121,0)</f>
        <v>0</v>
      </c>
      <c r="BJ121" s="17" t="s">
        <v>80</v>
      </c>
      <c r="BK121" s="158">
        <f t="shared" ref="BK121:BK137" si="9">ROUND(I121*H121,2)</f>
        <v>0</v>
      </c>
      <c r="BL121" s="17" t="s">
        <v>80</v>
      </c>
      <c r="BM121" s="157" t="s">
        <v>510</v>
      </c>
    </row>
    <row r="122" spans="1:65" s="2" customFormat="1" ht="21.75" customHeight="1">
      <c r="A122" s="32"/>
      <c r="B122" s="144"/>
      <c r="C122" s="145" t="s">
        <v>82</v>
      </c>
      <c r="D122" s="145" t="s">
        <v>131</v>
      </c>
      <c r="E122" s="146" t="s">
        <v>461</v>
      </c>
      <c r="F122" s="147" t="s">
        <v>462</v>
      </c>
      <c r="G122" s="148" t="s">
        <v>185</v>
      </c>
      <c r="H122" s="149">
        <v>1090</v>
      </c>
      <c r="I122" s="150"/>
      <c r="J122" s="151">
        <f t="shared" si="0"/>
        <v>0</v>
      </c>
      <c r="K122" s="152"/>
      <c r="L122" s="33"/>
      <c r="M122" s="153" t="s">
        <v>1</v>
      </c>
      <c r="N122" s="154" t="s">
        <v>37</v>
      </c>
      <c r="O122" s="58"/>
      <c r="P122" s="155">
        <f t="shared" si="1"/>
        <v>0</v>
      </c>
      <c r="Q122" s="155">
        <v>0</v>
      </c>
      <c r="R122" s="155">
        <f t="shared" si="2"/>
        <v>0</v>
      </c>
      <c r="S122" s="155">
        <v>0</v>
      </c>
      <c r="T122" s="156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7" t="s">
        <v>80</v>
      </c>
      <c r="AT122" s="157" t="s">
        <v>131</v>
      </c>
      <c r="AU122" s="157" t="s">
        <v>82</v>
      </c>
      <c r="AY122" s="17" t="s">
        <v>129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7" t="s">
        <v>80</v>
      </c>
      <c r="BK122" s="158">
        <f t="shared" si="9"/>
        <v>0</v>
      </c>
      <c r="BL122" s="17" t="s">
        <v>80</v>
      </c>
      <c r="BM122" s="157" t="s">
        <v>511</v>
      </c>
    </row>
    <row r="123" spans="1:65" s="2" customFormat="1" ht="16.5" customHeight="1">
      <c r="A123" s="32"/>
      <c r="B123" s="144"/>
      <c r="C123" s="145" t="s">
        <v>145</v>
      </c>
      <c r="D123" s="145" t="s">
        <v>131</v>
      </c>
      <c r="E123" s="146" t="s">
        <v>464</v>
      </c>
      <c r="F123" s="147" t="s">
        <v>465</v>
      </c>
      <c r="G123" s="148" t="s">
        <v>185</v>
      </c>
      <c r="H123" s="149">
        <v>260</v>
      </c>
      <c r="I123" s="150"/>
      <c r="J123" s="151">
        <f t="shared" si="0"/>
        <v>0</v>
      </c>
      <c r="K123" s="152"/>
      <c r="L123" s="33"/>
      <c r="M123" s="153" t="s">
        <v>1</v>
      </c>
      <c r="N123" s="154" t="s">
        <v>37</v>
      </c>
      <c r="O123" s="58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7" t="s">
        <v>80</v>
      </c>
      <c r="AT123" s="157" t="s">
        <v>131</v>
      </c>
      <c r="AU123" s="157" t="s">
        <v>82</v>
      </c>
      <c r="AY123" s="17" t="s">
        <v>129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7" t="s">
        <v>80</v>
      </c>
      <c r="BK123" s="158">
        <f t="shared" si="9"/>
        <v>0</v>
      </c>
      <c r="BL123" s="17" t="s">
        <v>80</v>
      </c>
      <c r="BM123" s="157" t="s">
        <v>512</v>
      </c>
    </row>
    <row r="124" spans="1:65" s="2" customFormat="1" ht="21.75" customHeight="1">
      <c r="A124" s="32"/>
      <c r="B124" s="144"/>
      <c r="C124" s="145" t="s">
        <v>135</v>
      </c>
      <c r="D124" s="145" t="s">
        <v>131</v>
      </c>
      <c r="E124" s="146" t="s">
        <v>467</v>
      </c>
      <c r="F124" s="147" t="s">
        <v>468</v>
      </c>
      <c r="G124" s="148" t="s">
        <v>185</v>
      </c>
      <c r="H124" s="149">
        <v>520</v>
      </c>
      <c r="I124" s="150"/>
      <c r="J124" s="151">
        <f t="shared" si="0"/>
        <v>0</v>
      </c>
      <c r="K124" s="152"/>
      <c r="L124" s="33"/>
      <c r="M124" s="153" t="s">
        <v>1</v>
      </c>
      <c r="N124" s="154" t="s">
        <v>37</v>
      </c>
      <c r="O124" s="58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80</v>
      </c>
      <c r="AT124" s="157" t="s">
        <v>131</v>
      </c>
      <c r="AU124" s="157" t="s">
        <v>82</v>
      </c>
      <c r="AY124" s="17" t="s">
        <v>129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7" t="s">
        <v>80</v>
      </c>
      <c r="BK124" s="158">
        <f t="shared" si="9"/>
        <v>0</v>
      </c>
      <c r="BL124" s="17" t="s">
        <v>80</v>
      </c>
      <c r="BM124" s="157" t="s">
        <v>513</v>
      </c>
    </row>
    <row r="125" spans="1:65" s="2" customFormat="1" ht="16.5" customHeight="1">
      <c r="A125" s="32"/>
      <c r="B125" s="144"/>
      <c r="C125" s="145" t="s">
        <v>156</v>
      </c>
      <c r="D125" s="145" t="s">
        <v>131</v>
      </c>
      <c r="E125" s="146" t="s">
        <v>470</v>
      </c>
      <c r="F125" s="147" t="s">
        <v>471</v>
      </c>
      <c r="G125" s="148" t="s">
        <v>185</v>
      </c>
      <c r="H125" s="149">
        <v>375</v>
      </c>
      <c r="I125" s="150"/>
      <c r="J125" s="151">
        <f t="shared" si="0"/>
        <v>0</v>
      </c>
      <c r="K125" s="152"/>
      <c r="L125" s="33"/>
      <c r="M125" s="153" t="s">
        <v>1</v>
      </c>
      <c r="N125" s="154" t="s">
        <v>37</v>
      </c>
      <c r="O125" s="58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80</v>
      </c>
      <c r="AT125" s="157" t="s">
        <v>131</v>
      </c>
      <c r="AU125" s="157" t="s">
        <v>82</v>
      </c>
      <c r="AY125" s="17" t="s">
        <v>129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7" t="s">
        <v>80</v>
      </c>
      <c r="BK125" s="158">
        <f t="shared" si="9"/>
        <v>0</v>
      </c>
      <c r="BL125" s="17" t="s">
        <v>80</v>
      </c>
      <c r="BM125" s="157" t="s">
        <v>514</v>
      </c>
    </row>
    <row r="126" spans="1:65" s="2" customFormat="1" ht="16.5" customHeight="1">
      <c r="A126" s="32"/>
      <c r="B126" s="144"/>
      <c r="C126" s="145" t="s">
        <v>161</v>
      </c>
      <c r="D126" s="145" t="s">
        <v>131</v>
      </c>
      <c r="E126" s="146" t="s">
        <v>473</v>
      </c>
      <c r="F126" s="147" t="s">
        <v>474</v>
      </c>
      <c r="G126" s="148" t="s">
        <v>185</v>
      </c>
      <c r="H126" s="149">
        <v>4350</v>
      </c>
      <c r="I126" s="150"/>
      <c r="J126" s="151">
        <f t="shared" si="0"/>
        <v>0</v>
      </c>
      <c r="K126" s="152"/>
      <c r="L126" s="33"/>
      <c r="M126" s="153" t="s">
        <v>1</v>
      </c>
      <c r="N126" s="154" t="s">
        <v>37</v>
      </c>
      <c r="O126" s="58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80</v>
      </c>
      <c r="AT126" s="157" t="s">
        <v>131</v>
      </c>
      <c r="AU126" s="157" t="s">
        <v>82</v>
      </c>
      <c r="AY126" s="17" t="s">
        <v>129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7" t="s">
        <v>80</v>
      </c>
      <c r="BK126" s="158">
        <f t="shared" si="9"/>
        <v>0</v>
      </c>
      <c r="BL126" s="17" t="s">
        <v>80</v>
      </c>
      <c r="BM126" s="157" t="s">
        <v>515</v>
      </c>
    </row>
    <row r="127" spans="1:65" s="2" customFormat="1" ht="16.5" customHeight="1">
      <c r="A127" s="32"/>
      <c r="B127" s="144"/>
      <c r="C127" s="145" t="s">
        <v>167</v>
      </c>
      <c r="D127" s="145" t="s">
        <v>131</v>
      </c>
      <c r="E127" s="146" t="s">
        <v>476</v>
      </c>
      <c r="F127" s="147" t="s">
        <v>477</v>
      </c>
      <c r="G127" s="148" t="s">
        <v>185</v>
      </c>
      <c r="H127" s="149">
        <v>400</v>
      </c>
      <c r="I127" s="150"/>
      <c r="J127" s="151">
        <f t="shared" si="0"/>
        <v>0</v>
      </c>
      <c r="K127" s="152"/>
      <c r="L127" s="33"/>
      <c r="M127" s="153" t="s">
        <v>1</v>
      </c>
      <c r="N127" s="154" t="s">
        <v>37</v>
      </c>
      <c r="O127" s="58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80</v>
      </c>
      <c r="AT127" s="157" t="s">
        <v>131</v>
      </c>
      <c r="AU127" s="157" t="s">
        <v>82</v>
      </c>
      <c r="AY127" s="17" t="s">
        <v>129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7" t="s">
        <v>80</v>
      </c>
      <c r="BK127" s="158">
        <f t="shared" si="9"/>
        <v>0</v>
      </c>
      <c r="BL127" s="17" t="s">
        <v>80</v>
      </c>
      <c r="BM127" s="157" t="s">
        <v>516</v>
      </c>
    </row>
    <row r="128" spans="1:65" s="2" customFormat="1" ht="16.5" customHeight="1">
      <c r="A128" s="32"/>
      <c r="B128" s="144"/>
      <c r="C128" s="145" t="s">
        <v>171</v>
      </c>
      <c r="D128" s="145" t="s">
        <v>131</v>
      </c>
      <c r="E128" s="146" t="s">
        <v>479</v>
      </c>
      <c r="F128" s="147" t="s">
        <v>480</v>
      </c>
      <c r="G128" s="148" t="s">
        <v>185</v>
      </c>
      <c r="H128" s="149">
        <v>400</v>
      </c>
      <c r="I128" s="150"/>
      <c r="J128" s="151">
        <f t="shared" si="0"/>
        <v>0</v>
      </c>
      <c r="K128" s="152"/>
      <c r="L128" s="33"/>
      <c r="M128" s="153" t="s">
        <v>1</v>
      </c>
      <c r="N128" s="154" t="s">
        <v>37</v>
      </c>
      <c r="O128" s="58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80</v>
      </c>
      <c r="AT128" s="157" t="s">
        <v>131</v>
      </c>
      <c r="AU128" s="157" t="s">
        <v>82</v>
      </c>
      <c r="AY128" s="17" t="s">
        <v>129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7" t="s">
        <v>80</v>
      </c>
      <c r="BK128" s="158">
        <f t="shared" si="9"/>
        <v>0</v>
      </c>
      <c r="BL128" s="17" t="s">
        <v>80</v>
      </c>
      <c r="BM128" s="157" t="s">
        <v>517</v>
      </c>
    </row>
    <row r="129" spans="1:65" s="2" customFormat="1" ht="24.2" customHeight="1">
      <c r="A129" s="32"/>
      <c r="B129" s="144"/>
      <c r="C129" s="145" t="s">
        <v>178</v>
      </c>
      <c r="D129" s="145" t="s">
        <v>131</v>
      </c>
      <c r="E129" s="146" t="s">
        <v>482</v>
      </c>
      <c r="F129" s="147" t="s">
        <v>483</v>
      </c>
      <c r="G129" s="148" t="s">
        <v>185</v>
      </c>
      <c r="H129" s="149">
        <v>600</v>
      </c>
      <c r="I129" s="150"/>
      <c r="J129" s="151">
        <f t="shared" si="0"/>
        <v>0</v>
      </c>
      <c r="K129" s="152"/>
      <c r="L129" s="33"/>
      <c r="M129" s="153" t="s">
        <v>1</v>
      </c>
      <c r="N129" s="154" t="s">
        <v>37</v>
      </c>
      <c r="O129" s="58"/>
      <c r="P129" s="155">
        <f t="shared" si="1"/>
        <v>0</v>
      </c>
      <c r="Q129" s="155">
        <v>0</v>
      </c>
      <c r="R129" s="155">
        <f t="shared" si="2"/>
        <v>0</v>
      </c>
      <c r="S129" s="155">
        <v>0</v>
      </c>
      <c r="T129" s="156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80</v>
      </c>
      <c r="AT129" s="157" t="s">
        <v>131</v>
      </c>
      <c r="AU129" s="157" t="s">
        <v>82</v>
      </c>
      <c r="AY129" s="17" t="s">
        <v>129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7" t="s">
        <v>80</v>
      </c>
      <c r="BK129" s="158">
        <f t="shared" si="9"/>
        <v>0</v>
      </c>
      <c r="BL129" s="17" t="s">
        <v>80</v>
      </c>
      <c r="BM129" s="157" t="s">
        <v>518</v>
      </c>
    </row>
    <row r="130" spans="1:65" s="2" customFormat="1" ht="16.5" customHeight="1">
      <c r="A130" s="32"/>
      <c r="B130" s="144"/>
      <c r="C130" s="145" t="s">
        <v>182</v>
      </c>
      <c r="D130" s="145" t="s">
        <v>131</v>
      </c>
      <c r="E130" s="146" t="s">
        <v>485</v>
      </c>
      <c r="F130" s="147" t="s">
        <v>486</v>
      </c>
      <c r="G130" s="148" t="s">
        <v>185</v>
      </c>
      <c r="H130" s="149">
        <v>170</v>
      </c>
      <c r="I130" s="150"/>
      <c r="J130" s="151">
        <f t="shared" si="0"/>
        <v>0</v>
      </c>
      <c r="K130" s="152"/>
      <c r="L130" s="33"/>
      <c r="M130" s="153" t="s">
        <v>1</v>
      </c>
      <c r="N130" s="154" t="s">
        <v>37</v>
      </c>
      <c r="O130" s="58"/>
      <c r="P130" s="155">
        <f t="shared" si="1"/>
        <v>0</v>
      </c>
      <c r="Q130" s="155">
        <v>0</v>
      </c>
      <c r="R130" s="155">
        <f t="shared" si="2"/>
        <v>0</v>
      </c>
      <c r="S130" s="155">
        <v>0</v>
      </c>
      <c r="T130" s="156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80</v>
      </c>
      <c r="AT130" s="157" t="s">
        <v>131</v>
      </c>
      <c r="AU130" s="157" t="s">
        <v>82</v>
      </c>
      <c r="AY130" s="17" t="s">
        <v>129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7" t="s">
        <v>80</v>
      </c>
      <c r="BK130" s="158">
        <f t="shared" si="9"/>
        <v>0</v>
      </c>
      <c r="BL130" s="17" t="s">
        <v>80</v>
      </c>
      <c r="BM130" s="157" t="s">
        <v>519</v>
      </c>
    </row>
    <row r="131" spans="1:65" s="2" customFormat="1" ht="16.5" customHeight="1">
      <c r="A131" s="32"/>
      <c r="B131" s="144"/>
      <c r="C131" s="145" t="s">
        <v>189</v>
      </c>
      <c r="D131" s="145" t="s">
        <v>131</v>
      </c>
      <c r="E131" s="146" t="s">
        <v>488</v>
      </c>
      <c r="F131" s="147" t="s">
        <v>489</v>
      </c>
      <c r="G131" s="148" t="s">
        <v>185</v>
      </c>
      <c r="H131" s="149">
        <v>200</v>
      </c>
      <c r="I131" s="150"/>
      <c r="J131" s="151">
        <f t="shared" si="0"/>
        <v>0</v>
      </c>
      <c r="K131" s="152"/>
      <c r="L131" s="33"/>
      <c r="M131" s="153" t="s">
        <v>1</v>
      </c>
      <c r="N131" s="154" t="s">
        <v>37</v>
      </c>
      <c r="O131" s="58"/>
      <c r="P131" s="155">
        <f t="shared" si="1"/>
        <v>0</v>
      </c>
      <c r="Q131" s="155">
        <v>0</v>
      </c>
      <c r="R131" s="155">
        <f t="shared" si="2"/>
        <v>0</v>
      </c>
      <c r="S131" s="155">
        <v>0</v>
      </c>
      <c r="T131" s="156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80</v>
      </c>
      <c r="AT131" s="157" t="s">
        <v>131</v>
      </c>
      <c r="AU131" s="157" t="s">
        <v>82</v>
      </c>
      <c r="AY131" s="17" t="s">
        <v>129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7" t="s">
        <v>80</v>
      </c>
      <c r="BK131" s="158">
        <f t="shared" si="9"/>
        <v>0</v>
      </c>
      <c r="BL131" s="17" t="s">
        <v>80</v>
      </c>
      <c r="BM131" s="157" t="s">
        <v>520</v>
      </c>
    </row>
    <row r="132" spans="1:65" s="2" customFormat="1" ht="16.5" customHeight="1">
      <c r="A132" s="32"/>
      <c r="B132" s="144"/>
      <c r="C132" s="145" t="s">
        <v>193</v>
      </c>
      <c r="D132" s="145" t="s">
        <v>131</v>
      </c>
      <c r="E132" s="146" t="s">
        <v>491</v>
      </c>
      <c r="F132" s="147" t="s">
        <v>492</v>
      </c>
      <c r="G132" s="148" t="s">
        <v>185</v>
      </c>
      <c r="H132" s="149">
        <v>540</v>
      </c>
      <c r="I132" s="150"/>
      <c r="J132" s="151">
        <f t="shared" si="0"/>
        <v>0</v>
      </c>
      <c r="K132" s="152"/>
      <c r="L132" s="33"/>
      <c r="M132" s="153" t="s">
        <v>1</v>
      </c>
      <c r="N132" s="154" t="s">
        <v>37</v>
      </c>
      <c r="O132" s="58"/>
      <c r="P132" s="155">
        <f t="shared" si="1"/>
        <v>0</v>
      </c>
      <c r="Q132" s="155">
        <v>0</v>
      </c>
      <c r="R132" s="155">
        <f t="shared" si="2"/>
        <v>0</v>
      </c>
      <c r="S132" s="155">
        <v>0</v>
      </c>
      <c r="T132" s="156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7" t="s">
        <v>80</v>
      </c>
      <c r="AT132" s="157" t="s">
        <v>131</v>
      </c>
      <c r="AU132" s="157" t="s">
        <v>82</v>
      </c>
      <c r="AY132" s="17" t="s">
        <v>129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7" t="s">
        <v>80</v>
      </c>
      <c r="BK132" s="158">
        <f t="shared" si="9"/>
        <v>0</v>
      </c>
      <c r="BL132" s="17" t="s">
        <v>80</v>
      </c>
      <c r="BM132" s="157" t="s">
        <v>521</v>
      </c>
    </row>
    <row r="133" spans="1:65" s="2" customFormat="1" ht="16.5" customHeight="1">
      <c r="A133" s="32"/>
      <c r="B133" s="144"/>
      <c r="C133" s="145" t="s">
        <v>198</v>
      </c>
      <c r="D133" s="145" t="s">
        <v>131</v>
      </c>
      <c r="E133" s="146" t="s">
        <v>494</v>
      </c>
      <c r="F133" s="147" t="s">
        <v>495</v>
      </c>
      <c r="G133" s="148" t="s">
        <v>164</v>
      </c>
      <c r="H133" s="149">
        <v>6.4</v>
      </c>
      <c r="I133" s="150"/>
      <c r="J133" s="151">
        <f t="shared" si="0"/>
        <v>0</v>
      </c>
      <c r="K133" s="152"/>
      <c r="L133" s="33"/>
      <c r="M133" s="153" t="s">
        <v>1</v>
      </c>
      <c r="N133" s="154" t="s">
        <v>37</v>
      </c>
      <c r="O133" s="58"/>
      <c r="P133" s="155">
        <f t="shared" si="1"/>
        <v>0</v>
      </c>
      <c r="Q133" s="155">
        <v>0</v>
      </c>
      <c r="R133" s="155">
        <f t="shared" si="2"/>
        <v>0</v>
      </c>
      <c r="S133" s="155">
        <v>0</v>
      </c>
      <c r="T133" s="156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80</v>
      </c>
      <c r="AT133" s="157" t="s">
        <v>131</v>
      </c>
      <c r="AU133" s="157" t="s">
        <v>82</v>
      </c>
      <c r="AY133" s="17" t="s">
        <v>129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7" t="s">
        <v>80</v>
      </c>
      <c r="BK133" s="158">
        <f t="shared" si="9"/>
        <v>0</v>
      </c>
      <c r="BL133" s="17" t="s">
        <v>80</v>
      </c>
      <c r="BM133" s="157" t="s">
        <v>522</v>
      </c>
    </row>
    <row r="134" spans="1:65" s="2" customFormat="1" ht="21.75" customHeight="1">
      <c r="A134" s="32"/>
      <c r="B134" s="144"/>
      <c r="C134" s="145" t="s">
        <v>202</v>
      </c>
      <c r="D134" s="145" t="s">
        <v>131</v>
      </c>
      <c r="E134" s="146" t="s">
        <v>497</v>
      </c>
      <c r="F134" s="147" t="s">
        <v>498</v>
      </c>
      <c r="G134" s="148" t="s">
        <v>148</v>
      </c>
      <c r="H134" s="149">
        <v>1.1599999999999999</v>
      </c>
      <c r="I134" s="150"/>
      <c r="J134" s="151">
        <f t="shared" si="0"/>
        <v>0</v>
      </c>
      <c r="K134" s="152"/>
      <c r="L134" s="33"/>
      <c r="M134" s="153" t="s">
        <v>1</v>
      </c>
      <c r="N134" s="154" t="s">
        <v>37</v>
      </c>
      <c r="O134" s="58"/>
      <c r="P134" s="155">
        <f t="shared" si="1"/>
        <v>0</v>
      </c>
      <c r="Q134" s="155">
        <v>0</v>
      </c>
      <c r="R134" s="155">
        <f t="shared" si="2"/>
        <v>0</v>
      </c>
      <c r="S134" s="155">
        <v>0</v>
      </c>
      <c r="T134" s="156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80</v>
      </c>
      <c r="AT134" s="157" t="s">
        <v>131</v>
      </c>
      <c r="AU134" s="157" t="s">
        <v>82</v>
      </c>
      <c r="AY134" s="17" t="s">
        <v>129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7" t="s">
        <v>80</v>
      </c>
      <c r="BK134" s="158">
        <f t="shared" si="9"/>
        <v>0</v>
      </c>
      <c r="BL134" s="17" t="s">
        <v>80</v>
      </c>
      <c r="BM134" s="157" t="s">
        <v>523</v>
      </c>
    </row>
    <row r="135" spans="1:65" s="2" customFormat="1" ht="21.75" customHeight="1">
      <c r="A135" s="32"/>
      <c r="B135" s="144"/>
      <c r="C135" s="145" t="s">
        <v>8</v>
      </c>
      <c r="D135" s="145" t="s">
        <v>131</v>
      </c>
      <c r="E135" s="146" t="s">
        <v>500</v>
      </c>
      <c r="F135" s="147" t="s">
        <v>501</v>
      </c>
      <c r="G135" s="148" t="s">
        <v>205</v>
      </c>
      <c r="H135" s="149">
        <v>2</v>
      </c>
      <c r="I135" s="150"/>
      <c r="J135" s="151">
        <f t="shared" si="0"/>
        <v>0</v>
      </c>
      <c r="K135" s="152"/>
      <c r="L135" s="33"/>
      <c r="M135" s="153" t="s">
        <v>1</v>
      </c>
      <c r="N135" s="154" t="s">
        <v>37</v>
      </c>
      <c r="O135" s="58"/>
      <c r="P135" s="155">
        <f t="shared" si="1"/>
        <v>0</v>
      </c>
      <c r="Q135" s="155">
        <v>0</v>
      </c>
      <c r="R135" s="155">
        <f t="shared" si="2"/>
        <v>0</v>
      </c>
      <c r="S135" s="155">
        <v>0</v>
      </c>
      <c r="T135" s="156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80</v>
      </c>
      <c r="AT135" s="157" t="s">
        <v>131</v>
      </c>
      <c r="AU135" s="157" t="s">
        <v>82</v>
      </c>
      <c r="AY135" s="17" t="s">
        <v>129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7" t="s">
        <v>80</v>
      </c>
      <c r="BK135" s="158">
        <f t="shared" si="9"/>
        <v>0</v>
      </c>
      <c r="BL135" s="17" t="s">
        <v>80</v>
      </c>
      <c r="BM135" s="157" t="s">
        <v>524</v>
      </c>
    </row>
    <row r="136" spans="1:65" s="2" customFormat="1" ht="24.2" customHeight="1">
      <c r="A136" s="32"/>
      <c r="B136" s="144"/>
      <c r="C136" s="145" t="s">
        <v>214</v>
      </c>
      <c r="D136" s="145" t="s">
        <v>131</v>
      </c>
      <c r="E136" s="146" t="s">
        <v>503</v>
      </c>
      <c r="F136" s="147" t="s">
        <v>504</v>
      </c>
      <c r="G136" s="148" t="s">
        <v>205</v>
      </c>
      <c r="H136" s="149">
        <v>2</v>
      </c>
      <c r="I136" s="150"/>
      <c r="J136" s="151">
        <f t="shared" si="0"/>
        <v>0</v>
      </c>
      <c r="K136" s="152"/>
      <c r="L136" s="33"/>
      <c r="M136" s="153" t="s">
        <v>1</v>
      </c>
      <c r="N136" s="154" t="s">
        <v>37</v>
      </c>
      <c r="O136" s="58"/>
      <c r="P136" s="155">
        <f t="shared" si="1"/>
        <v>0</v>
      </c>
      <c r="Q136" s="155">
        <v>0</v>
      </c>
      <c r="R136" s="155">
        <f t="shared" si="2"/>
        <v>0</v>
      </c>
      <c r="S136" s="155">
        <v>0</v>
      </c>
      <c r="T136" s="156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7" t="s">
        <v>80</v>
      </c>
      <c r="AT136" s="157" t="s">
        <v>131</v>
      </c>
      <c r="AU136" s="157" t="s">
        <v>82</v>
      </c>
      <c r="AY136" s="17" t="s">
        <v>129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7" t="s">
        <v>80</v>
      </c>
      <c r="BK136" s="158">
        <f t="shared" si="9"/>
        <v>0</v>
      </c>
      <c r="BL136" s="17" t="s">
        <v>80</v>
      </c>
      <c r="BM136" s="157" t="s">
        <v>525</v>
      </c>
    </row>
    <row r="137" spans="1:65" s="2" customFormat="1" ht="33" customHeight="1">
      <c r="A137" s="32"/>
      <c r="B137" s="144"/>
      <c r="C137" s="145" t="s">
        <v>218</v>
      </c>
      <c r="D137" s="145" t="s">
        <v>131</v>
      </c>
      <c r="E137" s="146" t="s">
        <v>526</v>
      </c>
      <c r="F137" s="147" t="s">
        <v>527</v>
      </c>
      <c r="G137" s="148" t="s">
        <v>185</v>
      </c>
      <c r="H137" s="149">
        <v>570</v>
      </c>
      <c r="I137" s="150"/>
      <c r="J137" s="151">
        <f t="shared" si="0"/>
        <v>0</v>
      </c>
      <c r="K137" s="152"/>
      <c r="L137" s="33"/>
      <c r="M137" s="153" t="s">
        <v>1</v>
      </c>
      <c r="N137" s="154" t="s">
        <v>37</v>
      </c>
      <c r="O137" s="58"/>
      <c r="P137" s="155">
        <f t="shared" si="1"/>
        <v>0</v>
      </c>
      <c r="Q137" s="155">
        <v>0</v>
      </c>
      <c r="R137" s="155">
        <f t="shared" si="2"/>
        <v>0</v>
      </c>
      <c r="S137" s="155">
        <v>0</v>
      </c>
      <c r="T137" s="156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80</v>
      </c>
      <c r="AT137" s="157" t="s">
        <v>131</v>
      </c>
      <c r="AU137" s="157" t="s">
        <v>82</v>
      </c>
      <c r="AY137" s="17" t="s">
        <v>129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7" t="s">
        <v>80</v>
      </c>
      <c r="BK137" s="158">
        <f t="shared" si="9"/>
        <v>0</v>
      </c>
      <c r="BL137" s="17" t="s">
        <v>80</v>
      </c>
      <c r="BM137" s="157" t="s">
        <v>528</v>
      </c>
    </row>
    <row r="138" spans="1:65" s="13" customFormat="1">
      <c r="B138" s="159"/>
      <c r="D138" s="160" t="s">
        <v>137</v>
      </c>
      <c r="E138" s="161" t="s">
        <v>1</v>
      </c>
      <c r="F138" s="162" t="s">
        <v>529</v>
      </c>
      <c r="H138" s="163">
        <v>570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137</v>
      </c>
      <c r="AU138" s="161" t="s">
        <v>82</v>
      </c>
      <c r="AV138" s="13" t="s">
        <v>82</v>
      </c>
      <c r="AW138" s="13" t="s">
        <v>29</v>
      </c>
      <c r="AX138" s="13" t="s">
        <v>72</v>
      </c>
      <c r="AY138" s="161" t="s">
        <v>129</v>
      </c>
    </row>
    <row r="139" spans="1:65" s="14" customFormat="1">
      <c r="B139" s="168"/>
      <c r="D139" s="160" t="s">
        <v>137</v>
      </c>
      <c r="E139" s="169" t="s">
        <v>1</v>
      </c>
      <c r="F139" s="170" t="s">
        <v>139</v>
      </c>
      <c r="H139" s="171">
        <v>570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137</v>
      </c>
      <c r="AU139" s="169" t="s">
        <v>82</v>
      </c>
      <c r="AV139" s="14" t="s">
        <v>135</v>
      </c>
      <c r="AW139" s="14" t="s">
        <v>29</v>
      </c>
      <c r="AX139" s="14" t="s">
        <v>80</v>
      </c>
      <c r="AY139" s="169" t="s">
        <v>129</v>
      </c>
    </row>
    <row r="140" spans="1:65" s="2" customFormat="1" ht="16.5" customHeight="1">
      <c r="A140" s="32"/>
      <c r="B140" s="144"/>
      <c r="C140" s="145" t="s">
        <v>223</v>
      </c>
      <c r="D140" s="145" t="s">
        <v>131</v>
      </c>
      <c r="E140" s="146" t="s">
        <v>530</v>
      </c>
      <c r="F140" s="147" t="s">
        <v>531</v>
      </c>
      <c r="G140" s="148" t="s">
        <v>205</v>
      </c>
      <c r="H140" s="149">
        <v>1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37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80</v>
      </c>
      <c r="AT140" s="157" t="s">
        <v>131</v>
      </c>
      <c r="AU140" s="157" t="s">
        <v>82</v>
      </c>
      <c r="AY140" s="17" t="s">
        <v>129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80</v>
      </c>
      <c r="BK140" s="158">
        <f>ROUND(I140*H140,2)</f>
        <v>0</v>
      </c>
      <c r="BL140" s="17" t="s">
        <v>80</v>
      </c>
      <c r="BM140" s="157" t="s">
        <v>532</v>
      </c>
    </row>
    <row r="141" spans="1:65" s="13" customFormat="1">
      <c r="B141" s="159"/>
      <c r="D141" s="160" t="s">
        <v>137</v>
      </c>
      <c r="E141" s="161" t="s">
        <v>1</v>
      </c>
      <c r="F141" s="162" t="s">
        <v>80</v>
      </c>
      <c r="H141" s="163">
        <v>1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137</v>
      </c>
      <c r="AU141" s="161" t="s">
        <v>82</v>
      </c>
      <c r="AV141" s="13" t="s">
        <v>82</v>
      </c>
      <c r="AW141" s="13" t="s">
        <v>29</v>
      </c>
      <c r="AX141" s="13" t="s">
        <v>72</v>
      </c>
      <c r="AY141" s="161" t="s">
        <v>129</v>
      </c>
    </row>
    <row r="142" spans="1:65" s="14" customFormat="1">
      <c r="B142" s="168"/>
      <c r="D142" s="160" t="s">
        <v>137</v>
      </c>
      <c r="E142" s="169" t="s">
        <v>1</v>
      </c>
      <c r="F142" s="170" t="s">
        <v>139</v>
      </c>
      <c r="H142" s="171">
        <v>1</v>
      </c>
      <c r="I142" s="172"/>
      <c r="L142" s="168"/>
      <c r="M142" s="200"/>
      <c r="N142" s="201"/>
      <c r="O142" s="201"/>
      <c r="P142" s="201"/>
      <c r="Q142" s="201"/>
      <c r="R142" s="201"/>
      <c r="S142" s="201"/>
      <c r="T142" s="202"/>
      <c r="AT142" s="169" t="s">
        <v>137</v>
      </c>
      <c r="AU142" s="169" t="s">
        <v>82</v>
      </c>
      <c r="AV142" s="14" t="s">
        <v>135</v>
      </c>
      <c r="AW142" s="14" t="s">
        <v>29</v>
      </c>
      <c r="AX142" s="14" t="s">
        <v>80</v>
      </c>
      <c r="AY142" s="169" t="s">
        <v>129</v>
      </c>
    </row>
    <row r="143" spans="1:65" s="2" customFormat="1" ht="6.95" customHeight="1">
      <c r="A143" s="32"/>
      <c r="B143" s="47"/>
      <c r="C143" s="48"/>
      <c r="D143" s="48"/>
      <c r="E143" s="48"/>
      <c r="F143" s="48"/>
      <c r="G143" s="48"/>
      <c r="H143" s="48"/>
      <c r="I143" s="48"/>
      <c r="J143" s="48"/>
      <c r="K143" s="48"/>
      <c r="L143" s="33"/>
      <c r="M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</sheetData>
  <autoFilter ref="C117:K142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2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92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43" t="str">
        <f>'Rekapitulace stavby'!K6</f>
        <v>Baťův kanál, PK Spytihněv, PK Veselí n. Moravou - Komplexní oprava (PK Veselí)</v>
      </c>
      <c r="F7" s="244"/>
      <c r="G7" s="244"/>
      <c r="H7" s="244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3" t="s">
        <v>533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>
        <f>'Rekapitulace stavby'!AN8</f>
        <v>44782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23</v>
      </c>
      <c r="E14" s="32"/>
      <c r="F14" s="32"/>
      <c r="G14" s="32"/>
      <c r="H14" s="32"/>
      <c r="I14" s="27" t="s">
        <v>24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25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26</v>
      </c>
      <c r="E17" s="32"/>
      <c r="F17" s="32"/>
      <c r="G17" s="32"/>
      <c r="H17" s="32"/>
      <c r="I17" s="27" t="s">
        <v>24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5" t="str">
        <f>'Rekapitulace stavby'!E14</f>
        <v>Vyplň údaj</v>
      </c>
      <c r="F18" s="215"/>
      <c r="G18" s="215"/>
      <c r="H18" s="215"/>
      <c r="I18" s="27" t="s">
        <v>25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28</v>
      </c>
      <c r="E20" s="32"/>
      <c r="F20" s="32"/>
      <c r="G20" s="32"/>
      <c r="H20" s="32"/>
      <c r="I20" s="27" t="s">
        <v>24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25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24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25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31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9" t="s">
        <v>1</v>
      </c>
      <c r="F27" s="219"/>
      <c r="G27" s="219"/>
      <c r="H27" s="21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32</v>
      </c>
      <c r="E30" s="32"/>
      <c r="F30" s="32"/>
      <c r="G30" s="32"/>
      <c r="H30" s="32"/>
      <c r="I30" s="32"/>
      <c r="J30" s="71">
        <f>ROUND(J117,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34</v>
      </c>
      <c r="G32" s="32"/>
      <c r="H32" s="32"/>
      <c r="I32" s="36" t="s">
        <v>33</v>
      </c>
      <c r="J32" s="36" t="s">
        <v>35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36</v>
      </c>
      <c r="E33" s="27" t="s">
        <v>37</v>
      </c>
      <c r="F33" s="99">
        <f>ROUND((SUM(BE117:BE126)),  2)</f>
        <v>0</v>
      </c>
      <c r="G33" s="32"/>
      <c r="H33" s="32"/>
      <c r="I33" s="100">
        <v>0.21</v>
      </c>
      <c r="J33" s="99">
        <f>ROUND(((SUM(BE117:BE126))*I33),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38</v>
      </c>
      <c r="F34" s="99">
        <f>ROUND((SUM(BF117:BF126)),  2)</f>
        <v>0</v>
      </c>
      <c r="G34" s="32"/>
      <c r="H34" s="32"/>
      <c r="I34" s="100">
        <v>0.15</v>
      </c>
      <c r="J34" s="99">
        <f>ROUND(((SUM(BF117:BF126))*I34),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39</v>
      </c>
      <c r="F35" s="99">
        <f>ROUND((SUM(BG117:BG126)),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40</v>
      </c>
      <c r="F36" s="99">
        <f>ROUND((SUM(BH117:BH126)),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41</v>
      </c>
      <c r="F37" s="99">
        <f>ROUND((SUM(BI117:BI126)),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42</v>
      </c>
      <c r="E39" s="60"/>
      <c r="F39" s="60"/>
      <c r="G39" s="103" t="s">
        <v>43</v>
      </c>
      <c r="H39" s="104" t="s">
        <v>44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07" t="s">
        <v>48</v>
      </c>
      <c r="G61" s="45" t="s">
        <v>47</v>
      </c>
      <c r="H61" s="35"/>
      <c r="I61" s="35"/>
      <c r="J61" s="108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07" t="s">
        <v>48</v>
      </c>
      <c r="G76" s="45" t="s">
        <v>47</v>
      </c>
      <c r="H76" s="35"/>
      <c r="I76" s="35"/>
      <c r="J76" s="108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3" t="str">
        <f>E7</f>
        <v>Baťův kanál, PK Spytihněv, PK Veselí n. Moravou - Komplexní oprava (PK Veselí)</v>
      </c>
      <c r="F85" s="244"/>
      <c r="G85" s="244"/>
      <c r="H85" s="244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3" t="str">
        <f>E9</f>
        <v>901 - VON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>
        <f>IF(J12="","",J12)</f>
        <v>44782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23</v>
      </c>
      <c r="D91" s="32"/>
      <c r="E91" s="32"/>
      <c r="F91" s="25" t="str">
        <f>E15</f>
        <v xml:space="preserve"> </v>
      </c>
      <c r="G91" s="32"/>
      <c r="H91" s="32"/>
      <c r="I91" s="27" t="s">
        <v>28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26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J117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5" customHeight="1">
      <c r="B97" s="112"/>
      <c r="D97" s="113" t="s">
        <v>534</v>
      </c>
      <c r="E97" s="114"/>
      <c r="F97" s="114"/>
      <c r="G97" s="114"/>
      <c r="H97" s="114"/>
      <c r="I97" s="114"/>
      <c r="J97" s="115">
        <f>J118</f>
        <v>0</v>
      </c>
      <c r="L97" s="112"/>
    </row>
    <row r="98" spans="1:31" s="2" customFormat="1" ht="21.75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1" t="s">
        <v>114</v>
      </c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7" t="s">
        <v>16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6.25" customHeight="1">
      <c r="A107" s="32"/>
      <c r="B107" s="33"/>
      <c r="C107" s="32"/>
      <c r="D107" s="32"/>
      <c r="E107" s="243" t="str">
        <f>E7</f>
        <v>Baťův kanál, PK Spytihněv, PK Veselí n. Moravou - Komplexní oprava (PK Veselí)</v>
      </c>
      <c r="F107" s="244"/>
      <c r="G107" s="244"/>
      <c r="H107" s="244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94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33" t="str">
        <f>E9</f>
        <v>901 - VON</v>
      </c>
      <c r="F109" s="242"/>
      <c r="G109" s="242"/>
      <c r="H109" s="24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20</v>
      </c>
      <c r="D111" s="32"/>
      <c r="E111" s="32"/>
      <c r="F111" s="25" t="str">
        <f>F12</f>
        <v xml:space="preserve"> </v>
      </c>
      <c r="G111" s="32"/>
      <c r="H111" s="32"/>
      <c r="I111" s="27" t="s">
        <v>22</v>
      </c>
      <c r="J111" s="55">
        <f>IF(J12="","",J12)</f>
        <v>44782</v>
      </c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23</v>
      </c>
      <c r="D113" s="32"/>
      <c r="E113" s="32"/>
      <c r="F113" s="25" t="str">
        <f>E15</f>
        <v xml:space="preserve"> </v>
      </c>
      <c r="G113" s="32"/>
      <c r="H113" s="32"/>
      <c r="I113" s="27" t="s">
        <v>28</v>
      </c>
      <c r="J113" s="30" t="str">
        <f>E21</f>
        <v xml:space="preserve"> 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26</v>
      </c>
      <c r="D114" s="32"/>
      <c r="E114" s="32"/>
      <c r="F114" s="25" t="str">
        <f>IF(E18="","",E18)</f>
        <v>Vyplň údaj</v>
      </c>
      <c r="G114" s="32"/>
      <c r="H114" s="32"/>
      <c r="I114" s="27" t="s">
        <v>30</v>
      </c>
      <c r="J114" s="30" t="str">
        <f>E24</f>
        <v xml:space="preserve"> 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20"/>
      <c r="B116" s="121"/>
      <c r="C116" s="122" t="s">
        <v>115</v>
      </c>
      <c r="D116" s="123" t="s">
        <v>57</v>
      </c>
      <c r="E116" s="123" t="s">
        <v>53</v>
      </c>
      <c r="F116" s="123" t="s">
        <v>54</v>
      </c>
      <c r="G116" s="123" t="s">
        <v>116</v>
      </c>
      <c r="H116" s="123" t="s">
        <v>117</v>
      </c>
      <c r="I116" s="123" t="s">
        <v>118</v>
      </c>
      <c r="J116" s="124" t="s">
        <v>98</v>
      </c>
      <c r="K116" s="125" t="s">
        <v>119</v>
      </c>
      <c r="L116" s="126"/>
      <c r="M116" s="62" t="s">
        <v>1</v>
      </c>
      <c r="N116" s="63" t="s">
        <v>36</v>
      </c>
      <c r="O116" s="63" t="s">
        <v>120</v>
      </c>
      <c r="P116" s="63" t="s">
        <v>121</v>
      </c>
      <c r="Q116" s="63" t="s">
        <v>122</v>
      </c>
      <c r="R116" s="63" t="s">
        <v>123</v>
      </c>
      <c r="S116" s="63" t="s">
        <v>124</v>
      </c>
      <c r="T116" s="64" t="s">
        <v>125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</row>
    <row r="117" spans="1:65" s="2" customFormat="1" ht="22.9" customHeight="1">
      <c r="A117" s="32"/>
      <c r="B117" s="33"/>
      <c r="C117" s="69" t="s">
        <v>126</v>
      </c>
      <c r="D117" s="32"/>
      <c r="E117" s="32"/>
      <c r="F117" s="32"/>
      <c r="G117" s="32"/>
      <c r="H117" s="32"/>
      <c r="I117" s="32"/>
      <c r="J117" s="127">
        <f>BK117</f>
        <v>0</v>
      </c>
      <c r="K117" s="32"/>
      <c r="L117" s="33"/>
      <c r="M117" s="65"/>
      <c r="N117" s="56"/>
      <c r="O117" s="66"/>
      <c r="P117" s="128">
        <f>P118</f>
        <v>0</v>
      </c>
      <c r="Q117" s="66"/>
      <c r="R117" s="128">
        <f>R118</f>
        <v>0</v>
      </c>
      <c r="S117" s="66"/>
      <c r="T117" s="129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71</v>
      </c>
      <c r="AU117" s="17" t="s">
        <v>100</v>
      </c>
      <c r="BK117" s="130">
        <f>BK118</f>
        <v>0</v>
      </c>
    </row>
    <row r="118" spans="1:65" s="12" customFormat="1" ht="25.9" customHeight="1">
      <c r="B118" s="131"/>
      <c r="D118" s="132" t="s">
        <v>71</v>
      </c>
      <c r="E118" s="133" t="s">
        <v>535</v>
      </c>
      <c r="F118" s="133" t="s">
        <v>536</v>
      </c>
      <c r="I118" s="134"/>
      <c r="J118" s="135">
        <f>BK118</f>
        <v>0</v>
      </c>
      <c r="L118" s="131"/>
      <c r="M118" s="136"/>
      <c r="N118" s="137"/>
      <c r="O118" s="137"/>
      <c r="P118" s="138">
        <f>SUM(P119:P126)</f>
        <v>0</v>
      </c>
      <c r="Q118" s="137"/>
      <c r="R118" s="138">
        <f>SUM(R119:R126)</f>
        <v>0</v>
      </c>
      <c r="S118" s="137"/>
      <c r="T118" s="139">
        <f>SUM(T119:T126)</f>
        <v>0</v>
      </c>
      <c r="AR118" s="132" t="s">
        <v>156</v>
      </c>
      <c r="AT118" s="140" t="s">
        <v>71</v>
      </c>
      <c r="AU118" s="140" t="s">
        <v>72</v>
      </c>
      <c r="AY118" s="132" t="s">
        <v>129</v>
      </c>
      <c r="BK118" s="141">
        <f>SUM(BK119:BK126)</f>
        <v>0</v>
      </c>
    </row>
    <row r="119" spans="1:65" s="2" customFormat="1" ht="16.5" customHeight="1">
      <c r="A119" s="32"/>
      <c r="B119" s="144"/>
      <c r="C119" s="145" t="s">
        <v>80</v>
      </c>
      <c r="D119" s="145" t="s">
        <v>131</v>
      </c>
      <c r="E119" s="146" t="s">
        <v>537</v>
      </c>
      <c r="F119" s="147" t="s">
        <v>538</v>
      </c>
      <c r="G119" s="148" t="s">
        <v>205</v>
      </c>
      <c r="H119" s="149">
        <v>1</v>
      </c>
      <c r="I119" s="150"/>
      <c r="J119" s="151">
        <f t="shared" ref="J119:J126" si="0">ROUND(I119*H119,2)</f>
        <v>0</v>
      </c>
      <c r="K119" s="152"/>
      <c r="L119" s="33"/>
      <c r="M119" s="153" t="s">
        <v>1</v>
      </c>
      <c r="N119" s="154" t="s">
        <v>37</v>
      </c>
      <c r="O119" s="58"/>
      <c r="P119" s="155">
        <f t="shared" ref="P119:P126" si="1">O119*H119</f>
        <v>0</v>
      </c>
      <c r="Q119" s="155">
        <v>0</v>
      </c>
      <c r="R119" s="155">
        <f t="shared" ref="R119:R126" si="2">Q119*H119</f>
        <v>0</v>
      </c>
      <c r="S119" s="155">
        <v>0</v>
      </c>
      <c r="T119" s="156">
        <f t="shared" ref="T119:T126" si="3"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7" t="s">
        <v>135</v>
      </c>
      <c r="AT119" s="157" t="s">
        <v>131</v>
      </c>
      <c r="AU119" s="157" t="s">
        <v>80</v>
      </c>
      <c r="AY119" s="17" t="s">
        <v>129</v>
      </c>
      <c r="BE119" s="158">
        <f t="shared" ref="BE119:BE126" si="4">IF(N119="základní",J119,0)</f>
        <v>0</v>
      </c>
      <c r="BF119" s="158">
        <f t="shared" ref="BF119:BF126" si="5">IF(N119="snížená",J119,0)</f>
        <v>0</v>
      </c>
      <c r="BG119" s="158">
        <f t="shared" ref="BG119:BG126" si="6">IF(N119="zákl. přenesená",J119,0)</f>
        <v>0</v>
      </c>
      <c r="BH119" s="158">
        <f t="shared" ref="BH119:BH126" si="7">IF(N119="sníž. přenesená",J119,0)</f>
        <v>0</v>
      </c>
      <c r="BI119" s="158">
        <f t="shared" ref="BI119:BI126" si="8">IF(N119="nulová",J119,0)</f>
        <v>0</v>
      </c>
      <c r="BJ119" s="17" t="s">
        <v>80</v>
      </c>
      <c r="BK119" s="158">
        <f t="shared" ref="BK119:BK126" si="9">ROUND(I119*H119,2)</f>
        <v>0</v>
      </c>
      <c r="BL119" s="17" t="s">
        <v>135</v>
      </c>
      <c r="BM119" s="157" t="s">
        <v>539</v>
      </c>
    </row>
    <row r="120" spans="1:65" s="2" customFormat="1" ht="24.2" customHeight="1">
      <c r="A120" s="32"/>
      <c r="B120" s="144"/>
      <c r="C120" s="145" t="s">
        <v>82</v>
      </c>
      <c r="D120" s="145" t="s">
        <v>131</v>
      </c>
      <c r="E120" s="146" t="s">
        <v>540</v>
      </c>
      <c r="F120" s="147" t="s">
        <v>541</v>
      </c>
      <c r="G120" s="148" t="s">
        <v>205</v>
      </c>
      <c r="H120" s="149">
        <v>1</v>
      </c>
      <c r="I120" s="150"/>
      <c r="J120" s="151">
        <f t="shared" si="0"/>
        <v>0</v>
      </c>
      <c r="K120" s="152"/>
      <c r="L120" s="33"/>
      <c r="M120" s="153" t="s">
        <v>1</v>
      </c>
      <c r="N120" s="154" t="s">
        <v>37</v>
      </c>
      <c r="O120" s="58"/>
      <c r="P120" s="155">
        <f t="shared" si="1"/>
        <v>0</v>
      </c>
      <c r="Q120" s="155">
        <v>0</v>
      </c>
      <c r="R120" s="155">
        <f t="shared" si="2"/>
        <v>0</v>
      </c>
      <c r="S120" s="155">
        <v>0</v>
      </c>
      <c r="T120" s="156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57" t="s">
        <v>135</v>
      </c>
      <c r="AT120" s="157" t="s">
        <v>131</v>
      </c>
      <c r="AU120" s="157" t="s">
        <v>80</v>
      </c>
      <c r="AY120" s="17" t="s">
        <v>129</v>
      </c>
      <c r="BE120" s="158">
        <f t="shared" si="4"/>
        <v>0</v>
      </c>
      <c r="BF120" s="158">
        <f t="shared" si="5"/>
        <v>0</v>
      </c>
      <c r="BG120" s="158">
        <f t="shared" si="6"/>
        <v>0</v>
      </c>
      <c r="BH120" s="158">
        <f t="shared" si="7"/>
        <v>0</v>
      </c>
      <c r="BI120" s="158">
        <f t="shared" si="8"/>
        <v>0</v>
      </c>
      <c r="BJ120" s="17" t="s">
        <v>80</v>
      </c>
      <c r="BK120" s="158">
        <f t="shared" si="9"/>
        <v>0</v>
      </c>
      <c r="BL120" s="17" t="s">
        <v>135</v>
      </c>
      <c r="BM120" s="157" t="s">
        <v>542</v>
      </c>
    </row>
    <row r="121" spans="1:65" s="2" customFormat="1" ht="16.5" customHeight="1">
      <c r="A121" s="32"/>
      <c r="B121" s="144"/>
      <c r="C121" s="145" t="s">
        <v>145</v>
      </c>
      <c r="D121" s="145" t="s">
        <v>131</v>
      </c>
      <c r="E121" s="146" t="s">
        <v>543</v>
      </c>
      <c r="F121" s="147" t="s">
        <v>544</v>
      </c>
      <c r="G121" s="148" t="s">
        <v>205</v>
      </c>
      <c r="H121" s="149">
        <v>1</v>
      </c>
      <c r="I121" s="150"/>
      <c r="J121" s="151">
        <f t="shared" si="0"/>
        <v>0</v>
      </c>
      <c r="K121" s="152"/>
      <c r="L121" s="33"/>
      <c r="M121" s="153" t="s">
        <v>1</v>
      </c>
      <c r="N121" s="154" t="s">
        <v>37</v>
      </c>
      <c r="O121" s="58"/>
      <c r="P121" s="155">
        <f t="shared" si="1"/>
        <v>0</v>
      </c>
      <c r="Q121" s="155">
        <v>0</v>
      </c>
      <c r="R121" s="155">
        <f t="shared" si="2"/>
        <v>0</v>
      </c>
      <c r="S121" s="155">
        <v>0</v>
      </c>
      <c r="T121" s="156">
        <f t="shared" si="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57" t="s">
        <v>135</v>
      </c>
      <c r="AT121" s="157" t="s">
        <v>131</v>
      </c>
      <c r="AU121" s="157" t="s">
        <v>80</v>
      </c>
      <c r="AY121" s="17" t="s">
        <v>129</v>
      </c>
      <c r="BE121" s="158">
        <f t="shared" si="4"/>
        <v>0</v>
      </c>
      <c r="BF121" s="158">
        <f t="shared" si="5"/>
        <v>0</v>
      </c>
      <c r="BG121" s="158">
        <f t="shared" si="6"/>
        <v>0</v>
      </c>
      <c r="BH121" s="158">
        <f t="shared" si="7"/>
        <v>0</v>
      </c>
      <c r="BI121" s="158">
        <f t="shared" si="8"/>
        <v>0</v>
      </c>
      <c r="BJ121" s="17" t="s">
        <v>80</v>
      </c>
      <c r="BK121" s="158">
        <f t="shared" si="9"/>
        <v>0</v>
      </c>
      <c r="BL121" s="17" t="s">
        <v>135</v>
      </c>
      <c r="BM121" s="157" t="s">
        <v>545</v>
      </c>
    </row>
    <row r="122" spans="1:65" s="2" customFormat="1" ht="16.5" customHeight="1">
      <c r="A122" s="32"/>
      <c r="B122" s="144"/>
      <c r="C122" s="145" t="s">
        <v>135</v>
      </c>
      <c r="D122" s="145" t="s">
        <v>131</v>
      </c>
      <c r="E122" s="146" t="s">
        <v>546</v>
      </c>
      <c r="F122" s="147" t="s">
        <v>547</v>
      </c>
      <c r="G122" s="148" t="s">
        <v>205</v>
      </c>
      <c r="H122" s="149">
        <v>1</v>
      </c>
      <c r="I122" s="150"/>
      <c r="J122" s="151">
        <f t="shared" si="0"/>
        <v>0</v>
      </c>
      <c r="K122" s="152"/>
      <c r="L122" s="33"/>
      <c r="M122" s="153" t="s">
        <v>1</v>
      </c>
      <c r="N122" s="154" t="s">
        <v>37</v>
      </c>
      <c r="O122" s="58"/>
      <c r="P122" s="155">
        <f t="shared" si="1"/>
        <v>0</v>
      </c>
      <c r="Q122" s="155">
        <v>0</v>
      </c>
      <c r="R122" s="155">
        <f t="shared" si="2"/>
        <v>0</v>
      </c>
      <c r="S122" s="155">
        <v>0</v>
      </c>
      <c r="T122" s="156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7" t="s">
        <v>135</v>
      </c>
      <c r="AT122" s="157" t="s">
        <v>131</v>
      </c>
      <c r="AU122" s="157" t="s">
        <v>80</v>
      </c>
      <c r="AY122" s="17" t="s">
        <v>129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7" t="s">
        <v>80</v>
      </c>
      <c r="BK122" s="158">
        <f t="shared" si="9"/>
        <v>0</v>
      </c>
      <c r="BL122" s="17" t="s">
        <v>135</v>
      </c>
      <c r="BM122" s="157" t="s">
        <v>548</v>
      </c>
    </row>
    <row r="123" spans="1:65" s="2" customFormat="1" ht="16.5" customHeight="1">
      <c r="A123" s="32"/>
      <c r="B123" s="144"/>
      <c r="C123" s="145" t="s">
        <v>156</v>
      </c>
      <c r="D123" s="145" t="s">
        <v>131</v>
      </c>
      <c r="E123" s="146" t="s">
        <v>549</v>
      </c>
      <c r="F123" s="147" t="s">
        <v>550</v>
      </c>
      <c r="G123" s="148" t="s">
        <v>205</v>
      </c>
      <c r="H123" s="149">
        <v>1</v>
      </c>
      <c r="I123" s="150"/>
      <c r="J123" s="151">
        <f t="shared" si="0"/>
        <v>0</v>
      </c>
      <c r="K123" s="152"/>
      <c r="L123" s="33"/>
      <c r="M123" s="153" t="s">
        <v>1</v>
      </c>
      <c r="N123" s="154" t="s">
        <v>37</v>
      </c>
      <c r="O123" s="58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7" t="s">
        <v>135</v>
      </c>
      <c r="AT123" s="157" t="s">
        <v>131</v>
      </c>
      <c r="AU123" s="157" t="s">
        <v>80</v>
      </c>
      <c r="AY123" s="17" t="s">
        <v>129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7" t="s">
        <v>80</v>
      </c>
      <c r="BK123" s="158">
        <f t="shared" si="9"/>
        <v>0</v>
      </c>
      <c r="BL123" s="17" t="s">
        <v>135</v>
      </c>
      <c r="BM123" s="157" t="s">
        <v>551</v>
      </c>
    </row>
    <row r="124" spans="1:65" s="2" customFormat="1" ht="16.5" customHeight="1">
      <c r="A124" s="32"/>
      <c r="B124" s="144"/>
      <c r="C124" s="145" t="s">
        <v>161</v>
      </c>
      <c r="D124" s="145" t="s">
        <v>131</v>
      </c>
      <c r="E124" s="146" t="s">
        <v>552</v>
      </c>
      <c r="F124" s="147" t="s">
        <v>553</v>
      </c>
      <c r="G124" s="148" t="s">
        <v>205</v>
      </c>
      <c r="H124" s="149">
        <v>1</v>
      </c>
      <c r="I124" s="150"/>
      <c r="J124" s="151">
        <f t="shared" si="0"/>
        <v>0</v>
      </c>
      <c r="K124" s="152"/>
      <c r="L124" s="33"/>
      <c r="M124" s="153" t="s">
        <v>1</v>
      </c>
      <c r="N124" s="154" t="s">
        <v>37</v>
      </c>
      <c r="O124" s="58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135</v>
      </c>
      <c r="AT124" s="157" t="s">
        <v>131</v>
      </c>
      <c r="AU124" s="157" t="s">
        <v>80</v>
      </c>
      <c r="AY124" s="17" t="s">
        <v>129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7" t="s">
        <v>80</v>
      </c>
      <c r="BK124" s="158">
        <f t="shared" si="9"/>
        <v>0</v>
      </c>
      <c r="BL124" s="17" t="s">
        <v>135</v>
      </c>
      <c r="BM124" s="157" t="s">
        <v>554</v>
      </c>
    </row>
    <row r="125" spans="1:65" s="2" customFormat="1" ht="24.2" customHeight="1">
      <c r="A125" s="32"/>
      <c r="B125" s="144"/>
      <c r="C125" s="145" t="s">
        <v>167</v>
      </c>
      <c r="D125" s="145" t="s">
        <v>131</v>
      </c>
      <c r="E125" s="146" t="s">
        <v>555</v>
      </c>
      <c r="F125" s="147" t="s">
        <v>556</v>
      </c>
      <c r="G125" s="148" t="s">
        <v>205</v>
      </c>
      <c r="H125" s="149">
        <v>1</v>
      </c>
      <c r="I125" s="150"/>
      <c r="J125" s="151">
        <f t="shared" si="0"/>
        <v>0</v>
      </c>
      <c r="K125" s="152"/>
      <c r="L125" s="33"/>
      <c r="M125" s="153" t="s">
        <v>1</v>
      </c>
      <c r="N125" s="154" t="s">
        <v>37</v>
      </c>
      <c r="O125" s="58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135</v>
      </c>
      <c r="AT125" s="157" t="s">
        <v>131</v>
      </c>
      <c r="AU125" s="157" t="s">
        <v>80</v>
      </c>
      <c r="AY125" s="17" t="s">
        <v>129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7" t="s">
        <v>80</v>
      </c>
      <c r="BK125" s="158">
        <f t="shared" si="9"/>
        <v>0</v>
      </c>
      <c r="BL125" s="17" t="s">
        <v>135</v>
      </c>
      <c r="BM125" s="157" t="s">
        <v>557</v>
      </c>
    </row>
    <row r="126" spans="1:65" s="2" customFormat="1" ht="33" customHeight="1">
      <c r="A126" s="32"/>
      <c r="B126" s="144"/>
      <c r="C126" s="145" t="s">
        <v>171</v>
      </c>
      <c r="D126" s="145" t="s">
        <v>131</v>
      </c>
      <c r="E126" s="146" t="s">
        <v>558</v>
      </c>
      <c r="F126" s="147" t="s">
        <v>559</v>
      </c>
      <c r="G126" s="148" t="s">
        <v>205</v>
      </c>
      <c r="H126" s="149">
        <v>1</v>
      </c>
      <c r="I126" s="150"/>
      <c r="J126" s="151">
        <f t="shared" si="0"/>
        <v>0</v>
      </c>
      <c r="K126" s="152"/>
      <c r="L126" s="33"/>
      <c r="M126" s="195" t="s">
        <v>1</v>
      </c>
      <c r="N126" s="196" t="s">
        <v>37</v>
      </c>
      <c r="O126" s="197"/>
      <c r="P126" s="198">
        <f t="shared" si="1"/>
        <v>0</v>
      </c>
      <c r="Q126" s="198">
        <v>0</v>
      </c>
      <c r="R126" s="198">
        <f t="shared" si="2"/>
        <v>0</v>
      </c>
      <c r="S126" s="198">
        <v>0</v>
      </c>
      <c r="T126" s="199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135</v>
      </c>
      <c r="AT126" s="157" t="s">
        <v>131</v>
      </c>
      <c r="AU126" s="157" t="s">
        <v>80</v>
      </c>
      <c r="AY126" s="17" t="s">
        <v>129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7" t="s">
        <v>80</v>
      </c>
      <c r="BK126" s="158">
        <f t="shared" si="9"/>
        <v>0</v>
      </c>
      <c r="BL126" s="17" t="s">
        <v>135</v>
      </c>
      <c r="BM126" s="157" t="s">
        <v>560</v>
      </c>
    </row>
    <row r="127" spans="1:65" s="2" customFormat="1" ht="6.95" customHeight="1">
      <c r="A127" s="32"/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33"/>
      <c r="M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</sheetData>
  <autoFilter ref="C116:K126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02 - SO 02 PK - komplexní...</vt:lpstr>
      <vt:lpstr>02.1 - PS 02.1 Nerez prov...</vt:lpstr>
      <vt:lpstr>02.2 - PS 02.2 Nerez prov...</vt:lpstr>
      <vt:lpstr>901 - VON</vt:lpstr>
      <vt:lpstr>'02 - SO 02 PK - komplexní...'!Názvy_tisku</vt:lpstr>
      <vt:lpstr>'02.1 - PS 02.1 Nerez prov...'!Názvy_tisku</vt:lpstr>
      <vt:lpstr>'02.2 - PS 02.2 Nerez prov...'!Názvy_tisku</vt:lpstr>
      <vt:lpstr>'901 - VON'!Názvy_tisku</vt:lpstr>
      <vt:lpstr>'Rekapitulace stavby'!Názvy_tisku</vt:lpstr>
      <vt:lpstr>'02 - SO 02 PK - komplexní...'!Oblast_tisku</vt:lpstr>
      <vt:lpstr>'02.1 - PS 02.1 Nerez prov...'!Oblast_tisku</vt:lpstr>
      <vt:lpstr>'02.2 - PS 02.2 Nerez prov...'!Oblast_tisku</vt:lpstr>
      <vt:lpstr>'901 -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DESKTOP-4NS5FKT\uzivatel</dc:creator>
  <cp:lastModifiedBy>uzivatel</cp:lastModifiedBy>
  <dcterms:created xsi:type="dcterms:W3CDTF">2022-08-08T09:12:09Z</dcterms:created>
  <dcterms:modified xsi:type="dcterms:W3CDTF">2022-08-09T16:53:35Z</dcterms:modified>
</cp:coreProperties>
</file>