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C:\Users\uzivatel\Desktop\Rozpočty\2018\Aquatis\PK Veslí\oprava_2022_2\"/>
    </mc:Choice>
  </mc:AlternateContent>
  <xr:revisionPtr revIDLastSave="0" documentId="13_ncr:1_{13EB4CC6-8844-4AD0-9BE5-6F5B7C2629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 - SO 01 PK - komplexní..." sheetId="2" r:id="rId2"/>
    <sheet name="01.1 - PS 01.1 Nerez prov..." sheetId="3" r:id="rId3"/>
    <sheet name="01.2 - PS 01.2 Nerez prov..." sheetId="4" r:id="rId4"/>
    <sheet name="01.3 - PS 01.3 Česle, sta..." sheetId="5" r:id="rId5"/>
    <sheet name="901 - VON" sheetId="6" r:id="rId6"/>
  </sheets>
  <definedNames>
    <definedName name="_xlnm._FilterDatabase" localSheetId="1" hidden="1">'01 - SO 01 PK - komplexní...'!$C$129:$K$292</definedName>
    <definedName name="_xlnm._FilterDatabase" localSheetId="2" hidden="1">'01.1 - PS 01.1 Nerez prov...'!$C$117:$K$137</definedName>
    <definedName name="_xlnm._FilterDatabase" localSheetId="3" hidden="1">'01.2 - PS 01.2 Nerez prov...'!$C$117:$K$137</definedName>
    <definedName name="_xlnm._FilterDatabase" localSheetId="4" hidden="1">'01.3 - PS 01.3 Česle, sta...'!$C$117:$K$123</definedName>
    <definedName name="_xlnm._FilterDatabase" localSheetId="5" hidden="1">'901 - VON'!$C$116:$K$126</definedName>
    <definedName name="_xlnm.Print_Titles" localSheetId="1">'01 - SO 01 PK - komplexní...'!$129:$129</definedName>
    <definedName name="_xlnm.Print_Titles" localSheetId="2">'01.1 - PS 01.1 Nerez prov...'!$117:$117</definedName>
    <definedName name="_xlnm.Print_Titles" localSheetId="3">'01.2 - PS 01.2 Nerez prov...'!$117:$117</definedName>
    <definedName name="_xlnm.Print_Titles" localSheetId="4">'01.3 - PS 01.3 Česle, sta...'!$117:$117</definedName>
    <definedName name="_xlnm.Print_Titles" localSheetId="5">'901 - VON'!$116:$116</definedName>
    <definedName name="_xlnm.Print_Titles" localSheetId="0">'Rekapitulace stavby'!$92:$92</definedName>
    <definedName name="_xlnm.Print_Area" localSheetId="1">'01 - SO 01 PK - komplexní...'!$C$4:$J$76,'01 - SO 01 PK - komplexní...'!$C$82:$J$111,'01 - SO 01 PK - komplexní...'!$C$117:$J$292</definedName>
    <definedName name="_xlnm.Print_Area" localSheetId="2">'01.1 - PS 01.1 Nerez prov...'!$C$4:$J$76,'01.1 - PS 01.1 Nerez prov...'!$C$82:$J$99,'01.1 - PS 01.1 Nerez prov...'!$C$105:$J$137</definedName>
    <definedName name="_xlnm.Print_Area" localSheetId="3">'01.2 - PS 01.2 Nerez prov...'!$C$4:$J$76,'01.2 - PS 01.2 Nerez prov...'!$C$82:$J$99,'01.2 - PS 01.2 Nerez prov...'!$C$105:$J$137</definedName>
    <definedName name="_xlnm.Print_Area" localSheetId="4">'01.3 - PS 01.3 Česle, sta...'!$C$4:$J$76,'01.3 - PS 01.3 Česle, sta...'!$C$82:$J$99,'01.3 - PS 01.3 Česle, sta...'!$C$105:$J$123</definedName>
    <definedName name="_xlnm.Print_Area" localSheetId="5">'901 - VON'!$C$4:$J$76,'901 - VON'!$C$82:$J$98,'901 - VON'!$C$104:$J$126</definedName>
    <definedName name="_xlnm.Print_Area" localSheetId="0">'Rekapitulace stavby'!$D$4:$AO$76,'Rekapitulace stavby'!$C$82:$AQ$100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99" i="1"/>
  <c r="J35" i="6"/>
  <c r="AX99" i="1" s="1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F111" i="6"/>
  <c r="E109" i="6"/>
  <c r="F89" i="6"/>
  <c r="E87" i="6"/>
  <c r="J24" i="6"/>
  <c r="E24" i="6"/>
  <c r="J114" i="6"/>
  <c r="J23" i="6"/>
  <c r="J21" i="6"/>
  <c r="E21" i="6"/>
  <c r="J91" i="6"/>
  <c r="J20" i="6"/>
  <c r="J18" i="6"/>
  <c r="E18" i="6"/>
  <c r="F92" i="6"/>
  <c r="J17" i="6"/>
  <c r="J15" i="6"/>
  <c r="E15" i="6"/>
  <c r="F113" i="6"/>
  <c r="J14" i="6"/>
  <c r="J12" i="6"/>
  <c r="J111" i="6" s="1"/>
  <c r="E7" i="6"/>
  <c r="E107" i="6" s="1"/>
  <c r="J37" i="5"/>
  <c r="J36" i="5"/>
  <c r="AY98" i="1"/>
  <c r="J35" i="5"/>
  <c r="AX98" i="1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F112" i="5"/>
  <c r="E110" i="5"/>
  <c r="F89" i="5"/>
  <c r="E87" i="5"/>
  <c r="J24" i="5"/>
  <c r="E24" i="5"/>
  <c r="J115" i="5" s="1"/>
  <c r="J23" i="5"/>
  <c r="J21" i="5"/>
  <c r="E21" i="5"/>
  <c r="J91" i="5" s="1"/>
  <c r="J20" i="5"/>
  <c r="J18" i="5"/>
  <c r="E18" i="5"/>
  <c r="F115" i="5" s="1"/>
  <c r="J17" i="5"/>
  <c r="J15" i="5"/>
  <c r="E15" i="5"/>
  <c r="F114" i="5" s="1"/>
  <c r="J14" i="5"/>
  <c r="J12" i="5"/>
  <c r="J112" i="5" s="1"/>
  <c r="E7" i="5"/>
  <c r="E108" i="5"/>
  <c r="J37" i="4"/>
  <c r="J36" i="4"/>
  <c r="AY97" i="1" s="1"/>
  <c r="J35" i="4"/>
  <c r="AX97" i="1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F36" i="4" s="1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F112" i="4"/>
  <c r="E110" i="4"/>
  <c r="F89" i="4"/>
  <c r="E87" i="4"/>
  <c r="J24" i="4"/>
  <c r="E24" i="4"/>
  <c r="J115" i="4" s="1"/>
  <c r="J23" i="4"/>
  <c r="J21" i="4"/>
  <c r="E21" i="4"/>
  <c r="J114" i="4" s="1"/>
  <c r="J20" i="4"/>
  <c r="J18" i="4"/>
  <c r="E18" i="4"/>
  <c r="F92" i="4" s="1"/>
  <c r="J17" i="4"/>
  <c r="J15" i="4"/>
  <c r="E15" i="4"/>
  <c r="F114" i="4" s="1"/>
  <c r="J14" i="4"/>
  <c r="J12" i="4"/>
  <c r="J112" i="4" s="1"/>
  <c r="E7" i="4"/>
  <c r="E108" i="4"/>
  <c r="J37" i="3"/>
  <c r="J36" i="3"/>
  <c r="AY96" i="1" s="1"/>
  <c r="J35" i="3"/>
  <c r="AX96" i="1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F112" i="3"/>
  <c r="E110" i="3"/>
  <c r="F89" i="3"/>
  <c r="E87" i="3"/>
  <c r="J24" i="3"/>
  <c r="E24" i="3"/>
  <c r="J92" i="3" s="1"/>
  <c r="J23" i="3"/>
  <c r="J21" i="3"/>
  <c r="E21" i="3"/>
  <c r="J114" i="3" s="1"/>
  <c r="J20" i="3"/>
  <c r="J18" i="3"/>
  <c r="E18" i="3"/>
  <c r="F115" i="3" s="1"/>
  <c r="J17" i="3"/>
  <c r="J15" i="3"/>
  <c r="E15" i="3"/>
  <c r="F114" i="3" s="1"/>
  <c r="J14" i="3"/>
  <c r="J12" i="3"/>
  <c r="J112" i="3" s="1"/>
  <c r="E7" i="3"/>
  <c r="E108" i="3"/>
  <c r="J37" i="2"/>
  <c r="J36" i="2"/>
  <c r="AY95" i="1" s="1"/>
  <c r="J35" i="2"/>
  <c r="AX95" i="1"/>
  <c r="BI292" i="2"/>
  <c r="BH292" i="2"/>
  <c r="BG292" i="2"/>
  <c r="BF292" i="2"/>
  <c r="T292" i="2"/>
  <c r="T291" i="2" s="1"/>
  <c r="T290" i="2" s="1"/>
  <c r="R292" i="2"/>
  <c r="R291" i="2" s="1"/>
  <c r="R290" i="2" s="1"/>
  <c r="P292" i="2"/>
  <c r="P291" i="2"/>
  <c r="P290" i="2" s="1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T248" i="2"/>
  <c r="R249" i="2"/>
  <c r="R248" i="2" s="1"/>
  <c r="P249" i="2"/>
  <c r="P248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F124" i="2"/>
  <c r="E122" i="2"/>
  <c r="F89" i="2"/>
  <c r="E87" i="2"/>
  <c r="J24" i="2"/>
  <c r="E24" i="2"/>
  <c r="J127" i="2" s="1"/>
  <c r="J23" i="2"/>
  <c r="J21" i="2"/>
  <c r="E21" i="2"/>
  <c r="J126" i="2" s="1"/>
  <c r="J20" i="2"/>
  <c r="J18" i="2"/>
  <c r="E18" i="2"/>
  <c r="F127" i="2" s="1"/>
  <c r="J17" i="2"/>
  <c r="J15" i="2"/>
  <c r="E15" i="2"/>
  <c r="F91" i="2" s="1"/>
  <c r="J14" i="2"/>
  <c r="J12" i="2"/>
  <c r="J89" i="2" s="1"/>
  <c r="E7" i="2"/>
  <c r="E120" i="2"/>
  <c r="L90" i="1"/>
  <c r="AM90" i="1"/>
  <c r="AM89" i="1"/>
  <c r="L89" i="1"/>
  <c r="AM87" i="1"/>
  <c r="L87" i="1"/>
  <c r="L85" i="1"/>
  <c r="L84" i="1"/>
  <c r="J284" i="2"/>
  <c r="J252" i="2"/>
  <c r="BK231" i="2"/>
  <c r="BK223" i="2"/>
  <c r="J199" i="2"/>
  <c r="J192" i="2"/>
  <c r="J187" i="2"/>
  <c r="BK182" i="2"/>
  <c r="BK164" i="2"/>
  <c r="J155" i="2"/>
  <c r="J146" i="2"/>
  <c r="BK136" i="2"/>
  <c r="J292" i="2"/>
  <c r="BK281" i="2"/>
  <c r="J269" i="2"/>
  <c r="BK252" i="2"/>
  <c r="J237" i="2"/>
  <c r="BK206" i="2"/>
  <c r="J197" i="2"/>
  <c r="J185" i="2"/>
  <c r="J147" i="2"/>
  <c r="BK272" i="2"/>
  <c r="J263" i="2"/>
  <c r="J234" i="2"/>
  <c r="BK200" i="2"/>
  <c r="BK192" i="2"/>
  <c r="BK172" i="2"/>
  <c r="J162" i="2"/>
  <c r="BK139" i="2"/>
  <c r="J266" i="2"/>
  <c r="J253" i="2"/>
  <c r="BK237" i="2"/>
  <c r="BK222" i="2"/>
  <c r="J203" i="2"/>
  <c r="BK197" i="2"/>
  <c r="BK188" i="2"/>
  <c r="J181" i="2"/>
  <c r="J172" i="2"/>
  <c r="BK143" i="2"/>
  <c r="BK135" i="3"/>
  <c r="J130" i="3"/>
  <c r="BK121" i="3"/>
  <c r="BK132" i="3"/>
  <c r="J123" i="3"/>
  <c r="J129" i="3"/>
  <c r="BK125" i="3"/>
  <c r="BK137" i="3"/>
  <c r="J125" i="3"/>
  <c r="J135" i="4"/>
  <c r="J127" i="4"/>
  <c r="J121" i="4"/>
  <c r="BK129" i="4"/>
  <c r="J124" i="4"/>
  <c r="J136" i="4"/>
  <c r="J132" i="4"/>
  <c r="BK128" i="4"/>
  <c r="J123" i="4"/>
  <c r="J123" i="5"/>
  <c r="J121" i="5"/>
  <c r="J124" i="6"/>
  <c r="BK123" i="6"/>
  <c r="J120" i="6"/>
  <c r="BK119" i="6"/>
  <c r="BK283" i="2"/>
  <c r="BK244" i="2"/>
  <c r="BK224" i="2"/>
  <c r="BK216" i="2"/>
  <c r="BK198" i="2"/>
  <c r="J190" i="2"/>
  <c r="BK185" i="2"/>
  <c r="BK179" i="2"/>
  <c r="J159" i="2"/>
  <c r="BK150" i="2"/>
  <c r="J139" i="2"/>
  <c r="BK287" i="2"/>
  <c r="J278" i="2"/>
  <c r="J272" i="2"/>
  <c r="J249" i="2"/>
  <c r="J242" i="2"/>
  <c r="J222" i="2"/>
  <c r="BK201" i="2"/>
  <c r="J191" i="2"/>
  <c r="BK156" i="2"/>
  <c r="BK278" i="2"/>
  <c r="BK269" i="2"/>
  <c r="J257" i="2"/>
  <c r="J231" i="2"/>
  <c r="BK196" i="2"/>
  <c r="J168" i="2"/>
  <c r="BK155" i="2"/>
  <c r="J136" i="2"/>
  <c r="BK263" i="2"/>
  <c r="BK242" i="2"/>
  <c r="J223" i="2"/>
  <c r="J206" i="2"/>
  <c r="J200" i="2"/>
  <c r="J186" i="2"/>
  <c r="J179" i="2"/>
  <c r="BK146" i="2"/>
  <c r="BK133" i="2"/>
  <c r="J131" i="3"/>
  <c r="J122" i="3"/>
  <c r="J134" i="3"/>
  <c r="BK130" i="3"/>
  <c r="BK136" i="3"/>
  <c r="J132" i="3"/>
  <c r="J126" i="3"/>
  <c r="BK122" i="3"/>
  <c r="BK131" i="3"/>
  <c r="J134" i="4"/>
  <c r="J131" i="4"/>
  <c r="BK124" i="4"/>
  <c r="BK132" i="4"/>
  <c r="BK125" i="4"/>
  <c r="BK121" i="5"/>
  <c r="BK125" i="6"/>
  <c r="BK121" i="6"/>
  <c r="BK124" i="6"/>
  <c r="J119" i="6"/>
  <c r="BK257" i="2"/>
  <c r="J247" i="2"/>
  <c r="BK230" i="2"/>
  <c r="J219" i="2"/>
  <c r="BK203" i="2"/>
  <c r="J193" i="2"/>
  <c r="J188" i="2"/>
  <c r="BK181" i="2"/>
  <c r="BK162" i="2"/>
  <c r="BK152" i="2"/>
  <c r="J143" i="2"/>
  <c r="AS94" i="1"/>
  <c r="BK253" i="2"/>
  <c r="J244" i="2"/>
  <c r="BK219" i="2"/>
  <c r="BK202" i="2"/>
  <c r="J195" i="2"/>
  <c r="BK186" i="2"/>
  <c r="J133" i="2"/>
  <c r="J260" i="2"/>
  <c r="J243" i="2"/>
  <c r="J207" i="2"/>
  <c r="BK193" i="2"/>
  <c r="BK190" i="2"/>
  <c r="BK159" i="2"/>
  <c r="J283" i="2"/>
  <c r="BK260" i="2"/>
  <c r="BK249" i="2"/>
  <c r="J230" i="2"/>
  <c r="BK207" i="2"/>
  <c r="J201" i="2"/>
  <c r="J189" i="2"/>
  <c r="J184" i="2"/>
  <c r="J165" i="2"/>
  <c r="J136" i="3"/>
  <c r="BK129" i="3"/>
  <c r="J137" i="3"/>
  <c r="BK126" i="3"/>
  <c r="J133" i="3"/>
  <c r="J127" i="3"/>
  <c r="J121" i="3"/>
  <c r="J128" i="3"/>
  <c r="J137" i="4"/>
  <c r="J128" i="4"/>
  <c r="BK123" i="4"/>
  <c r="BK130" i="4"/>
  <c r="BK137" i="4"/>
  <c r="BK134" i="4"/>
  <c r="J130" i="4"/>
  <c r="BK127" i="4"/>
  <c r="J122" i="4"/>
  <c r="J122" i="5"/>
  <c r="BK123" i="5"/>
  <c r="J123" i="6"/>
  <c r="BK122" i="6"/>
  <c r="J125" i="6"/>
  <c r="J287" i="2"/>
  <c r="J245" i="2"/>
  <c r="J227" i="2"/>
  <c r="J213" i="2"/>
  <c r="J196" i="2"/>
  <c r="BK189" i="2"/>
  <c r="BK184" i="2"/>
  <c r="BK165" i="2"/>
  <c r="J156" i="2"/>
  <c r="BK147" i="2"/>
  <c r="BK140" i="2"/>
  <c r="BK292" i="2"/>
  <c r="BK284" i="2"/>
  <c r="J275" i="2"/>
  <c r="BK254" i="2"/>
  <c r="BK247" i="2"/>
  <c r="BK234" i="2"/>
  <c r="BK213" i="2"/>
  <c r="J198" i="2"/>
  <c r="BK187" i="2"/>
  <c r="J150" i="2"/>
  <c r="BK275" i="2"/>
  <c r="BK266" i="2"/>
  <c r="BK245" i="2"/>
  <c r="J224" i="2"/>
  <c r="BK199" i="2"/>
  <c r="BK191" i="2"/>
  <c r="J164" i="2"/>
  <c r="J152" i="2"/>
  <c r="J281" i="2"/>
  <c r="J254" i="2"/>
  <c r="BK243" i="2"/>
  <c r="BK227" i="2"/>
  <c r="J216" i="2"/>
  <c r="J202" i="2"/>
  <c r="BK195" i="2"/>
  <c r="J182" i="2"/>
  <c r="BK168" i="2"/>
  <c r="J140" i="2"/>
  <c r="BK134" i="3"/>
  <c r="BK127" i="3"/>
  <c r="BK133" i="3"/>
  <c r="J124" i="3"/>
  <c r="BK128" i="3"/>
  <c r="BK124" i="3"/>
  <c r="J135" i="3"/>
  <c r="BK123" i="3"/>
  <c r="BK136" i="4"/>
  <c r="BK133" i="4"/>
  <c r="J125" i="4"/>
  <c r="J133" i="4"/>
  <c r="BK126" i="4"/>
  <c r="BK122" i="4"/>
  <c r="BK135" i="4"/>
  <c r="BK131" i="4"/>
  <c r="J129" i="4"/>
  <c r="J126" i="4"/>
  <c r="BK121" i="4"/>
  <c r="BK122" i="5"/>
  <c r="BK126" i="6"/>
  <c r="J122" i="6"/>
  <c r="BK120" i="6"/>
  <c r="J121" i="6"/>
  <c r="J126" i="6"/>
  <c r="P132" i="2" l="1"/>
  <c r="R163" i="2"/>
  <c r="R171" i="2"/>
  <c r="R180" i="2"/>
  <c r="BK183" i="2"/>
  <c r="J183" i="2"/>
  <c r="J102" i="2"/>
  <c r="P194" i="2"/>
  <c r="T241" i="2"/>
  <c r="R251" i="2"/>
  <c r="T282" i="2"/>
  <c r="R120" i="3"/>
  <c r="R119" i="3" s="1"/>
  <c r="R118" i="3" s="1"/>
  <c r="P120" i="4"/>
  <c r="P119" i="4"/>
  <c r="P118" i="4" s="1"/>
  <c r="AU97" i="1" s="1"/>
  <c r="P120" i="5"/>
  <c r="P119" i="5"/>
  <c r="P118" i="5" s="1"/>
  <c r="AU98" i="1" s="1"/>
  <c r="BK118" i="6"/>
  <c r="BK117" i="6"/>
  <c r="J117" i="6" s="1"/>
  <c r="J30" i="6" s="1"/>
  <c r="R132" i="2"/>
  <c r="P163" i="2"/>
  <c r="BK171" i="2"/>
  <c r="J171" i="2" s="1"/>
  <c r="J100" i="2" s="1"/>
  <c r="BK180" i="2"/>
  <c r="J180" i="2"/>
  <c r="J101" i="2" s="1"/>
  <c r="R183" i="2"/>
  <c r="R194" i="2"/>
  <c r="R241" i="2"/>
  <c r="BK251" i="2"/>
  <c r="J251" i="2"/>
  <c r="J107" i="2"/>
  <c r="R282" i="2"/>
  <c r="BK120" i="3"/>
  <c r="BK119" i="3"/>
  <c r="BK118" i="3"/>
  <c r="J118" i="3"/>
  <c r="J96" i="3" s="1"/>
  <c r="R120" i="4"/>
  <c r="R119" i="4"/>
  <c r="R118" i="4"/>
  <c r="T120" i="5"/>
  <c r="T119" i="5"/>
  <c r="T118" i="5"/>
  <c r="T118" i="6"/>
  <c r="T117" i="6" s="1"/>
  <c r="T132" i="2"/>
  <c r="T163" i="2"/>
  <c r="T171" i="2"/>
  <c r="T180" i="2"/>
  <c r="P183" i="2"/>
  <c r="T194" i="2"/>
  <c r="P241" i="2"/>
  <c r="T251" i="2"/>
  <c r="T250" i="2"/>
  <c r="P282" i="2"/>
  <c r="P120" i="3"/>
  <c r="P119" i="3" s="1"/>
  <c r="P118" i="3" s="1"/>
  <c r="AU96" i="1" s="1"/>
  <c r="BK120" i="4"/>
  <c r="J120" i="4" s="1"/>
  <c r="J98" i="4" s="1"/>
  <c r="BK120" i="5"/>
  <c r="J120" i="5"/>
  <c r="J98" i="5" s="1"/>
  <c r="P118" i="6"/>
  <c r="P117" i="6"/>
  <c r="AU99" i="1"/>
  <c r="BK132" i="2"/>
  <c r="J132" i="2"/>
  <c r="J98" i="2"/>
  <c r="BK163" i="2"/>
  <c r="J163" i="2" s="1"/>
  <c r="J99" i="2" s="1"/>
  <c r="P171" i="2"/>
  <c r="P180" i="2"/>
  <c r="T183" i="2"/>
  <c r="BK194" i="2"/>
  <c r="J194" i="2" s="1"/>
  <c r="J103" i="2" s="1"/>
  <c r="BK241" i="2"/>
  <c r="J241" i="2"/>
  <c r="J104" i="2" s="1"/>
  <c r="P251" i="2"/>
  <c r="P250" i="2" s="1"/>
  <c r="BK282" i="2"/>
  <c r="J282" i="2" s="1"/>
  <c r="J108" i="2" s="1"/>
  <c r="T120" i="3"/>
  <c r="T119" i="3"/>
  <c r="T118" i="3" s="1"/>
  <c r="T120" i="4"/>
  <c r="T119" i="4" s="1"/>
  <c r="T118" i="4" s="1"/>
  <c r="R120" i="5"/>
  <c r="R119" i="5"/>
  <c r="R118" i="5" s="1"/>
  <c r="R118" i="6"/>
  <c r="R117" i="6" s="1"/>
  <c r="BK291" i="2"/>
  <c r="J291" i="2" s="1"/>
  <c r="J110" i="2" s="1"/>
  <c r="BK248" i="2"/>
  <c r="J248" i="2"/>
  <c r="J105" i="2" s="1"/>
  <c r="J89" i="6"/>
  <c r="J92" i="6"/>
  <c r="F114" i="6"/>
  <c r="BE120" i="6"/>
  <c r="BE126" i="6"/>
  <c r="E85" i="6"/>
  <c r="F91" i="6"/>
  <c r="J113" i="6"/>
  <c r="BE121" i="6"/>
  <c r="BE123" i="6"/>
  <c r="BE122" i="6"/>
  <c r="BE119" i="6"/>
  <c r="BE124" i="6"/>
  <c r="BE125" i="6"/>
  <c r="J89" i="5"/>
  <c r="F92" i="5"/>
  <c r="J114" i="5"/>
  <c r="BE123" i="5"/>
  <c r="BK119" i="4"/>
  <c r="J119" i="4" s="1"/>
  <c r="J97" i="4" s="1"/>
  <c r="F91" i="5"/>
  <c r="J92" i="5"/>
  <c r="BE122" i="5"/>
  <c r="E85" i="5"/>
  <c r="BE121" i="5"/>
  <c r="J119" i="3"/>
  <c r="J97" i="3" s="1"/>
  <c r="F91" i="4"/>
  <c r="F115" i="4"/>
  <c r="BE128" i="4"/>
  <c r="BE133" i="4"/>
  <c r="BE136" i="4"/>
  <c r="J120" i="3"/>
  <c r="J98" i="3"/>
  <c r="J91" i="4"/>
  <c r="J92" i="4"/>
  <c r="BE121" i="4"/>
  <c r="BE124" i="4"/>
  <c r="BE125" i="4"/>
  <c r="BE131" i="4"/>
  <c r="BE132" i="4"/>
  <c r="BE137" i="4"/>
  <c r="BC97" i="1"/>
  <c r="E85" i="4"/>
  <c r="J89" i="4"/>
  <c r="BE122" i="4"/>
  <c r="BE123" i="4"/>
  <c r="BE126" i="4"/>
  <c r="BE127" i="4"/>
  <c r="BE129" i="4"/>
  <c r="BE130" i="4"/>
  <c r="BE134" i="4"/>
  <c r="BE135" i="4"/>
  <c r="F91" i="3"/>
  <c r="F92" i="3"/>
  <c r="BE121" i="3"/>
  <c r="BE125" i="3"/>
  <c r="BE126" i="3"/>
  <c r="BE129" i="3"/>
  <c r="BE134" i="3"/>
  <c r="J89" i="3"/>
  <c r="J91" i="3"/>
  <c r="J115" i="3"/>
  <c r="BE130" i="3"/>
  <c r="BE132" i="3"/>
  <c r="BE133" i="3"/>
  <c r="BE135" i="3"/>
  <c r="E85" i="3"/>
  <c r="BE127" i="3"/>
  <c r="BE136" i="3"/>
  <c r="BE122" i="3"/>
  <c r="BE123" i="3"/>
  <c r="BE124" i="3"/>
  <c r="BE128" i="3"/>
  <c r="BE131" i="3"/>
  <c r="BE137" i="3"/>
  <c r="J91" i="2"/>
  <c r="F126" i="2"/>
  <c r="BE139" i="2"/>
  <c r="BE147" i="2"/>
  <c r="BE150" i="2"/>
  <c r="BE155" i="2"/>
  <c r="BE156" i="2"/>
  <c r="BE164" i="2"/>
  <c r="BE185" i="2"/>
  <c r="BE190" i="2"/>
  <c r="BE216" i="2"/>
  <c r="BE219" i="2"/>
  <c r="BE244" i="2"/>
  <c r="BE245" i="2"/>
  <c r="BE252" i="2"/>
  <c r="BE254" i="2"/>
  <c r="BE257" i="2"/>
  <c r="BE269" i="2"/>
  <c r="BE275" i="2"/>
  <c r="J92" i="2"/>
  <c r="J124" i="2"/>
  <c r="BE140" i="2"/>
  <c r="BE146" i="2"/>
  <c r="BE165" i="2"/>
  <c r="BE182" i="2"/>
  <c r="BE184" i="2"/>
  <c r="BE186" i="2"/>
  <c r="BE188" i="2"/>
  <c r="BE196" i="2"/>
  <c r="BE197" i="2"/>
  <c r="BE203" i="2"/>
  <c r="BE213" i="2"/>
  <c r="BE231" i="2"/>
  <c r="BE243" i="2"/>
  <c r="BE247" i="2"/>
  <c r="BE249" i="2"/>
  <c r="BE281" i="2"/>
  <c r="E85" i="2"/>
  <c r="F92" i="2"/>
  <c r="BE133" i="2"/>
  <c r="BE136" i="2"/>
  <c r="BE143" i="2"/>
  <c r="BE152" i="2"/>
  <c r="BE179" i="2"/>
  <c r="BE181" i="2"/>
  <c r="BE189" i="2"/>
  <c r="BE191" i="2"/>
  <c r="BE195" i="2"/>
  <c r="BE198" i="2"/>
  <c r="BE199" i="2"/>
  <c r="BE202" i="2"/>
  <c r="BE207" i="2"/>
  <c r="BE222" i="2"/>
  <c r="BE224" i="2"/>
  <c r="BE227" i="2"/>
  <c r="BE230" i="2"/>
  <c r="BE234" i="2"/>
  <c r="BE253" i="2"/>
  <c r="BE284" i="2"/>
  <c r="BE287" i="2"/>
  <c r="BE292" i="2"/>
  <c r="BE159" i="2"/>
  <c r="BE162" i="2"/>
  <c r="BE168" i="2"/>
  <c r="BE172" i="2"/>
  <c r="BE187" i="2"/>
  <c r="BE192" i="2"/>
  <c r="BE193" i="2"/>
  <c r="BE200" i="2"/>
  <c r="BE201" i="2"/>
  <c r="BE206" i="2"/>
  <c r="BE223" i="2"/>
  <c r="BE237" i="2"/>
  <c r="BE242" i="2"/>
  <c r="BE260" i="2"/>
  <c r="BE263" i="2"/>
  <c r="BE266" i="2"/>
  <c r="BE272" i="2"/>
  <c r="BE278" i="2"/>
  <c r="BE283" i="2"/>
  <c r="F35" i="2"/>
  <c r="BB95" i="1" s="1"/>
  <c r="F34" i="3"/>
  <c r="BA96" i="1" s="1"/>
  <c r="F37" i="3"/>
  <c r="BD96" i="1" s="1"/>
  <c r="F35" i="4"/>
  <c r="BB97" i="1" s="1"/>
  <c r="F35" i="5"/>
  <c r="BB98" i="1" s="1"/>
  <c r="J34" i="6"/>
  <c r="AW99" i="1" s="1"/>
  <c r="J34" i="2"/>
  <c r="AW95" i="1" s="1"/>
  <c r="F36" i="3"/>
  <c r="BC96" i="1" s="1"/>
  <c r="F35" i="3"/>
  <c r="BB96" i="1" s="1"/>
  <c r="F34" i="4"/>
  <c r="BA97" i="1" s="1"/>
  <c r="F37" i="4"/>
  <c r="BD97" i="1" s="1"/>
  <c r="F37" i="5"/>
  <c r="BD98" i="1" s="1"/>
  <c r="F37" i="6"/>
  <c r="BD99" i="1" s="1"/>
  <c r="F34" i="2"/>
  <c r="BA95" i="1" s="1"/>
  <c r="J34" i="3"/>
  <c r="AW96" i="1" s="1"/>
  <c r="J34" i="4"/>
  <c r="AW97" i="1" s="1"/>
  <c r="J30" i="3"/>
  <c r="F34" i="5"/>
  <c r="BA98" i="1" s="1"/>
  <c r="J34" i="5"/>
  <c r="AW98" i="1"/>
  <c r="F36" i="5"/>
  <c r="BC98" i="1" s="1"/>
  <c r="F35" i="6"/>
  <c r="BB99" i="1"/>
  <c r="F37" i="2"/>
  <c r="BD95" i="1" s="1"/>
  <c r="F36" i="2"/>
  <c r="BC95" i="1"/>
  <c r="F36" i="6"/>
  <c r="BC99" i="1" s="1"/>
  <c r="F34" i="6"/>
  <c r="BA99" i="1"/>
  <c r="R131" i="2" l="1"/>
  <c r="T131" i="2"/>
  <c r="T130" i="2"/>
  <c r="R250" i="2"/>
  <c r="P131" i="2"/>
  <c r="P130" i="2"/>
  <c r="AU95" i="1"/>
  <c r="AG99" i="1"/>
  <c r="AN99" i="1" s="1"/>
  <c r="J96" i="6"/>
  <c r="J118" i="6"/>
  <c r="J97" i="6"/>
  <c r="BK250" i="2"/>
  <c r="J250" i="2" s="1"/>
  <c r="J106" i="2" s="1"/>
  <c r="BK131" i="2"/>
  <c r="J131" i="2"/>
  <c r="J97" i="2" s="1"/>
  <c r="BK290" i="2"/>
  <c r="J290" i="2"/>
  <c r="J109" i="2"/>
  <c r="BK119" i="5"/>
  <c r="J119" i="5"/>
  <c r="J97" i="5"/>
  <c r="BK118" i="4"/>
  <c r="J118" i="4" s="1"/>
  <c r="J96" i="4" s="1"/>
  <c r="AG96" i="1"/>
  <c r="AU94" i="1"/>
  <c r="F33" i="2"/>
  <c r="AZ95" i="1" s="1"/>
  <c r="BD94" i="1"/>
  <c r="W33" i="1"/>
  <c r="J33" i="2"/>
  <c r="AV95" i="1" s="1"/>
  <c r="AT95" i="1" s="1"/>
  <c r="BA94" i="1"/>
  <c r="W30" i="1" s="1"/>
  <c r="F33" i="3"/>
  <c r="AZ96" i="1"/>
  <c r="F33" i="4"/>
  <c r="AZ97" i="1" s="1"/>
  <c r="F33" i="5"/>
  <c r="AZ98" i="1"/>
  <c r="F33" i="6"/>
  <c r="AZ99" i="1" s="1"/>
  <c r="J33" i="6"/>
  <c r="AV99" i="1"/>
  <c r="AT99" i="1"/>
  <c r="J33" i="3"/>
  <c r="AV96" i="1"/>
  <c r="AT96" i="1"/>
  <c r="AN96" i="1" s="1"/>
  <c r="J33" i="4"/>
  <c r="AV97" i="1"/>
  <c r="AT97" i="1"/>
  <c r="J33" i="5"/>
  <c r="AV98" i="1" s="1"/>
  <c r="AT98" i="1" s="1"/>
  <c r="BC94" i="1"/>
  <c r="AY94" i="1" s="1"/>
  <c r="BB94" i="1"/>
  <c r="W31" i="1"/>
  <c r="R130" i="2" l="1"/>
  <c r="BK130" i="2"/>
  <c r="J130" i="2"/>
  <c r="BK118" i="5"/>
  <c r="J118" i="5" s="1"/>
  <c r="J30" i="5" s="1"/>
  <c r="AG98" i="1" s="1"/>
  <c r="J39" i="6"/>
  <c r="J39" i="3"/>
  <c r="W32" i="1"/>
  <c r="J30" i="2"/>
  <c r="AG95" i="1"/>
  <c r="AX94" i="1"/>
  <c r="AW94" i="1"/>
  <c r="AK30" i="1"/>
  <c r="J30" i="4"/>
  <c r="AG97" i="1" s="1"/>
  <c r="AZ94" i="1"/>
  <c r="AV94" i="1"/>
  <c r="AK29" i="1"/>
  <c r="J39" i="5" l="1"/>
  <c r="J39" i="2"/>
  <c r="J96" i="5"/>
  <c r="J96" i="2"/>
  <c r="J39" i="4"/>
  <c r="AN97" i="1"/>
  <c r="AN95" i="1"/>
  <c r="AN98" i="1"/>
  <c r="AG94" i="1"/>
  <c r="AK26" i="1"/>
  <c r="AK35" i="1"/>
  <c r="W29" i="1"/>
  <c r="AT94" i="1"/>
  <c r="AN94" i="1" l="1"/>
</calcChain>
</file>

<file path=xl/sharedStrings.xml><?xml version="1.0" encoding="utf-8"?>
<sst xmlns="http://schemas.openxmlformats.org/spreadsheetml/2006/main" count="3164" uniqueCount="602">
  <si>
    <t>Export Komplet</t>
  </si>
  <si>
    <t/>
  </si>
  <si>
    <t>2.0</t>
  </si>
  <si>
    <t>False</t>
  </si>
  <si>
    <t>{273189fb-1cd0-4e51-b30b-8e52d304dcf3}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</si>
  <si>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</si>
  <si>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</si>
  <si>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</si>
  <si>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</si>
  <si>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</si>
  <si>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</si>
  <si>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</si>
  <si>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</si>
  <si>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</si>
  <si>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05_2022_2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</si>
  <si>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</si>
  <si>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</si>
  <si>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Baťův kanál, PK Spytihněv, PK Veselí n. Moravou - Komplexní oprava (PK Spytihněv)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</si>
  <si>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</si>
  <si>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</si>
  <si>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</si>
  <si>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</si>
  <si>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</si>
  <si>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</si>
  <si>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</si>
  <si>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</si>
  <si>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</si>
  <si>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</si>
  <si>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</si>
  <si>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</si>
  <si>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</si>
  <si>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</si>
  <si>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</si>
  <si>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</si>
  <si>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</si>
  <si>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</si>
  <si>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</si>
  <si>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</si>
  <si>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</si>
  <si>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</si>
  <si>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</si>
  <si>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</si>
  <si>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</si>
  <si>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</si>
  <si>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</si>
  <si>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</si>
  <si>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</si>
  <si>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</si>
  <si>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</si>
  <si>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</si>
  <si>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</si>
  <si>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</si>
  <si>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</si>
  <si>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</si>
  <si>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</si>
  <si>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</si>
  <si>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</si>
  <si>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</si>
  <si>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</si>
  <si>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</si>
  <si>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</si>
  <si>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</si>
  <si>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</si>
  <si>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</si>
  <si>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</si>
  <si>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</si>
  <si>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</si>
  <si>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</si>
  <si>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</si>
  <si>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</si>
  <si>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</si>
  <si>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</si>
  <si>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</si>
  <si>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</si>
  <si>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</si>
  <si>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</si>
  <si>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</si>
  <si>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</si>
  <si>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PK - komplexní rekonstrukce - stavební část - PK Spytihněv</t>
  </si>
  <si>
    <t>STA</t>
  </si>
  <si>
    <t>1</t>
  </si>
  <si>
    <t>{cf2cfee9-63c6-4e36-8826-00551e4a0055}</t>
  </si>
  <si>
    <t>2</t>
  </si>
  <si>
    <t>01.1</t>
  </si>
  <si>
    <t>PS 01.1 Nerez provedení vzpěrných vrat a arm. vrat i provizor. hrazení pro horní ohlaví PK Spytihněv</t>
  </si>
  <si>
    <t>PRO</t>
  </si>
  <si>
    <t>{97613774-f0d3-41ce-8be8-7f0a697a113b}</t>
  </si>
  <si>
    <t>01.2</t>
  </si>
  <si>
    <t>PS 01.2 Nerez provedení vzpěrných vrat a arm. vrat i provizor. hrazení pro dolní ohlaví PK Spytihněv</t>
  </si>
  <si>
    <t>{ed14b2eb-9fdb-4757-abfa-7306db0584c5}</t>
  </si>
  <si>
    <t>01.3</t>
  </si>
  <si>
    <t>PS 01.3 Česle, stavidlo</t>
  </si>
  <si>
    <t>{27bffb0e-35a5-4183-93e3-68444edb8820}</t>
  </si>
  <si>
    <t>901</t>
  </si>
  <si>
    <t>VON</t>
  </si>
  <si>
    <t>{e4aa92af-08b0-4257-b2e0-f6ec10670ed6}</t>
  </si>
  <si>
    <t>KRYCÍ LIST SOUPISU PRACÍ</t>
  </si>
  <si>
    <t>Objekt:</t>
  </si>
  <si>
    <t>01 - SO 01 PK - komplexní rekonstrukce - stavební část - PK Spytihněv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</si>
  <si>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</si>
  <si>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</si>
  <si>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</si>
  <si>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</si>
  <si>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</si>
  <si>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</si>
  <si>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</si>
  <si>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</si>
  <si>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</si>
  <si>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</si>
  <si>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</si>
  <si>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</si>
  <si>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</si>
  <si>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</si>
  <si>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</si>
  <si>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</si>
  <si>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</si>
  <si>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>M - M</t>
  </si>
  <si>
    <t xml:space="preserve">    21Mx - Elektroinstalace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</si>
  <si>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</si>
  <si>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</si>
  <si>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</si>
  <si>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</si>
  <si>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</si>
  <si>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</si>
  <si>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</si>
  <si>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</si>
  <si>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</si>
  <si>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</si>
  <si>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</si>
  <si>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</si>
  <si>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</si>
  <si>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</si>
  <si>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</si>
  <si>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</si>
  <si>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</si>
  <si>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</si>
  <si>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115101202</t>
  </si>
  <si>
    <t>Čerpání vody na dopravní výšku do 10 m průměrný přítok přes 500 do 1 000 l/min</t>
  </si>
  <si>
    <t>hod</t>
  </si>
  <si>
    <t>4</t>
  </si>
  <si>
    <t>-2124279135</t>
  </si>
  <si>
    <t>VV</t>
  </si>
  <si>
    <t>24*30</t>
  </si>
  <si>
    <t>Součet</t>
  </si>
  <si>
    <t>115101302</t>
  </si>
  <si>
    <t>Pohotovost čerpací soupravy pro dopravní výšku do 10 m přítok přes 500 do 1 000 l/min</t>
  </si>
  <si>
    <t>den</t>
  </si>
  <si>
    <t>2113642317</t>
  </si>
  <si>
    <t>30</t>
  </si>
  <si>
    <t>3</t>
  </si>
  <si>
    <t>115201R01</t>
  </si>
  <si>
    <t>Montáž a demontáž potrubí DN 300 pro převedení vody z ČOV</t>
  </si>
  <si>
    <t>m</t>
  </si>
  <si>
    <t>409299304</t>
  </si>
  <si>
    <t>12930R101</t>
  </si>
  <si>
    <t>Vyčištění stavebního prostoru od nánosů</t>
  </si>
  <si>
    <t>m3</t>
  </si>
  <si>
    <t>1805640558</t>
  </si>
  <si>
    <t>80</t>
  </si>
  <si>
    <t>5</t>
  </si>
  <si>
    <t>131251100</t>
  </si>
  <si>
    <t>Hloubení jam nezapažených v hornině třídy těžitelnosti I skupiny 3 objem do 20 m3 strojně</t>
  </si>
  <si>
    <t>-433193799</t>
  </si>
  <si>
    <t>"výkop ve dně" 0,3*0,42*2,1</t>
  </si>
  <si>
    <t>6</t>
  </si>
  <si>
    <t>153111114</t>
  </si>
  <si>
    <t>Příčné řezání ocelových zaberaněných štětovnic z terénu</t>
  </si>
  <si>
    <t>kus</t>
  </si>
  <si>
    <t>-1209417817</t>
  </si>
  <si>
    <t>7</t>
  </si>
  <si>
    <t>162751117</t>
  </si>
  <si>
    <t>Vodorovné přemístění přes 9 000 do 10000 m výkopku/sypaniny z horniny třídy těžitelnosti I skupiny 1 až 3</t>
  </si>
  <si>
    <t>481692821</t>
  </si>
  <si>
    <t>1340</t>
  </si>
  <si>
    <t>8</t>
  </si>
  <si>
    <t>162751119</t>
  </si>
  <si>
    <t>Příplatek k vodorovnému přemístění výkopku/sypaniny z horniny třídy těžitelnosti I skupiny 1 až 3 ZKD 1000 m přes 10000 m</t>
  </si>
  <si>
    <t>-859218804</t>
  </si>
  <si>
    <t>1340*5 'Přepočtené koeficientem množství</t>
  </si>
  <si>
    <t>9</t>
  </si>
  <si>
    <t>17110R101</t>
  </si>
  <si>
    <t>Zřízení hrázek vč dovozu zeminy a nákladů na pořízení</t>
  </si>
  <si>
    <t>909556565</t>
  </si>
  <si>
    <t>1260</t>
  </si>
  <si>
    <t>10</t>
  </si>
  <si>
    <t>17110R103</t>
  </si>
  <si>
    <t>Odstranění hrázek vč. odvozu zeminy a uložení na skládku</t>
  </si>
  <si>
    <t>-994121079</t>
  </si>
  <si>
    <t>11</t>
  </si>
  <si>
    <t>171251201</t>
  </si>
  <si>
    <t>Uložení sypaniny na skládky nebo meziskládky</t>
  </si>
  <si>
    <t>11987602</t>
  </si>
  <si>
    <t>12</t>
  </si>
  <si>
    <t>1751511R</t>
  </si>
  <si>
    <t>podsyp a obsyp zeminou vč. dovouzu zeminy</t>
  </si>
  <si>
    <t>1211270144</t>
  </si>
  <si>
    <t>"potrubí vně komory" 8,0+3,0</t>
  </si>
  <si>
    <t>13</t>
  </si>
  <si>
    <t>184818232</t>
  </si>
  <si>
    <t>Ochrana kmene průměru přes 300 do 500 mm bedněním výšky do 2 m</t>
  </si>
  <si>
    <t>-1696011509</t>
  </si>
  <si>
    <t>Zakládání</t>
  </si>
  <si>
    <t>14</t>
  </si>
  <si>
    <t>273362021</t>
  </si>
  <si>
    <t>Výztuž základových desek svařovanými sítěmi Kari</t>
  </si>
  <si>
    <t>t</t>
  </si>
  <si>
    <t>-203953332</t>
  </si>
  <si>
    <t>275321511</t>
  </si>
  <si>
    <t>Základové patky ze ŽB bez zvýšených nároků na prostředí tř. C 25/30</t>
  </si>
  <si>
    <t>-1966569175</t>
  </si>
  <si>
    <t>0,8*0,42*2,1</t>
  </si>
  <si>
    <t>16</t>
  </si>
  <si>
    <t>2783110R</t>
  </si>
  <si>
    <t>Zálivka betonem</t>
  </si>
  <si>
    <t>-457322022</t>
  </si>
  <si>
    <t>0,45*0,1*2,1</t>
  </si>
  <si>
    <t>Svislé a kompletní konstrukce</t>
  </si>
  <si>
    <t>17</t>
  </si>
  <si>
    <t>321311R16</t>
  </si>
  <si>
    <t>Konstrukce vodních staveb z betonu železového mrazuvzdorného tř. C 30/37 vč. bednění</t>
  </si>
  <si>
    <t>-1652998368</t>
  </si>
  <si>
    <t>"horní drážky" 15</t>
  </si>
  <si>
    <t>"dolní drážky" 18</t>
  </si>
  <si>
    <t>"vrata" 6</t>
  </si>
  <si>
    <t>" drážky plast. chráničky" 0,6</t>
  </si>
  <si>
    <t>" obtok" 3</t>
  </si>
  <si>
    <t>18</t>
  </si>
  <si>
    <t>38899R305</t>
  </si>
  <si>
    <t>Plastová chránička  DN 70</t>
  </si>
  <si>
    <t>-42504309</t>
  </si>
  <si>
    <t>Vodorovné konstrukce</t>
  </si>
  <si>
    <t>19</t>
  </si>
  <si>
    <t>42132R01</t>
  </si>
  <si>
    <t>Oděrné trámce - dodávka a montáž</t>
  </si>
  <si>
    <t>1239507344</t>
  </si>
  <si>
    <t>20</t>
  </si>
  <si>
    <t>42138R01</t>
  </si>
  <si>
    <t>demontáž oděrných trámců</t>
  </si>
  <si>
    <t>1519468461</t>
  </si>
  <si>
    <t>Trubní vedení</t>
  </si>
  <si>
    <t>87125R01</t>
  </si>
  <si>
    <t>Provizorní přeložka vodovodu DN 100 v chráničce DN 300</t>
  </si>
  <si>
    <t>1029000223</t>
  </si>
  <si>
    <t>22</t>
  </si>
  <si>
    <t>87137521R</t>
  </si>
  <si>
    <t>Kanalizační potrubí z tvrdého PVC jednovrstvé tuhost třídy SN4 DN 315 - montáž a demontáž vč. dodávky potrubí</t>
  </si>
  <si>
    <t>1824892427</t>
  </si>
  <si>
    <t>23</t>
  </si>
  <si>
    <t>8773752R</t>
  </si>
  <si>
    <t>Koleno KG 315/15°  - dodávka, montáž a demontáž</t>
  </si>
  <si>
    <t>-749377608</t>
  </si>
  <si>
    <t>24</t>
  </si>
  <si>
    <t>8773752R1</t>
  </si>
  <si>
    <t>Koleno KG 315/30° -  dodávka, montáž a demontáž</t>
  </si>
  <si>
    <t>-1846534972</t>
  </si>
  <si>
    <t>25</t>
  </si>
  <si>
    <t>8773752R2</t>
  </si>
  <si>
    <t>zátka na potrubí DN 315 -  dodávka, montáž a demontáž</t>
  </si>
  <si>
    <t>1849174039</t>
  </si>
  <si>
    <t>26</t>
  </si>
  <si>
    <t>8773901R1</t>
  </si>
  <si>
    <t>objímkové podpěry (uložení potrubí DN 315) vč. kotvení  -  výroba,dodávka, montáž a demontáž</t>
  </si>
  <si>
    <t>-1036049321</t>
  </si>
  <si>
    <t>27</t>
  </si>
  <si>
    <t>891372R1</t>
  </si>
  <si>
    <t>dodávka a osazení šoupěte Valterra DN 315 na potrubí obtoku – 2x lepení na potrubí obtoku</t>
  </si>
  <si>
    <t>-1081561008</t>
  </si>
  <si>
    <t>28</t>
  </si>
  <si>
    <t>891372R2</t>
  </si>
  <si>
    <t>výroba a dodávka táhla šoupěte – ocel, dl. 1,8 m, průměr 20 mm, včetně ocelového otočného madla</t>
  </si>
  <si>
    <t>-1399361175</t>
  </si>
  <si>
    <t>29</t>
  </si>
  <si>
    <t>891372R3</t>
  </si>
  <si>
    <t>ochrana šoupěte – svislá trouba PP DN 1000, dl. 1,7 m, zakrytá provizorním dřevěným poklopem – průměr 1000 mm</t>
  </si>
  <si>
    <t>1701225955</t>
  </si>
  <si>
    <t>891372R4</t>
  </si>
  <si>
    <t>ochranná mříž na vtoku do potrubí - DN 315 – výroba, montáž, demontáž (oka cca 70x70 mm)</t>
  </si>
  <si>
    <t>-1417268095</t>
  </si>
  <si>
    <t>Ostatní konstrukce a práce, bourání</t>
  </si>
  <si>
    <t>31</t>
  </si>
  <si>
    <t>91133R01</t>
  </si>
  <si>
    <t>demontáž svodidel</t>
  </si>
  <si>
    <t>475284666</t>
  </si>
  <si>
    <t>32</t>
  </si>
  <si>
    <t>91133R02</t>
  </si>
  <si>
    <t>zpětná montáž svodidel</t>
  </si>
  <si>
    <t>-632703223</t>
  </si>
  <si>
    <t>33</t>
  </si>
  <si>
    <t>91134R01</t>
  </si>
  <si>
    <t>demontáž plavebního značení</t>
  </si>
  <si>
    <t>-1815250768</t>
  </si>
  <si>
    <t>34</t>
  </si>
  <si>
    <t>91136R01</t>
  </si>
  <si>
    <t xml:space="preserve">demontáž vodočtu </t>
  </si>
  <si>
    <t>kpl</t>
  </si>
  <si>
    <t>1336828968</t>
  </si>
  <si>
    <t>35</t>
  </si>
  <si>
    <t>91134R02</t>
  </si>
  <si>
    <t>montáž plavebního značení</t>
  </si>
  <si>
    <t>-1953961934</t>
  </si>
  <si>
    <t>36</t>
  </si>
  <si>
    <t>91136R02</t>
  </si>
  <si>
    <t>demontáž přidržovacích lan</t>
  </si>
  <si>
    <t>1796240924</t>
  </si>
  <si>
    <t>37</t>
  </si>
  <si>
    <t>91136R51</t>
  </si>
  <si>
    <t xml:space="preserve">nový vodočet </t>
  </si>
  <si>
    <t>724832836</t>
  </si>
  <si>
    <t>38</t>
  </si>
  <si>
    <t>91136R52</t>
  </si>
  <si>
    <t>montáž přidržovacích lan</t>
  </si>
  <si>
    <t>1402192523</t>
  </si>
  <si>
    <t>39</t>
  </si>
  <si>
    <t>9491011R01</t>
  </si>
  <si>
    <t>Lešení pomocné - zřízení a odstranění</t>
  </si>
  <si>
    <t>m2</t>
  </si>
  <si>
    <t>-50229260</t>
  </si>
  <si>
    <t>53,6*5,3</t>
  </si>
  <si>
    <t>40</t>
  </si>
  <si>
    <t>960191R</t>
  </si>
  <si>
    <t>odstranění stávajícího opevnění dna, kámen 50-80 kg vč. odvozu na skládku</t>
  </si>
  <si>
    <t>594897875</t>
  </si>
  <si>
    <t>41</t>
  </si>
  <si>
    <t>96032R171</t>
  </si>
  <si>
    <t>Bourání vodních staveb z betonu, zálivka armatur, bednění</t>
  </si>
  <si>
    <t>1228906788</t>
  </si>
  <si>
    <t>" drážky vrata" 6</t>
  </si>
  <si>
    <t>" beton obtoku" 3</t>
  </si>
  <si>
    <t>42</t>
  </si>
  <si>
    <t>9740491R</t>
  </si>
  <si>
    <t>Vysekání drážek pro chráničky</t>
  </si>
  <si>
    <t>-602096261</t>
  </si>
  <si>
    <t>43</t>
  </si>
  <si>
    <t>985121121</t>
  </si>
  <si>
    <t>Tryskání degradovaného betonu stěn a rubu kleneb vodou pod tlakem do 300 barů</t>
  </si>
  <si>
    <t>1075266848</t>
  </si>
  <si>
    <t>"80% povrchu" 770*0,8</t>
  </si>
  <si>
    <t>44</t>
  </si>
  <si>
    <t>985121122</t>
  </si>
  <si>
    <t>Tryskání degradovaného betonu stěn a rubu kleneb vodou pod tlakem přes 300 do 1250 barů</t>
  </si>
  <si>
    <t>257261969</t>
  </si>
  <si>
    <t>770</t>
  </si>
  <si>
    <t>45</t>
  </si>
  <si>
    <t>985131211</t>
  </si>
  <si>
    <t>Očištění ploch stěn, rubu kleneb a podlah sušeným křemičitým pískem</t>
  </si>
  <si>
    <t>-1759989151</t>
  </si>
  <si>
    <t>46</t>
  </si>
  <si>
    <t>98513121R</t>
  </si>
  <si>
    <t>Očištění ploch kyklopského zdiva tlakem 1000  barů</t>
  </si>
  <si>
    <t>-1756600098</t>
  </si>
  <si>
    <t>47</t>
  </si>
  <si>
    <t>985231111</t>
  </si>
  <si>
    <t>Spárování zdiva aktivovanou maltou spára hl do 40 mm dl do 6 m/m2</t>
  </si>
  <si>
    <t>-161587311</t>
  </si>
  <si>
    <t>"spárování kyklopského zdiva" 140</t>
  </si>
  <si>
    <t>48</t>
  </si>
  <si>
    <t>985233111</t>
  </si>
  <si>
    <t>Úprava spár po spárování zdiva uhlazením spára dl do 6 m/m2</t>
  </si>
  <si>
    <t>443196211</t>
  </si>
  <si>
    <t>49</t>
  </si>
  <si>
    <t>985311R13</t>
  </si>
  <si>
    <t>Jemná reprofilace stěn třísložkovou cemento-epoxydovou stěrkou (např. SIKA)</t>
  </si>
  <si>
    <t>1451296411</t>
  </si>
  <si>
    <t>50</t>
  </si>
  <si>
    <t>98531R111</t>
  </si>
  <si>
    <t>Hrubá reprofilace stěn + můstek sanační maltou (např. SIKA)</t>
  </si>
  <si>
    <t>-925453947</t>
  </si>
  <si>
    <t>51</t>
  </si>
  <si>
    <t>985323211</t>
  </si>
  <si>
    <t>Spojovací můstek reprofilovaného betonu na epoxidové bázi tl 1 mm</t>
  </si>
  <si>
    <t>1336177982</t>
  </si>
  <si>
    <t>"80%" 770*0,8</t>
  </si>
  <si>
    <t>52</t>
  </si>
  <si>
    <t>985564114</t>
  </si>
  <si>
    <t>Kotvičky pro výztuž stříkaného betonu hl do 200 mm z oceli D přes 10 do 16 mm do cementové malty</t>
  </si>
  <si>
    <t>-183452761</t>
  </si>
  <si>
    <t>"stěny" 576</t>
  </si>
  <si>
    <t>"dno" 279</t>
  </si>
  <si>
    <t>997</t>
  </si>
  <si>
    <t>Přesun sutě</t>
  </si>
  <si>
    <t>53</t>
  </si>
  <si>
    <t>997321211</t>
  </si>
  <si>
    <t>Svislá doprava suti a vybouraných hmot v do 4 m</t>
  </si>
  <si>
    <t>-300389886</t>
  </si>
  <si>
    <t>54</t>
  </si>
  <si>
    <t>997321219</t>
  </si>
  <si>
    <t>Příplatek ZKD v 4 m svislé dopravy suti a vybouraných hmot</t>
  </si>
  <si>
    <t>36796609</t>
  </si>
  <si>
    <t>55</t>
  </si>
  <si>
    <t>997321511</t>
  </si>
  <si>
    <t>Vodorovná doprava suti a vybouraných hmot po suchu do 1 km</t>
  </si>
  <si>
    <t>998046399</t>
  </si>
  <si>
    <t>56</t>
  </si>
  <si>
    <t>997321519</t>
  </si>
  <si>
    <t>Příplatek ZKD 1 km vodorovné dopravy suti a vybouraných hmot po suchu</t>
  </si>
  <si>
    <t>-107750019</t>
  </si>
  <si>
    <t>229,578*14 'Přepočtené koeficientem množství</t>
  </si>
  <si>
    <t>57</t>
  </si>
  <si>
    <t>997R01</t>
  </si>
  <si>
    <t>Uložení suti k recyklaci</t>
  </si>
  <si>
    <t>245895838</t>
  </si>
  <si>
    <t>998</t>
  </si>
  <si>
    <t>Přesun hmot</t>
  </si>
  <si>
    <t>58</t>
  </si>
  <si>
    <t>998325011</t>
  </si>
  <si>
    <t>Přesun hmot pro objekty plavební</t>
  </si>
  <si>
    <t>2022108849</t>
  </si>
  <si>
    <t>PSV</t>
  </si>
  <si>
    <t>Práce a dodávky PSV</t>
  </si>
  <si>
    <t>767</t>
  </si>
  <si>
    <t>Konstrukce zámečnické</t>
  </si>
  <si>
    <t>59</t>
  </si>
  <si>
    <t>76716118R</t>
  </si>
  <si>
    <t>Demontáž zábradlí</t>
  </si>
  <si>
    <t>1461381474</t>
  </si>
  <si>
    <t>60</t>
  </si>
  <si>
    <t>7671611R</t>
  </si>
  <si>
    <t>Zpětná montáž stávajícího  zábradlí</t>
  </si>
  <si>
    <t>-1752685085</t>
  </si>
  <si>
    <t>61</t>
  </si>
  <si>
    <t>767221R1</t>
  </si>
  <si>
    <t>kotvení zábradlí - dodávka a montáž</t>
  </si>
  <si>
    <t>kg</t>
  </si>
  <si>
    <t>67472777</t>
  </si>
  <si>
    <t>160*2,4</t>
  </si>
  <si>
    <t>62</t>
  </si>
  <si>
    <t>7678321R1</t>
  </si>
  <si>
    <t>nerezové žebříky vč. madla a kotvení - dodávka a montáž</t>
  </si>
  <si>
    <t>-1381973967</t>
  </si>
  <si>
    <t>5,0*4</t>
  </si>
  <si>
    <t>63</t>
  </si>
  <si>
    <t>7678381R1</t>
  </si>
  <si>
    <t>demontáž ocelových žebříků</t>
  </si>
  <si>
    <t>-39886151</t>
  </si>
  <si>
    <t>64</t>
  </si>
  <si>
    <t>767996R</t>
  </si>
  <si>
    <t>Demontáž atypických  konstrukcí řezáním vč. odvozu k likvidaci do sběrného dvora + odpočet vratky za železo</t>
  </si>
  <si>
    <t>1182591311</t>
  </si>
  <si>
    <t>"vrata" 12000</t>
  </si>
  <si>
    <t>65</t>
  </si>
  <si>
    <t>767999R01</t>
  </si>
  <si>
    <t>demontáž ocelových konstrukcí</t>
  </si>
  <si>
    <t>1021359347</t>
  </si>
  <si>
    <t>1500</t>
  </si>
  <si>
    <t>66</t>
  </si>
  <si>
    <t>76799R01</t>
  </si>
  <si>
    <t>Montáž ocelových konstrukcí</t>
  </si>
  <si>
    <t>2130370179</t>
  </si>
  <si>
    <t>67</t>
  </si>
  <si>
    <t>76799R21</t>
  </si>
  <si>
    <t>demontáž stavidla DN 1500 vč. kotvení a krytů</t>
  </si>
  <si>
    <t>-154031999</t>
  </si>
  <si>
    <t>500</t>
  </si>
  <si>
    <t>68</t>
  </si>
  <si>
    <t>76799R22</t>
  </si>
  <si>
    <t>montáž stavidla DN 1500 vč. kotvení a krytů</t>
  </si>
  <si>
    <t>1729444077</t>
  </si>
  <si>
    <t>69</t>
  </si>
  <si>
    <t>76799R51</t>
  </si>
  <si>
    <t>drážka obtoku U 100/50/6 - dodávka a montáž</t>
  </si>
  <si>
    <t>1327875678</t>
  </si>
  <si>
    <t>2*5,4*10,6</t>
  </si>
  <si>
    <t>70</t>
  </si>
  <si>
    <t>998767201</t>
  </si>
  <si>
    <t>Přesun hmot procentní pro zámečnické konstrukce v objektech v do 6 m</t>
  </si>
  <si>
    <t>%</t>
  </si>
  <si>
    <t>809087115</t>
  </si>
  <si>
    <t>783</t>
  </si>
  <si>
    <t>Dokončovací práce - nátěry</t>
  </si>
  <si>
    <t>71</t>
  </si>
  <si>
    <t>783306R1</t>
  </si>
  <si>
    <t>Odstranění a očištění ocelových konstrukcí</t>
  </si>
  <si>
    <t>1205970403</t>
  </si>
  <si>
    <t>72</t>
  </si>
  <si>
    <t>78333R</t>
  </si>
  <si>
    <t>tmelení a kompletní nátěry ocelových konstrukcí</t>
  </si>
  <si>
    <t>-2141560577</t>
  </si>
  <si>
    <t>73</t>
  </si>
  <si>
    <t>78334R1</t>
  </si>
  <si>
    <t>Očištění a nátěry stávajících štětovnic</t>
  </si>
  <si>
    <t>1387493879</t>
  </si>
  <si>
    <t>M</t>
  </si>
  <si>
    <t>21Mx</t>
  </si>
  <si>
    <t>Elektroinstalace</t>
  </si>
  <si>
    <t>74</t>
  </si>
  <si>
    <t>21000R1</t>
  </si>
  <si>
    <t>demontáž a obnova elektroinstalace (viz D.1.1.1 TZ SO 01)</t>
  </si>
  <si>
    <t>1722330437</t>
  </si>
  <si>
    <t>01.1 - PS 01.1 Nerez provedení vzpěrných vrat a arm. vrat i provizor. hrazení pro horní ohlaví PK Spytihněv</t>
  </si>
  <si>
    <t xml:space="preserve">    38X - Vzpěrná vrata a ostatní konstrukce</t>
  </si>
  <si>
    <t>38X</t>
  </si>
  <si>
    <t>Vzpěrná vrata a ostatní konstrukce</t>
  </si>
  <si>
    <t>3800R01</t>
  </si>
  <si>
    <t>Armatury provizorního hrazení - dodávka a montáž</t>
  </si>
  <si>
    <t>1022783526</t>
  </si>
  <si>
    <t>3800R02</t>
  </si>
  <si>
    <t>opěrné a těsnící nosníky, práh - dodávka a montáž</t>
  </si>
  <si>
    <t>1804951502</t>
  </si>
  <si>
    <t>3800R03</t>
  </si>
  <si>
    <t>základny patních ložisek - dodávka a montáž</t>
  </si>
  <si>
    <t>367697175</t>
  </si>
  <si>
    <t>3800R04</t>
  </si>
  <si>
    <t>kotvení horních závěsů vč. krytů - dodávka a montáž</t>
  </si>
  <si>
    <t>1006847129</t>
  </si>
  <si>
    <t>3800R05</t>
  </si>
  <si>
    <t>kování hrah ohlaví - dodávka a montáž</t>
  </si>
  <si>
    <t>959142508</t>
  </si>
  <si>
    <t>3800R06</t>
  </si>
  <si>
    <t>kostry obou vrátní - dodávka a montáž</t>
  </si>
  <si>
    <t>364509549</t>
  </si>
  <si>
    <t>3800R07</t>
  </si>
  <si>
    <t>rámy stavítek - dodávka a montáž</t>
  </si>
  <si>
    <t>371744006</t>
  </si>
  <si>
    <t>3800R08</t>
  </si>
  <si>
    <t>kompletace těles vrátní - dodávka a montáž</t>
  </si>
  <si>
    <t>2059500236</t>
  </si>
  <si>
    <t>3800R09</t>
  </si>
  <si>
    <t>obráběné díly uložení, opření a zavěšení vrátní - dodávka a montáž</t>
  </si>
  <si>
    <t>571592390</t>
  </si>
  <si>
    <t>3800R10</t>
  </si>
  <si>
    <t>součásti pohonu stavítek - dodávka a montáž</t>
  </si>
  <si>
    <t>411721144</t>
  </si>
  <si>
    <t>3800R11</t>
  </si>
  <si>
    <t>stavítka - dodávka a montáž</t>
  </si>
  <si>
    <t>-1178739216</t>
  </si>
  <si>
    <t>3800R12</t>
  </si>
  <si>
    <t>lávky - dodávka a montáž</t>
  </si>
  <si>
    <t>-1910076754</t>
  </si>
  <si>
    <t>3800R13</t>
  </si>
  <si>
    <t>kompozitové rošty - dodávka a montáž</t>
  </si>
  <si>
    <t>1964242548</t>
  </si>
  <si>
    <t>3800R14</t>
  </si>
  <si>
    <t>těsnící rám, svodidla - dub - dodávka a montáž</t>
  </si>
  <si>
    <t>-1368303013</t>
  </si>
  <si>
    <t>3800R15</t>
  </si>
  <si>
    <t>repase stávajících pohonů vrátní (viz D.1.2.1 TZ PS 01)</t>
  </si>
  <si>
    <t>1205137590</t>
  </si>
  <si>
    <t>3800R16</t>
  </si>
  <si>
    <t>repase stávajících pohonů stavítek (viz D.1.2.1 TZ PS 01)</t>
  </si>
  <si>
    <t>-300615955</t>
  </si>
  <si>
    <t>3800R18</t>
  </si>
  <si>
    <t>montáž vrat</t>
  </si>
  <si>
    <t>-1723904125</t>
  </si>
  <si>
    <t>01.2 - PS 01.2 Nerez provedení vzpěrných vrat a arm. vrat i provizor. hrazení pro dolní ohlaví PK Spytihněv</t>
  </si>
  <si>
    <t>924157877</t>
  </si>
  <si>
    <t>-1684303958</t>
  </si>
  <si>
    <t>538169010</t>
  </si>
  <si>
    <t>-1036984966</t>
  </si>
  <si>
    <t>-1878455296</t>
  </si>
  <si>
    <t>-1283446674</t>
  </si>
  <si>
    <t>-1973473308</t>
  </si>
  <si>
    <t>1489226460</t>
  </si>
  <si>
    <t>2136834733</t>
  </si>
  <si>
    <t>1561094115</t>
  </si>
  <si>
    <t>590069685</t>
  </si>
  <si>
    <t>-1459895354</t>
  </si>
  <si>
    <t>179528454</t>
  </si>
  <si>
    <t>-1394838193</t>
  </si>
  <si>
    <t>-1362185463</t>
  </si>
  <si>
    <t>-1899741425</t>
  </si>
  <si>
    <t>1801433984</t>
  </si>
  <si>
    <t>01.3 - PS 01.3 Česle, stavidlo</t>
  </si>
  <si>
    <t xml:space="preserve">    38Y - Česle, stavidlo</t>
  </si>
  <si>
    <t>38Y</t>
  </si>
  <si>
    <t>Česle, stavidlo</t>
  </si>
  <si>
    <t>3800R101</t>
  </si>
  <si>
    <t>Stavidlo s elektropohonem (např. typu  STE4-RP 1450×4150/1550×1500 atyp), nerez provedení, vč. kotevního materiálu</t>
  </si>
  <si>
    <t>1668378671</t>
  </si>
  <si>
    <t>3800R102</t>
  </si>
  <si>
    <t>Česle ruční (např. typu  ČR 2100×2850×25/83°)  vč. kotevního materiálu</t>
  </si>
  <si>
    <t>-1761891009</t>
  </si>
  <si>
    <t>3800R103</t>
  </si>
  <si>
    <t>Montáž a dopravné</t>
  </si>
  <si>
    <t>1603116108</t>
  </si>
  <si>
    <t>901 - VON</t>
  </si>
  <si>
    <t>VRN - Vedlejší rozpočtové náklady</t>
  </si>
  <si>
    <t>VRN</t>
  </si>
  <si>
    <t>Vedlejší rozpočtové náklady</t>
  </si>
  <si>
    <t>00001</t>
  </si>
  <si>
    <t>Zařízení staveniště</t>
  </si>
  <si>
    <t>-468707048</t>
  </si>
  <si>
    <t>00002</t>
  </si>
  <si>
    <t>Dokumentace skutečného provedení stavby vč. zaměření</t>
  </si>
  <si>
    <t>-128005634</t>
  </si>
  <si>
    <t>00015</t>
  </si>
  <si>
    <t>geodetické práce</t>
  </si>
  <si>
    <t>90839597</t>
  </si>
  <si>
    <t>00031</t>
  </si>
  <si>
    <t>Dodavatelská dílenská dokumentace</t>
  </si>
  <si>
    <t>942728549</t>
  </si>
  <si>
    <t>00041</t>
  </si>
  <si>
    <t>pasportizace přilehlých pozemních objektů</t>
  </si>
  <si>
    <t>2076108485</t>
  </si>
  <si>
    <t>00042</t>
  </si>
  <si>
    <t>pasportizace komunikací</t>
  </si>
  <si>
    <t>-1743820128</t>
  </si>
  <si>
    <t>10001</t>
  </si>
  <si>
    <t>územní vlivy (ztížené dopravní podmínky, práce na těžko přístupných místech)</t>
  </si>
  <si>
    <t>863790549</t>
  </si>
  <si>
    <t>10002</t>
  </si>
  <si>
    <t>provozní vlivy (provoz investora,ztížený silniční provoz, umístění staveniště s prostorvým omezením)</t>
  </si>
  <si>
    <t>2071948548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</si>
</sst>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>
      <selection activeCell="AN9" sqref="AN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181" t="s">
        <v>5</v>
      </c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193" t="s">
        <v>14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R5" s="19"/>
      <c r="BE5" s="190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194" t="s">
        <v>17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R6" s="19"/>
      <c r="BE6" s="191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1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24">
        <v>44782</v>
      </c>
      <c r="AR8" s="19"/>
      <c r="BE8" s="191"/>
      <c r="BS8" s="16" t="s">
        <v>6</v>
      </c>
    </row>
    <row r="9" spans="1:74" s="1" customFormat="1" ht="14.45" customHeight="1">
      <c r="B9" s="19"/>
      <c r="AR9" s="19"/>
      <c r="BE9" s="191"/>
      <c r="BS9" s="16" t="s">
        <v>6</v>
      </c>
    </row>
    <row r="10" spans="1:74" s="1" customFormat="1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191"/>
      <c r="BS10" s="16" t="s">
        <v>6</v>
      </c>
    </row>
    <row r="11" spans="1:74" s="1" customFormat="1" ht="18.399999999999999" customHeight="1">
      <c r="B11" s="19"/>
      <c r="E11" s="24" t="s">
        <v>21</v>
      </c>
      <c r="AK11" s="26" t="s">
        <v>25</v>
      </c>
      <c r="AN11" s="24" t="s">
        <v>1</v>
      </c>
      <c r="AR11" s="19"/>
      <c r="BE11" s="191"/>
      <c r="BS11" s="16" t="s">
        <v>6</v>
      </c>
    </row>
    <row r="12" spans="1:74" s="1" customFormat="1" ht="6.95" customHeight="1">
      <c r="B12" s="19"/>
      <c r="AR12" s="19"/>
      <c r="BE12" s="191"/>
      <c r="BS12" s="16" t="s">
        <v>6</v>
      </c>
    </row>
    <row r="13" spans="1:74" s="1" customFormat="1" ht="12" customHeight="1">
      <c r="B13" s="19"/>
      <c r="D13" s="26" t="s">
        <v>26</v>
      </c>
      <c r="AK13" s="26" t="s">
        <v>24</v>
      </c>
      <c r="AN13" s="28" t="s">
        <v>27</v>
      </c>
      <c r="AR13" s="19"/>
      <c r="BE13" s="191"/>
      <c r="BS13" s="16" t="s">
        <v>6</v>
      </c>
    </row>
    <row r="14" spans="1:74" ht="12.75">
      <c r="B14" s="19"/>
      <c r="E14" s="195" t="s">
        <v>27</v>
      </c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26" t="s">
        <v>25</v>
      </c>
      <c r="AN14" s="28" t="s">
        <v>27</v>
      </c>
      <c r="AR14" s="19"/>
      <c r="BE14" s="191"/>
      <c r="BS14" s="16" t="s">
        <v>6</v>
      </c>
    </row>
    <row r="15" spans="1:74" s="1" customFormat="1" ht="6.95" customHeight="1">
      <c r="B15" s="19"/>
      <c r="AR15" s="19"/>
      <c r="BE15" s="191"/>
      <c r="BS15" s="16" t="s">
        <v>3</v>
      </c>
    </row>
    <row r="16" spans="1:74" s="1" customFormat="1" ht="12" customHeight="1">
      <c r="B16" s="19"/>
      <c r="D16" s="26" t="s">
        <v>28</v>
      </c>
      <c r="AK16" s="26" t="s">
        <v>24</v>
      </c>
      <c r="AN16" s="24" t="s">
        <v>1</v>
      </c>
      <c r="AR16" s="19"/>
      <c r="BE16" s="191"/>
      <c r="BS16" s="16" t="s">
        <v>3</v>
      </c>
    </row>
    <row r="17" spans="1:71" s="1" customFormat="1" ht="18.399999999999999" customHeight="1">
      <c r="B17" s="19"/>
      <c r="E17" s="24" t="s">
        <v>21</v>
      </c>
      <c r="AK17" s="26" t="s">
        <v>25</v>
      </c>
      <c r="AN17" s="24" t="s">
        <v>1</v>
      </c>
      <c r="AR17" s="19"/>
      <c r="BE17" s="191"/>
      <c r="BS17" s="16" t="s">
        <v>29</v>
      </c>
    </row>
    <row r="18" spans="1:71" s="1" customFormat="1" ht="6.95" customHeight="1">
      <c r="B18" s="19"/>
      <c r="AR18" s="19"/>
      <c r="BE18" s="191"/>
      <c r="BS18" s="16" t="s">
        <v>6</v>
      </c>
    </row>
    <row r="19" spans="1:71" s="1" customFormat="1" ht="12" customHeight="1">
      <c r="B19" s="19"/>
      <c r="D19" s="26" t="s">
        <v>30</v>
      </c>
      <c r="AK19" s="26" t="s">
        <v>24</v>
      </c>
      <c r="AN19" s="24" t="s">
        <v>1</v>
      </c>
      <c r="AR19" s="19"/>
      <c r="BE19" s="191"/>
      <c r="BS19" s="16" t="s">
        <v>6</v>
      </c>
    </row>
    <row r="20" spans="1:71" s="1" customFormat="1" ht="18.399999999999999" customHeight="1">
      <c r="B20" s="19"/>
      <c r="E20" s="24" t="s">
        <v>21</v>
      </c>
      <c r="AK20" s="26" t="s">
        <v>25</v>
      </c>
      <c r="AN20" s="24" t="s">
        <v>1</v>
      </c>
      <c r="AR20" s="19"/>
      <c r="BE20" s="191"/>
      <c r="BS20" s="16" t="s">
        <v>29</v>
      </c>
    </row>
    <row r="21" spans="1:71" s="1" customFormat="1" ht="6.95" customHeight="1">
      <c r="B21" s="19"/>
      <c r="AR21" s="19"/>
      <c r="BE21" s="191"/>
    </row>
    <row r="22" spans="1:71" s="1" customFormat="1" ht="12" customHeight="1">
      <c r="B22" s="19"/>
      <c r="D22" s="26" t="s">
        <v>31</v>
      </c>
      <c r="AR22" s="19"/>
      <c r="BE22" s="191"/>
    </row>
    <row r="23" spans="1:71" s="1" customFormat="1" ht="16.5" customHeight="1">
      <c r="B23" s="19"/>
      <c r="E23" s="197" t="s">
        <v>1</v>
      </c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R23" s="19"/>
      <c r="BE23" s="191"/>
    </row>
    <row r="24" spans="1:71" s="1" customFormat="1" ht="6.95" customHeight="1">
      <c r="B24" s="19"/>
      <c r="AR24" s="19"/>
      <c r="BE24" s="191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1"/>
    </row>
    <row r="26" spans="1:71" s="2" customFormat="1" ht="25.9" customHeight="1">
      <c r="A26" s="31"/>
      <c r="B26" s="32"/>
      <c r="C26" s="31"/>
      <c r="D26" s="33" t="s">
        <v>32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198">
        <f>ROUND(AG94,2)</f>
        <v>0</v>
      </c>
      <c r="AL26" s="199"/>
      <c r="AM26" s="199"/>
      <c r="AN26" s="199"/>
      <c r="AO26" s="199"/>
      <c r="AP26" s="31"/>
      <c r="AQ26" s="31"/>
      <c r="AR26" s="32"/>
      <c r="BE26" s="191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191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00" t="s">
        <v>33</v>
      </c>
      <c r="M28" s="200"/>
      <c r="N28" s="200"/>
      <c r="O28" s="200"/>
      <c r="P28" s="200"/>
      <c r="Q28" s="31"/>
      <c r="R28" s="31"/>
      <c r="S28" s="31"/>
      <c r="T28" s="31"/>
      <c r="U28" s="31"/>
      <c r="V28" s="31"/>
      <c r="W28" s="200" t="s">
        <v>34</v>
      </c>
      <c r="X28" s="200"/>
      <c r="Y28" s="200"/>
      <c r="Z28" s="200"/>
      <c r="AA28" s="200"/>
      <c r="AB28" s="200"/>
      <c r="AC28" s="200"/>
      <c r="AD28" s="200"/>
      <c r="AE28" s="200"/>
      <c r="AF28" s="31"/>
      <c r="AG28" s="31"/>
      <c r="AH28" s="31"/>
      <c r="AI28" s="31"/>
      <c r="AJ28" s="31"/>
      <c r="AK28" s="200" t="s">
        <v>35</v>
      </c>
      <c r="AL28" s="200"/>
      <c r="AM28" s="200"/>
      <c r="AN28" s="200"/>
      <c r="AO28" s="200"/>
      <c r="AP28" s="31"/>
      <c r="AQ28" s="31"/>
      <c r="AR28" s="32"/>
      <c r="BE28" s="191"/>
    </row>
    <row r="29" spans="1:71" s="3" customFormat="1" ht="14.45" customHeight="1">
      <c r="B29" s="36"/>
      <c r="D29" s="26" t="s">
        <v>36</v>
      </c>
      <c r="F29" s="26" t="s">
        <v>37</v>
      </c>
      <c r="L29" s="185">
        <v>0.21</v>
      </c>
      <c r="M29" s="184"/>
      <c r="N29" s="184"/>
      <c r="O29" s="184"/>
      <c r="P29" s="184"/>
      <c r="W29" s="183">
        <f>ROUND(AZ94, 2)</f>
        <v>0</v>
      </c>
      <c r="X29" s="184"/>
      <c r="Y29" s="184"/>
      <c r="Z29" s="184"/>
      <c r="AA29" s="184"/>
      <c r="AB29" s="184"/>
      <c r="AC29" s="184"/>
      <c r="AD29" s="184"/>
      <c r="AE29" s="184"/>
      <c r="AK29" s="183">
        <f>ROUND(AV94, 2)</f>
        <v>0</v>
      </c>
      <c r="AL29" s="184"/>
      <c r="AM29" s="184"/>
      <c r="AN29" s="184"/>
      <c r="AO29" s="184"/>
      <c r="AR29" s="36"/>
      <c r="BE29" s="192"/>
    </row>
    <row r="30" spans="1:71" s="3" customFormat="1" ht="14.45" customHeight="1">
      <c r="B30" s="36"/>
      <c r="F30" s="26" t="s">
        <v>38</v>
      </c>
      <c r="L30" s="185">
        <v>0.15</v>
      </c>
      <c r="M30" s="184"/>
      <c r="N30" s="184"/>
      <c r="O30" s="184"/>
      <c r="P30" s="184"/>
      <c r="W30" s="183">
        <f>ROUND(BA94, 2)</f>
        <v>0</v>
      </c>
      <c r="X30" s="184"/>
      <c r="Y30" s="184"/>
      <c r="Z30" s="184"/>
      <c r="AA30" s="184"/>
      <c r="AB30" s="184"/>
      <c r="AC30" s="184"/>
      <c r="AD30" s="184"/>
      <c r="AE30" s="184"/>
      <c r="AK30" s="183">
        <f>ROUND(AW94, 2)</f>
        <v>0</v>
      </c>
      <c r="AL30" s="184"/>
      <c r="AM30" s="184"/>
      <c r="AN30" s="184"/>
      <c r="AO30" s="184"/>
      <c r="AR30" s="36"/>
      <c r="BE30" s="192"/>
    </row>
    <row r="31" spans="1:71" s="3" customFormat="1" ht="14.45" hidden="1" customHeight="1">
      <c r="B31" s="36"/>
      <c r="F31" s="26" t="s">
        <v>39</v>
      </c>
      <c r="L31" s="185">
        <v>0.21</v>
      </c>
      <c r="M31" s="184"/>
      <c r="N31" s="184"/>
      <c r="O31" s="184"/>
      <c r="P31" s="184"/>
      <c r="W31" s="183">
        <f>ROUND(BB94, 2)</f>
        <v>0</v>
      </c>
      <c r="X31" s="184"/>
      <c r="Y31" s="184"/>
      <c r="Z31" s="184"/>
      <c r="AA31" s="184"/>
      <c r="AB31" s="184"/>
      <c r="AC31" s="184"/>
      <c r="AD31" s="184"/>
      <c r="AE31" s="184"/>
      <c r="AK31" s="183">
        <v>0</v>
      </c>
      <c r="AL31" s="184"/>
      <c r="AM31" s="184"/>
      <c r="AN31" s="184"/>
      <c r="AO31" s="184"/>
      <c r="AR31" s="36"/>
      <c r="BE31" s="192"/>
    </row>
    <row r="32" spans="1:71" s="3" customFormat="1" ht="14.45" hidden="1" customHeight="1">
      <c r="B32" s="36"/>
      <c r="F32" s="26" t="s">
        <v>40</v>
      </c>
      <c r="L32" s="185">
        <v>0.15</v>
      </c>
      <c r="M32" s="184"/>
      <c r="N32" s="184"/>
      <c r="O32" s="184"/>
      <c r="P32" s="184"/>
      <c r="W32" s="183">
        <f>ROUND(BC94, 2)</f>
        <v>0</v>
      </c>
      <c r="X32" s="184"/>
      <c r="Y32" s="184"/>
      <c r="Z32" s="184"/>
      <c r="AA32" s="184"/>
      <c r="AB32" s="184"/>
      <c r="AC32" s="184"/>
      <c r="AD32" s="184"/>
      <c r="AE32" s="184"/>
      <c r="AK32" s="183">
        <v>0</v>
      </c>
      <c r="AL32" s="184"/>
      <c r="AM32" s="184"/>
      <c r="AN32" s="184"/>
      <c r="AO32" s="184"/>
      <c r="AR32" s="36"/>
      <c r="BE32" s="192"/>
    </row>
    <row r="33" spans="1:57" s="3" customFormat="1" ht="14.45" hidden="1" customHeight="1">
      <c r="B33" s="36"/>
      <c r="F33" s="26" t="s">
        <v>41</v>
      </c>
      <c r="L33" s="185">
        <v>0</v>
      </c>
      <c r="M33" s="184"/>
      <c r="N33" s="184"/>
      <c r="O33" s="184"/>
      <c r="P33" s="184"/>
      <c r="W33" s="183">
        <f>ROUND(BD94, 2)</f>
        <v>0</v>
      </c>
      <c r="X33" s="184"/>
      <c r="Y33" s="184"/>
      <c r="Z33" s="184"/>
      <c r="AA33" s="184"/>
      <c r="AB33" s="184"/>
      <c r="AC33" s="184"/>
      <c r="AD33" s="184"/>
      <c r="AE33" s="184"/>
      <c r="AK33" s="183">
        <v>0</v>
      </c>
      <c r="AL33" s="184"/>
      <c r="AM33" s="184"/>
      <c r="AN33" s="184"/>
      <c r="AO33" s="184"/>
      <c r="AR33" s="36"/>
      <c r="BE33" s="192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191"/>
    </row>
    <row r="35" spans="1:57" s="2" customFormat="1" ht="25.9" customHeight="1">
      <c r="A35" s="31"/>
      <c r="B35" s="32"/>
      <c r="C35" s="37"/>
      <c r="D35" s="38" t="s">
        <v>42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43</v>
      </c>
      <c r="U35" s="39"/>
      <c r="V35" s="39"/>
      <c r="W35" s="39"/>
      <c r="X35" s="189" t="s">
        <v>44</v>
      </c>
      <c r="Y35" s="187"/>
      <c r="Z35" s="187"/>
      <c r="AA35" s="187"/>
      <c r="AB35" s="187"/>
      <c r="AC35" s="39"/>
      <c r="AD35" s="39"/>
      <c r="AE35" s="39"/>
      <c r="AF35" s="39"/>
      <c r="AG35" s="39"/>
      <c r="AH35" s="39"/>
      <c r="AI35" s="39"/>
      <c r="AJ35" s="39"/>
      <c r="AK35" s="186">
        <f>SUM(AK26:AK33)</f>
        <v>0</v>
      </c>
      <c r="AL35" s="187"/>
      <c r="AM35" s="187"/>
      <c r="AN35" s="187"/>
      <c r="AO35" s="188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45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46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47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48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47</v>
      </c>
      <c r="AI60" s="34"/>
      <c r="AJ60" s="34"/>
      <c r="AK60" s="34"/>
      <c r="AL60" s="34"/>
      <c r="AM60" s="44" t="s">
        <v>48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49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50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47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48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47</v>
      </c>
      <c r="AI75" s="34"/>
      <c r="AJ75" s="34"/>
      <c r="AK75" s="34"/>
      <c r="AL75" s="34"/>
      <c r="AM75" s="44" t="s">
        <v>48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51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05_2022_2</v>
      </c>
      <c r="AR84" s="50"/>
    </row>
    <row r="85" spans="1:91" s="5" customFormat="1" ht="36.950000000000003" customHeight="1">
      <c r="B85" s="51"/>
      <c r="C85" s="52" t="s">
        <v>16</v>
      </c>
      <c r="L85" s="211" t="str">
        <f>K6</f>
        <v>Baťův kanál, PK Spytihněv, PK Veselí n. Moravou - Komplexní oprava (PK Spytihněv)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13">
        <f>IF(AN8= "","",AN8)</f>
        <v>44782</v>
      </c>
      <c r="AN87" s="213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23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28</v>
      </c>
      <c r="AJ89" s="31"/>
      <c r="AK89" s="31"/>
      <c r="AL89" s="31"/>
      <c r="AM89" s="214" t="str">
        <f>IF(E17="","",E17)</f>
        <v xml:space="preserve"> </v>
      </c>
      <c r="AN89" s="215"/>
      <c r="AO89" s="215"/>
      <c r="AP89" s="215"/>
      <c r="AQ89" s="31"/>
      <c r="AR89" s="32"/>
      <c r="AS89" s="216" t="s">
        <v>52</v>
      </c>
      <c r="AT89" s="217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26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30</v>
      </c>
      <c r="AJ90" s="31"/>
      <c r="AK90" s="31"/>
      <c r="AL90" s="31"/>
      <c r="AM90" s="214" t="str">
        <f>IF(E20="","",E20)</f>
        <v xml:space="preserve"> </v>
      </c>
      <c r="AN90" s="215"/>
      <c r="AO90" s="215"/>
      <c r="AP90" s="215"/>
      <c r="AQ90" s="31"/>
      <c r="AR90" s="32"/>
      <c r="AS90" s="218"/>
      <c r="AT90" s="219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18"/>
      <c r="AT91" s="219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04" t="s">
        <v>53</v>
      </c>
      <c r="D92" s="205"/>
      <c r="E92" s="205"/>
      <c r="F92" s="205"/>
      <c r="G92" s="205"/>
      <c r="H92" s="59"/>
      <c r="I92" s="207" t="s">
        <v>54</v>
      </c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206" t="s">
        <v>55</v>
      </c>
      <c r="AH92" s="205"/>
      <c r="AI92" s="205"/>
      <c r="AJ92" s="205"/>
      <c r="AK92" s="205"/>
      <c r="AL92" s="205"/>
      <c r="AM92" s="205"/>
      <c r="AN92" s="207" t="s">
        <v>56</v>
      </c>
      <c r="AO92" s="205"/>
      <c r="AP92" s="208"/>
      <c r="AQ92" s="60" t="s">
        <v>57</v>
      </c>
      <c r="AR92" s="32"/>
      <c r="AS92" s="61" t="s">
        <v>58</v>
      </c>
      <c r="AT92" s="62" t="s">
        <v>59</v>
      </c>
      <c r="AU92" s="62" t="s">
        <v>60</v>
      </c>
      <c r="AV92" s="62" t="s">
        <v>61</v>
      </c>
      <c r="AW92" s="62" t="s">
        <v>62</v>
      </c>
      <c r="AX92" s="62" t="s">
        <v>63</v>
      </c>
      <c r="AY92" s="62" t="s">
        <v>64</v>
      </c>
      <c r="AZ92" s="62" t="s">
        <v>65</v>
      </c>
      <c r="BA92" s="62" t="s">
        <v>66</v>
      </c>
      <c r="BB92" s="62" t="s">
        <v>67</v>
      </c>
      <c r="BC92" s="62" t="s">
        <v>68</v>
      </c>
      <c r="BD92" s="63" t="s">
        <v>69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70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09">
        <f>ROUND(SUM(AG95:AG99),2)</f>
        <v>0</v>
      </c>
      <c r="AH94" s="209"/>
      <c r="AI94" s="209"/>
      <c r="AJ94" s="209"/>
      <c r="AK94" s="209"/>
      <c r="AL94" s="209"/>
      <c r="AM94" s="209"/>
      <c r="AN94" s="210">
        <f t="shared" ref="AN94:AN99" si="0">SUM(AG94,AT94)</f>
        <v>0</v>
      </c>
      <c r="AO94" s="210"/>
      <c r="AP94" s="210"/>
      <c r="AQ94" s="71" t="s">
        <v>1</v>
      </c>
      <c r="AR94" s="67"/>
      <c r="AS94" s="72">
        <f>ROUND(SUM(AS95:AS99),2)</f>
        <v>0</v>
      </c>
      <c r="AT94" s="73">
        <f t="shared" ref="AT94:AT99" si="1">ROUND(SUM(AV94:AW94),2)</f>
        <v>0</v>
      </c>
      <c r="AU94" s="74">
        <f>ROUND(SUM(AU95:AU99),5)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ROUND(SUM(AZ95:AZ99),2)</f>
        <v>0</v>
      </c>
      <c r="BA94" s="73">
        <f>ROUND(SUM(BA95:BA99),2)</f>
        <v>0</v>
      </c>
      <c r="BB94" s="73">
        <f>ROUND(SUM(BB95:BB99),2)</f>
        <v>0</v>
      </c>
      <c r="BC94" s="73">
        <f>ROUND(SUM(BC95:BC99),2)</f>
        <v>0</v>
      </c>
      <c r="BD94" s="75">
        <f>ROUND(SUM(BD95:BD99),2)</f>
        <v>0</v>
      </c>
      <c r="BS94" s="76" t="s">
        <v>71</v>
      </c>
      <c r="BT94" s="76" t="s">
        <v>72</v>
      </c>
      <c r="BU94" s="77" t="s">
        <v>73</v>
      </c>
      <c r="BV94" s="76" t="s">
        <v>74</v>
      </c>
      <c r="BW94" s="76" t="s">
        <v>4</v>
      </c>
      <c r="BX94" s="76" t="s">
        <v>75</v>
      </c>
      <c r="CL94" s="76" t="s">
        <v>1</v>
      </c>
    </row>
    <row r="95" spans="1:91" s="7" customFormat="1" ht="24.75" customHeight="1">
      <c r="A95" s="78" t="s">
        <v>76</v>
      </c>
      <c r="B95" s="79"/>
      <c r="C95" s="80"/>
      <c r="D95" s="203" t="s">
        <v>77</v>
      </c>
      <c r="E95" s="203"/>
      <c r="F95" s="203"/>
      <c r="G95" s="203"/>
      <c r="H95" s="203"/>
      <c r="I95" s="81"/>
      <c r="J95" s="203" t="s">
        <v>78</v>
      </c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01">
        <f>'01 - SO 01 PK - komplexní...'!J30</f>
        <v>0</v>
      </c>
      <c r="AH95" s="202"/>
      <c r="AI95" s="202"/>
      <c r="AJ95" s="202"/>
      <c r="AK95" s="202"/>
      <c r="AL95" s="202"/>
      <c r="AM95" s="202"/>
      <c r="AN95" s="201">
        <f t="shared" si="0"/>
        <v>0</v>
      </c>
      <c r="AO95" s="202"/>
      <c r="AP95" s="202"/>
      <c r="AQ95" s="82" t="s">
        <v>79</v>
      </c>
      <c r="AR95" s="79"/>
      <c r="AS95" s="83">
        <v>0</v>
      </c>
      <c r="AT95" s="84">
        <f t="shared" si="1"/>
        <v>0</v>
      </c>
      <c r="AU95" s="85">
        <f>'01 - SO 01 PK - komplexní...'!P130</f>
        <v>0</v>
      </c>
      <c r="AV95" s="84">
        <f>'01 - SO 01 PK - komplexní...'!J33</f>
        <v>0</v>
      </c>
      <c r="AW95" s="84">
        <f>'01 - SO 01 PK - komplexní...'!J34</f>
        <v>0</v>
      </c>
      <c r="AX95" s="84">
        <f>'01 - SO 01 PK - komplexní...'!J35</f>
        <v>0</v>
      </c>
      <c r="AY95" s="84">
        <f>'01 - SO 01 PK - komplexní...'!J36</f>
        <v>0</v>
      </c>
      <c r="AZ95" s="84">
        <f>'01 - SO 01 PK - komplexní...'!F33</f>
        <v>0</v>
      </c>
      <c r="BA95" s="84">
        <f>'01 - SO 01 PK - komplexní...'!F34</f>
        <v>0</v>
      </c>
      <c r="BB95" s="84">
        <f>'01 - SO 01 PK - komplexní...'!F35</f>
        <v>0</v>
      </c>
      <c r="BC95" s="84">
        <f>'01 - SO 01 PK - komplexní...'!F36</f>
        <v>0</v>
      </c>
      <c r="BD95" s="86">
        <f>'01 - SO 01 PK - komplexní...'!F37</f>
        <v>0</v>
      </c>
      <c r="BT95" s="87" t="s">
        <v>80</v>
      </c>
      <c r="BV95" s="87" t="s">
        <v>74</v>
      </c>
      <c r="BW95" s="87" t="s">
        <v>81</v>
      </c>
      <c r="BX95" s="87" t="s">
        <v>4</v>
      </c>
      <c r="CL95" s="87" t="s">
        <v>1</v>
      </c>
      <c r="CM95" s="87" t="s">
        <v>82</v>
      </c>
    </row>
    <row r="96" spans="1:91" s="7" customFormat="1" ht="37.5" customHeight="1">
      <c r="A96" s="78" t="s">
        <v>76</v>
      </c>
      <c r="B96" s="79"/>
      <c r="C96" s="80"/>
      <c r="D96" s="203" t="s">
        <v>83</v>
      </c>
      <c r="E96" s="203"/>
      <c r="F96" s="203"/>
      <c r="G96" s="203"/>
      <c r="H96" s="203"/>
      <c r="I96" s="81"/>
      <c r="J96" s="203" t="s">
        <v>84</v>
      </c>
      <c r="K96" s="203"/>
      <c r="L96" s="203"/>
      <c r="M96" s="203"/>
      <c r="N96" s="203"/>
      <c r="O96" s="203"/>
      <c r="P96" s="203"/>
      <c r="Q96" s="203"/>
      <c r="R96" s="203"/>
      <c r="S96" s="203"/>
      <c r="T96" s="203"/>
      <c r="U96" s="203"/>
      <c r="V96" s="203"/>
      <c r="W96" s="203"/>
      <c r="X96" s="203"/>
      <c r="Y96" s="203"/>
      <c r="Z96" s="203"/>
      <c r="AA96" s="203"/>
      <c r="AB96" s="203"/>
      <c r="AC96" s="203"/>
      <c r="AD96" s="203"/>
      <c r="AE96" s="203"/>
      <c r="AF96" s="203"/>
      <c r="AG96" s="201">
        <f>'01.1 - PS 01.1 Nerez prov...'!J30</f>
        <v>0</v>
      </c>
      <c r="AH96" s="202"/>
      <c r="AI96" s="202"/>
      <c r="AJ96" s="202"/>
      <c r="AK96" s="202"/>
      <c r="AL96" s="202"/>
      <c r="AM96" s="202"/>
      <c r="AN96" s="201">
        <f t="shared" si="0"/>
        <v>0</v>
      </c>
      <c r="AO96" s="202"/>
      <c r="AP96" s="202"/>
      <c r="AQ96" s="82" t="s">
        <v>85</v>
      </c>
      <c r="AR96" s="79"/>
      <c r="AS96" s="83">
        <v>0</v>
      </c>
      <c r="AT96" s="84">
        <f t="shared" si="1"/>
        <v>0</v>
      </c>
      <c r="AU96" s="85">
        <f>'01.1 - PS 01.1 Nerez prov...'!P118</f>
        <v>0</v>
      </c>
      <c r="AV96" s="84">
        <f>'01.1 - PS 01.1 Nerez prov...'!J33</f>
        <v>0</v>
      </c>
      <c r="AW96" s="84">
        <f>'01.1 - PS 01.1 Nerez prov...'!J34</f>
        <v>0</v>
      </c>
      <c r="AX96" s="84">
        <f>'01.1 - PS 01.1 Nerez prov...'!J35</f>
        <v>0</v>
      </c>
      <c r="AY96" s="84">
        <f>'01.1 - PS 01.1 Nerez prov...'!J36</f>
        <v>0</v>
      </c>
      <c r="AZ96" s="84">
        <f>'01.1 - PS 01.1 Nerez prov...'!F33</f>
        <v>0</v>
      </c>
      <c r="BA96" s="84">
        <f>'01.1 - PS 01.1 Nerez prov...'!F34</f>
        <v>0</v>
      </c>
      <c r="BB96" s="84">
        <f>'01.1 - PS 01.1 Nerez prov...'!F35</f>
        <v>0</v>
      </c>
      <c r="BC96" s="84">
        <f>'01.1 - PS 01.1 Nerez prov...'!F36</f>
        <v>0</v>
      </c>
      <c r="BD96" s="86">
        <f>'01.1 - PS 01.1 Nerez prov...'!F37</f>
        <v>0</v>
      </c>
      <c r="BT96" s="87" t="s">
        <v>80</v>
      </c>
      <c r="BV96" s="87" t="s">
        <v>74</v>
      </c>
      <c r="BW96" s="87" t="s">
        <v>86</v>
      </c>
      <c r="BX96" s="87" t="s">
        <v>4</v>
      </c>
      <c r="CL96" s="87" t="s">
        <v>1</v>
      </c>
      <c r="CM96" s="87" t="s">
        <v>82</v>
      </c>
    </row>
    <row r="97" spans="1:91" s="7" customFormat="1" ht="37.5" customHeight="1">
      <c r="A97" s="78" t="s">
        <v>76</v>
      </c>
      <c r="B97" s="79"/>
      <c r="C97" s="80"/>
      <c r="D97" s="203" t="s">
        <v>87</v>
      </c>
      <c r="E97" s="203"/>
      <c r="F97" s="203"/>
      <c r="G97" s="203"/>
      <c r="H97" s="203"/>
      <c r="I97" s="81"/>
      <c r="J97" s="203" t="s">
        <v>88</v>
      </c>
      <c r="K97" s="203"/>
      <c r="L97" s="203"/>
      <c r="M97" s="203"/>
      <c r="N97" s="203"/>
      <c r="O97" s="203"/>
      <c r="P97" s="203"/>
      <c r="Q97" s="203"/>
      <c r="R97" s="203"/>
      <c r="S97" s="203"/>
      <c r="T97" s="203"/>
      <c r="U97" s="203"/>
      <c r="V97" s="203"/>
      <c r="W97" s="203"/>
      <c r="X97" s="203"/>
      <c r="Y97" s="203"/>
      <c r="Z97" s="203"/>
      <c r="AA97" s="203"/>
      <c r="AB97" s="203"/>
      <c r="AC97" s="203"/>
      <c r="AD97" s="203"/>
      <c r="AE97" s="203"/>
      <c r="AF97" s="203"/>
      <c r="AG97" s="201">
        <f>'01.2 - PS 01.2 Nerez prov...'!J30</f>
        <v>0</v>
      </c>
      <c r="AH97" s="202"/>
      <c r="AI97" s="202"/>
      <c r="AJ97" s="202"/>
      <c r="AK97" s="202"/>
      <c r="AL97" s="202"/>
      <c r="AM97" s="202"/>
      <c r="AN97" s="201">
        <f t="shared" si="0"/>
        <v>0</v>
      </c>
      <c r="AO97" s="202"/>
      <c r="AP97" s="202"/>
      <c r="AQ97" s="82" t="s">
        <v>85</v>
      </c>
      <c r="AR97" s="79"/>
      <c r="AS97" s="83">
        <v>0</v>
      </c>
      <c r="AT97" s="84">
        <f t="shared" si="1"/>
        <v>0</v>
      </c>
      <c r="AU97" s="85">
        <f>'01.2 - PS 01.2 Nerez prov...'!P118</f>
        <v>0</v>
      </c>
      <c r="AV97" s="84">
        <f>'01.2 - PS 01.2 Nerez prov...'!J33</f>
        <v>0</v>
      </c>
      <c r="AW97" s="84">
        <f>'01.2 - PS 01.2 Nerez prov...'!J34</f>
        <v>0</v>
      </c>
      <c r="AX97" s="84">
        <f>'01.2 - PS 01.2 Nerez prov...'!J35</f>
        <v>0</v>
      </c>
      <c r="AY97" s="84">
        <f>'01.2 - PS 01.2 Nerez prov...'!J36</f>
        <v>0</v>
      </c>
      <c r="AZ97" s="84">
        <f>'01.2 - PS 01.2 Nerez prov...'!F33</f>
        <v>0</v>
      </c>
      <c r="BA97" s="84">
        <f>'01.2 - PS 01.2 Nerez prov...'!F34</f>
        <v>0</v>
      </c>
      <c r="BB97" s="84">
        <f>'01.2 - PS 01.2 Nerez prov...'!F35</f>
        <v>0</v>
      </c>
      <c r="BC97" s="84">
        <f>'01.2 - PS 01.2 Nerez prov...'!F36</f>
        <v>0</v>
      </c>
      <c r="BD97" s="86">
        <f>'01.2 - PS 01.2 Nerez prov...'!F37</f>
        <v>0</v>
      </c>
      <c r="BT97" s="87" t="s">
        <v>80</v>
      </c>
      <c r="BV97" s="87" t="s">
        <v>74</v>
      </c>
      <c r="BW97" s="87" t="s">
        <v>89</v>
      </c>
      <c r="BX97" s="87" t="s">
        <v>4</v>
      </c>
      <c r="CL97" s="87" t="s">
        <v>1</v>
      </c>
      <c r="CM97" s="87" t="s">
        <v>82</v>
      </c>
    </row>
    <row r="98" spans="1:91" s="7" customFormat="1" ht="16.5" customHeight="1">
      <c r="A98" s="78" t="s">
        <v>76</v>
      </c>
      <c r="B98" s="79"/>
      <c r="C98" s="80"/>
      <c r="D98" s="203" t="s">
        <v>90</v>
      </c>
      <c r="E98" s="203"/>
      <c r="F98" s="203"/>
      <c r="G98" s="203"/>
      <c r="H98" s="203"/>
      <c r="I98" s="81"/>
      <c r="J98" s="203" t="s">
        <v>91</v>
      </c>
      <c r="K98" s="203"/>
      <c r="L98" s="203"/>
      <c r="M98" s="203"/>
      <c r="N98" s="203"/>
      <c r="O98" s="203"/>
      <c r="P98" s="203"/>
      <c r="Q98" s="203"/>
      <c r="R98" s="203"/>
      <c r="S98" s="203"/>
      <c r="T98" s="203"/>
      <c r="U98" s="203"/>
      <c r="V98" s="203"/>
      <c r="W98" s="203"/>
      <c r="X98" s="203"/>
      <c r="Y98" s="203"/>
      <c r="Z98" s="203"/>
      <c r="AA98" s="203"/>
      <c r="AB98" s="203"/>
      <c r="AC98" s="203"/>
      <c r="AD98" s="203"/>
      <c r="AE98" s="203"/>
      <c r="AF98" s="203"/>
      <c r="AG98" s="201">
        <f>'01.3 - PS 01.3 Česle, sta...'!J30</f>
        <v>0</v>
      </c>
      <c r="AH98" s="202"/>
      <c r="AI98" s="202"/>
      <c r="AJ98" s="202"/>
      <c r="AK98" s="202"/>
      <c r="AL98" s="202"/>
      <c r="AM98" s="202"/>
      <c r="AN98" s="201">
        <f t="shared" si="0"/>
        <v>0</v>
      </c>
      <c r="AO98" s="202"/>
      <c r="AP98" s="202"/>
      <c r="AQ98" s="82" t="s">
        <v>85</v>
      </c>
      <c r="AR98" s="79"/>
      <c r="AS98" s="83">
        <v>0</v>
      </c>
      <c r="AT98" s="84">
        <f t="shared" si="1"/>
        <v>0</v>
      </c>
      <c r="AU98" s="85">
        <f>'01.3 - PS 01.3 Česle, sta...'!P118</f>
        <v>0</v>
      </c>
      <c r="AV98" s="84">
        <f>'01.3 - PS 01.3 Česle, sta...'!J33</f>
        <v>0</v>
      </c>
      <c r="AW98" s="84">
        <f>'01.3 - PS 01.3 Česle, sta...'!J34</f>
        <v>0</v>
      </c>
      <c r="AX98" s="84">
        <f>'01.3 - PS 01.3 Česle, sta...'!J35</f>
        <v>0</v>
      </c>
      <c r="AY98" s="84">
        <f>'01.3 - PS 01.3 Česle, sta...'!J36</f>
        <v>0</v>
      </c>
      <c r="AZ98" s="84">
        <f>'01.3 - PS 01.3 Česle, sta...'!F33</f>
        <v>0</v>
      </c>
      <c r="BA98" s="84">
        <f>'01.3 - PS 01.3 Česle, sta...'!F34</f>
        <v>0</v>
      </c>
      <c r="BB98" s="84">
        <f>'01.3 - PS 01.3 Česle, sta...'!F35</f>
        <v>0</v>
      </c>
      <c r="BC98" s="84">
        <f>'01.3 - PS 01.3 Česle, sta...'!F36</f>
        <v>0</v>
      </c>
      <c r="BD98" s="86">
        <f>'01.3 - PS 01.3 Česle, sta...'!F37</f>
        <v>0</v>
      </c>
      <c r="BT98" s="87" t="s">
        <v>80</v>
      </c>
      <c r="BV98" s="87" t="s">
        <v>74</v>
      </c>
      <c r="BW98" s="87" t="s">
        <v>92</v>
      </c>
      <c r="BX98" s="87" t="s">
        <v>4</v>
      </c>
      <c r="CL98" s="87" t="s">
        <v>1</v>
      </c>
      <c r="CM98" s="87" t="s">
        <v>82</v>
      </c>
    </row>
    <row r="99" spans="1:91" s="7" customFormat="1" ht="16.5" customHeight="1">
      <c r="A99" s="78" t="s">
        <v>76</v>
      </c>
      <c r="B99" s="79"/>
      <c r="C99" s="80"/>
      <c r="D99" s="203" t="s">
        <v>93</v>
      </c>
      <c r="E99" s="203"/>
      <c r="F99" s="203"/>
      <c r="G99" s="203"/>
      <c r="H99" s="203"/>
      <c r="I99" s="81"/>
      <c r="J99" s="203" t="s">
        <v>94</v>
      </c>
      <c r="K99" s="203"/>
      <c r="L99" s="203"/>
      <c r="M99" s="203"/>
      <c r="N99" s="203"/>
      <c r="O99" s="203"/>
      <c r="P99" s="203"/>
      <c r="Q99" s="203"/>
      <c r="R99" s="203"/>
      <c r="S99" s="203"/>
      <c r="T99" s="203"/>
      <c r="U99" s="203"/>
      <c r="V99" s="203"/>
      <c r="W99" s="203"/>
      <c r="X99" s="203"/>
      <c r="Y99" s="203"/>
      <c r="Z99" s="203"/>
      <c r="AA99" s="203"/>
      <c r="AB99" s="203"/>
      <c r="AC99" s="203"/>
      <c r="AD99" s="203"/>
      <c r="AE99" s="203"/>
      <c r="AF99" s="203"/>
      <c r="AG99" s="201">
        <f>'901 - VON'!J30</f>
        <v>0</v>
      </c>
      <c r="AH99" s="202"/>
      <c r="AI99" s="202"/>
      <c r="AJ99" s="202"/>
      <c r="AK99" s="202"/>
      <c r="AL99" s="202"/>
      <c r="AM99" s="202"/>
      <c r="AN99" s="201">
        <f t="shared" si="0"/>
        <v>0</v>
      </c>
      <c r="AO99" s="202"/>
      <c r="AP99" s="202"/>
      <c r="AQ99" s="82" t="s">
        <v>94</v>
      </c>
      <c r="AR99" s="79"/>
      <c r="AS99" s="88">
        <v>0</v>
      </c>
      <c r="AT99" s="89">
        <f t="shared" si="1"/>
        <v>0</v>
      </c>
      <c r="AU99" s="90">
        <f>'901 - VON'!P117</f>
        <v>0</v>
      </c>
      <c r="AV99" s="89">
        <f>'901 - VON'!J33</f>
        <v>0</v>
      </c>
      <c r="AW99" s="89">
        <f>'901 - VON'!J34</f>
        <v>0</v>
      </c>
      <c r="AX99" s="89">
        <f>'901 - VON'!J35</f>
        <v>0</v>
      </c>
      <c r="AY99" s="89">
        <f>'901 - VON'!J36</f>
        <v>0</v>
      </c>
      <c r="AZ99" s="89">
        <f>'901 - VON'!F33</f>
        <v>0</v>
      </c>
      <c r="BA99" s="89">
        <f>'901 - VON'!F34</f>
        <v>0</v>
      </c>
      <c r="BB99" s="89">
        <f>'901 - VON'!F35</f>
        <v>0</v>
      </c>
      <c r="BC99" s="89">
        <f>'901 - VON'!F36</f>
        <v>0</v>
      </c>
      <c r="BD99" s="91">
        <f>'901 - VON'!F37</f>
        <v>0</v>
      </c>
      <c r="BT99" s="87" t="s">
        <v>80</v>
      </c>
      <c r="BV99" s="87" t="s">
        <v>74</v>
      </c>
      <c r="BW99" s="87" t="s">
        <v>95</v>
      </c>
      <c r="BX99" s="87" t="s">
        <v>4</v>
      </c>
      <c r="CL99" s="87" t="s">
        <v>1</v>
      </c>
      <c r="CM99" s="87" t="s">
        <v>82</v>
      </c>
    </row>
    <row r="100" spans="1:91" s="2" customFormat="1" ht="30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2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  <row r="101" spans="1:91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32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</sheetData>
  <mergeCells count="58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J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</mergeCells>
  <hyperlinks>
    <hyperlink ref="A95" location="'01 - SO 01 PK - komplexní...'!C2" display="/" xr:uid="{00000000-0004-0000-0000-000000000000}"/>
    <hyperlink ref="A96" location="'01.1 - PS 01.1 Nerez prov...'!C2" display="/" xr:uid="{00000000-0004-0000-0000-000001000000}"/>
    <hyperlink ref="A97" location="'01.2 - PS 01.2 Nerez prov...'!C2" display="/" xr:uid="{00000000-0004-0000-0000-000002000000}"/>
    <hyperlink ref="A98" location="'01.3 - PS 01.3 Česle, sta...'!C2" display="/" xr:uid="{00000000-0004-0000-0000-000003000000}"/>
    <hyperlink ref="A99" location="'901 - VON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9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6" t="s">
        <v>81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customHeight="1">
      <c r="B4" s="19"/>
      <c r="D4" s="20" t="s">
        <v>96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26.25" customHeight="1">
      <c r="B7" s="19"/>
      <c r="E7" s="221" t="str">
        <f>'Rekapitulace stavby'!K6</f>
        <v>Baťův kanál, PK Spytihněv, PK Veselí n. Moravou - Komplexní oprava (PK Spytihněv)</v>
      </c>
      <c r="F7" s="222"/>
      <c r="G7" s="222"/>
      <c r="H7" s="222"/>
      <c r="L7" s="19"/>
    </row>
    <row r="8" spans="1:46" s="2" customFormat="1" ht="12" customHeight="1">
      <c r="A8" s="31"/>
      <c r="B8" s="32"/>
      <c r="C8" s="31"/>
      <c r="D8" s="26" t="s">
        <v>97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customHeight="1">
      <c r="A9" s="31"/>
      <c r="B9" s="32"/>
      <c r="C9" s="31"/>
      <c r="D9" s="31"/>
      <c r="E9" s="211" t="s">
        <v>98</v>
      </c>
      <c r="F9" s="220"/>
      <c r="G9" s="220"/>
      <c r="H9" s="220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>
        <f>'Rekapitulace stavby'!AN8</f>
        <v>44782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25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26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23" t="str">
        <f>'Rekapitulace stavby'!E14</f>
        <v>Vyplň údaj</v>
      </c>
      <c r="F18" s="193"/>
      <c r="G18" s="193"/>
      <c r="H18" s="193"/>
      <c r="I18" s="26" t="s">
        <v>25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28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25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30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25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31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197" t="s">
        <v>1</v>
      </c>
      <c r="F27" s="197"/>
      <c r="G27" s="197"/>
      <c r="H27" s="197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32</v>
      </c>
      <c r="E30" s="31"/>
      <c r="F30" s="31"/>
      <c r="G30" s="31"/>
      <c r="H30" s="31"/>
      <c r="I30" s="31"/>
      <c r="J30" s="70">
        <f>ROUND(J130,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34</v>
      </c>
      <c r="G32" s="31"/>
      <c r="H32" s="31"/>
      <c r="I32" s="35" t="s">
        <v>33</v>
      </c>
      <c r="J32" s="35" t="s">
        <v>35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36</v>
      </c>
      <c r="E33" s="26" t="s">
        <v>37</v>
      </c>
      <c r="F33" s="98">
        <f>ROUND((SUM(BE130:BE292)),  2)</f>
        <v>0</v>
      </c>
      <c r="G33" s="31"/>
      <c r="H33" s="31"/>
      <c r="I33" s="99">
        <v>0.21</v>
      </c>
      <c r="J33" s="98">
        <f>ROUND(((SUM(BE130:BE292))*I33),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38</v>
      </c>
      <c r="F34" s="98">
        <f>ROUND((SUM(BF130:BF292)),  2)</f>
        <v>0</v>
      </c>
      <c r="G34" s="31"/>
      <c r="H34" s="31"/>
      <c r="I34" s="99">
        <v>0.15</v>
      </c>
      <c r="J34" s="98">
        <f>ROUND(((SUM(BF130:BF292))*I34),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39</v>
      </c>
      <c r="F35" s="98">
        <f>ROUND((SUM(BG130:BG292)),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40</v>
      </c>
      <c r="F36" s="98">
        <f>ROUND((SUM(BH130:BH292)),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41</v>
      </c>
      <c r="F37" s="98">
        <f>ROUND((SUM(BI130:BI292)),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42</v>
      </c>
      <c r="E39" s="59"/>
      <c r="F39" s="59"/>
      <c r="G39" s="102" t="s">
        <v>43</v>
      </c>
      <c r="H39" s="103" t="s">
        <v>44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45</v>
      </c>
      <c r="E50" s="43"/>
      <c r="F50" s="43"/>
      <c r="G50" s="42" t="s">
        <v>46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47</v>
      </c>
      <c r="E61" s="34"/>
      <c r="F61" s="106" t="s">
        <v>48</v>
      </c>
      <c r="G61" s="44" t="s">
        <v>47</v>
      </c>
      <c r="H61" s="34"/>
      <c r="I61" s="34"/>
      <c r="J61" s="107" t="s">
        <v>48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49</v>
      </c>
      <c r="E65" s="45"/>
      <c r="F65" s="45"/>
      <c r="G65" s="42" t="s">
        <v>50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47</v>
      </c>
      <c r="E76" s="34"/>
      <c r="F76" s="106" t="s">
        <v>48</v>
      </c>
      <c r="G76" s="44" t="s">
        <v>47</v>
      </c>
      <c r="H76" s="34"/>
      <c r="I76" s="34"/>
      <c r="J76" s="107" t="s">
        <v>48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99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1"/>
      <c r="D85" s="31"/>
      <c r="E85" s="221" t="str">
        <f>E7</f>
        <v>Baťův kanál, PK Spytihněv, PK Veselí n. Moravou - Komplexní oprava (PK Spytihněv)</v>
      </c>
      <c r="F85" s="222"/>
      <c r="G85" s="222"/>
      <c r="H85" s="22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30" customHeight="1">
      <c r="A87" s="31"/>
      <c r="B87" s="32"/>
      <c r="C87" s="31"/>
      <c r="D87" s="31"/>
      <c r="E87" s="211" t="str">
        <f>E9</f>
        <v>01 - SO 01 PK - komplexní rekonstrukce - stavební část - PK Spytihněv</v>
      </c>
      <c r="F87" s="220"/>
      <c r="G87" s="220"/>
      <c r="H87" s="220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>
        <f>IF(J12="","",J12)</f>
        <v>44782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26" t="s">
        <v>28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1"/>
      <c r="E92" s="31"/>
      <c r="F92" s="24" t="str">
        <f>IF(E18="","",E18)</f>
        <v>Vyplň údaj</v>
      </c>
      <c r="G92" s="31"/>
      <c r="H92" s="31"/>
      <c r="I92" s="26" t="s">
        <v>30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100</v>
      </c>
      <c r="D94" s="100"/>
      <c r="E94" s="100"/>
      <c r="F94" s="100"/>
      <c r="G94" s="100"/>
      <c r="H94" s="100"/>
      <c r="I94" s="100"/>
      <c r="J94" s="109" t="s">
        <v>101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102</v>
      </c>
      <c r="D96" s="31"/>
      <c r="E96" s="31"/>
      <c r="F96" s="31"/>
      <c r="G96" s="31"/>
      <c r="H96" s="31"/>
      <c r="I96" s="31"/>
      <c r="J96" s="70">
        <f>J130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103</v>
      </c>
    </row>
    <row r="97" spans="1:31" s="9" customFormat="1" ht="24.95" customHeight="1">
      <c r="B97" s="111"/>
      <c r="D97" s="112" t="s">
        <v>104</v>
      </c>
      <c r="E97" s="113"/>
      <c r="F97" s="113"/>
      <c r="G97" s="113"/>
      <c r="H97" s="113"/>
      <c r="I97" s="113"/>
      <c r="J97" s="114">
        <f>J131</f>
        <v>0</v>
      </c>
      <c r="L97" s="111"/>
    </row>
    <row r="98" spans="1:31" s="10" customFormat="1" ht="19.899999999999999" customHeight="1">
      <c r="B98" s="115"/>
      <c r="D98" s="116" t="s">
        <v>105</v>
      </c>
      <c r="E98" s="117"/>
      <c r="F98" s="117"/>
      <c r="G98" s="117"/>
      <c r="H98" s="117"/>
      <c r="I98" s="117"/>
      <c r="J98" s="118">
        <f>J132</f>
        <v>0</v>
      </c>
      <c r="L98" s="115"/>
    </row>
    <row r="99" spans="1:31" s="10" customFormat="1" ht="19.899999999999999" customHeight="1">
      <c r="B99" s="115"/>
      <c r="D99" s="116" t="s">
        <v>106</v>
      </c>
      <c r="E99" s="117"/>
      <c r="F99" s="117"/>
      <c r="G99" s="117"/>
      <c r="H99" s="117"/>
      <c r="I99" s="117"/>
      <c r="J99" s="118">
        <f>J163</f>
        <v>0</v>
      </c>
      <c r="L99" s="115"/>
    </row>
    <row r="100" spans="1:31" s="10" customFormat="1" ht="19.899999999999999" customHeight="1">
      <c r="B100" s="115"/>
      <c r="D100" s="116" t="s">
        <v>107</v>
      </c>
      <c r="E100" s="117"/>
      <c r="F100" s="117"/>
      <c r="G100" s="117"/>
      <c r="H100" s="117"/>
      <c r="I100" s="117"/>
      <c r="J100" s="118">
        <f>J171</f>
        <v>0</v>
      </c>
      <c r="L100" s="115"/>
    </row>
    <row r="101" spans="1:31" s="10" customFormat="1" ht="19.899999999999999" customHeight="1">
      <c r="B101" s="115"/>
      <c r="D101" s="116" t="s">
        <v>108</v>
      </c>
      <c r="E101" s="117"/>
      <c r="F101" s="117"/>
      <c r="G101" s="117"/>
      <c r="H101" s="117"/>
      <c r="I101" s="117"/>
      <c r="J101" s="118">
        <f>J180</f>
        <v>0</v>
      </c>
      <c r="L101" s="115"/>
    </row>
    <row r="102" spans="1:31" s="10" customFormat="1" ht="19.899999999999999" customHeight="1">
      <c r="B102" s="115"/>
      <c r="D102" s="116" t="s">
        <v>109</v>
      </c>
      <c r="E102" s="117"/>
      <c r="F102" s="117"/>
      <c r="G102" s="117"/>
      <c r="H102" s="117"/>
      <c r="I102" s="117"/>
      <c r="J102" s="118">
        <f>J183</f>
        <v>0</v>
      </c>
      <c r="L102" s="115"/>
    </row>
    <row r="103" spans="1:31" s="10" customFormat="1" ht="19.899999999999999" customHeight="1">
      <c r="B103" s="115"/>
      <c r="D103" s="116" t="s">
        <v>110</v>
      </c>
      <c r="E103" s="117"/>
      <c r="F103" s="117"/>
      <c r="G103" s="117"/>
      <c r="H103" s="117"/>
      <c r="I103" s="117"/>
      <c r="J103" s="118">
        <f>J194</f>
        <v>0</v>
      </c>
      <c r="L103" s="115"/>
    </row>
    <row r="104" spans="1:31" s="10" customFormat="1" ht="19.899999999999999" customHeight="1">
      <c r="B104" s="115"/>
      <c r="D104" s="116" t="s">
        <v>111</v>
      </c>
      <c r="E104" s="117"/>
      <c r="F104" s="117"/>
      <c r="G104" s="117"/>
      <c r="H104" s="117"/>
      <c r="I104" s="117"/>
      <c r="J104" s="118">
        <f>J241</f>
        <v>0</v>
      </c>
      <c r="L104" s="115"/>
    </row>
    <row r="105" spans="1:31" s="10" customFormat="1" ht="19.899999999999999" customHeight="1">
      <c r="B105" s="115"/>
      <c r="D105" s="116" t="s">
        <v>112</v>
      </c>
      <c r="E105" s="117"/>
      <c r="F105" s="117"/>
      <c r="G105" s="117"/>
      <c r="H105" s="117"/>
      <c r="I105" s="117"/>
      <c r="J105" s="118">
        <f>J248</f>
        <v>0</v>
      </c>
      <c r="L105" s="115"/>
    </row>
    <row r="106" spans="1:31" s="9" customFormat="1" ht="24.95" customHeight="1">
      <c r="B106" s="111"/>
      <c r="D106" s="112" t="s">
        <v>113</v>
      </c>
      <c r="E106" s="113"/>
      <c r="F106" s="113"/>
      <c r="G106" s="113"/>
      <c r="H106" s="113"/>
      <c r="I106" s="113"/>
      <c r="J106" s="114">
        <f>J250</f>
        <v>0</v>
      </c>
      <c r="L106" s="111"/>
    </row>
    <row r="107" spans="1:31" s="10" customFormat="1" ht="19.899999999999999" customHeight="1">
      <c r="B107" s="115"/>
      <c r="D107" s="116" t="s">
        <v>114</v>
      </c>
      <c r="E107" s="117"/>
      <c r="F107" s="117"/>
      <c r="G107" s="117"/>
      <c r="H107" s="117"/>
      <c r="I107" s="117"/>
      <c r="J107" s="118">
        <f>J251</f>
        <v>0</v>
      </c>
      <c r="L107" s="115"/>
    </row>
    <row r="108" spans="1:31" s="10" customFormat="1" ht="19.899999999999999" customHeight="1">
      <c r="B108" s="115"/>
      <c r="D108" s="116" t="s">
        <v>115</v>
      </c>
      <c r="E108" s="117"/>
      <c r="F108" s="117"/>
      <c r="G108" s="117"/>
      <c r="H108" s="117"/>
      <c r="I108" s="117"/>
      <c r="J108" s="118">
        <f>J282</f>
        <v>0</v>
      </c>
      <c r="L108" s="115"/>
    </row>
    <row r="109" spans="1:31" s="9" customFormat="1" ht="24.95" customHeight="1">
      <c r="B109" s="111"/>
      <c r="D109" s="112" t="s">
        <v>116</v>
      </c>
      <c r="E109" s="113"/>
      <c r="F109" s="113"/>
      <c r="G109" s="113"/>
      <c r="H109" s="113"/>
      <c r="I109" s="113"/>
      <c r="J109" s="114">
        <f>J290</f>
        <v>0</v>
      </c>
      <c r="L109" s="111"/>
    </row>
    <row r="110" spans="1:31" s="10" customFormat="1" ht="19.899999999999999" customHeight="1">
      <c r="B110" s="115"/>
      <c r="D110" s="116" t="s">
        <v>117</v>
      </c>
      <c r="E110" s="117"/>
      <c r="F110" s="117"/>
      <c r="G110" s="117"/>
      <c r="H110" s="117"/>
      <c r="I110" s="117"/>
      <c r="J110" s="118">
        <f>J291</f>
        <v>0</v>
      </c>
      <c r="L110" s="115"/>
    </row>
    <row r="111" spans="1:31" s="2" customFormat="1" ht="21.75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6" spans="1:31" s="2" customFormat="1" ht="6.95" customHeight="1">
      <c r="A116" s="31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24.95" customHeight="1">
      <c r="A117" s="31"/>
      <c r="B117" s="32"/>
      <c r="C117" s="20" t="s">
        <v>118</v>
      </c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2" customHeight="1">
      <c r="A119" s="31"/>
      <c r="B119" s="32"/>
      <c r="C119" s="26" t="s">
        <v>16</v>
      </c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26.25" customHeight="1">
      <c r="A120" s="31"/>
      <c r="B120" s="32"/>
      <c r="C120" s="31"/>
      <c r="D120" s="31"/>
      <c r="E120" s="221" t="str">
        <f>E7</f>
        <v>Baťův kanál, PK Spytihněv, PK Veselí n. Moravou - Komplexní oprava (PK Spytihněv)</v>
      </c>
      <c r="F120" s="222"/>
      <c r="G120" s="222"/>
      <c r="H120" s="222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2" customHeight="1">
      <c r="A121" s="31"/>
      <c r="B121" s="32"/>
      <c r="C121" s="26" t="s">
        <v>97</v>
      </c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30" customHeight="1">
      <c r="A122" s="31"/>
      <c r="B122" s="32"/>
      <c r="C122" s="31"/>
      <c r="D122" s="31"/>
      <c r="E122" s="211" t="str">
        <f>E9</f>
        <v>01 - SO 01 PK - komplexní rekonstrukce - stavební část - PK Spytihněv</v>
      </c>
      <c r="F122" s="220"/>
      <c r="G122" s="220"/>
      <c r="H122" s="220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6.95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2" customHeight="1">
      <c r="A124" s="31"/>
      <c r="B124" s="32"/>
      <c r="C124" s="26" t="s">
        <v>20</v>
      </c>
      <c r="D124" s="31"/>
      <c r="E124" s="31"/>
      <c r="F124" s="24" t="str">
        <f>F12</f>
        <v xml:space="preserve"> </v>
      </c>
      <c r="G124" s="31"/>
      <c r="H124" s="31"/>
      <c r="I124" s="26" t="s">
        <v>22</v>
      </c>
      <c r="J124" s="54">
        <f>IF(J12="","",J12)</f>
        <v>44782</v>
      </c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6.95" customHeight="1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5.2" customHeight="1">
      <c r="A126" s="31"/>
      <c r="B126" s="32"/>
      <c r="C126" s="26" t="s">
        <v>23</v>
      </c>
      <c r="D126" s="31"/>
      <c r="E126" s="31"/>
      <c r="F126" s="24" t="str">
        <f>E15</f>
        <v xml:space="preserve"> </v>
      </c>
      <c r="G126" s="31"/>
      <c r="H126" s="31"/>
      <c r="I126" s="26" t="s">
        <v>28</v>
      </c>
      <c r="J126" s="29" t="str">
        <f>E21</f>
        <v xml:space="preserve"> </v>
      </c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5.2" customHeight="1">
      <c r="A127" s="31"/>
      <c r="B127" s="32"/>
      <c r="C127" s="26" t="s">
        <v>26</v>
      </c>
      <c r="D127" s="31"/>
      <c r="E127" s="31"/>
      <c r="F127" s="24" t="str">
        <f>IF(E18="","",E18)</f>
        <v>Vyplň údaj</v>
      </c>
      <c r="G127" s="31"/>
      <c r="H127" s="31"/>
      <c r="I127" s="26" t="s">
        <v>30</v>
      </c>
      <c r="J127" s="29" t="str">
        <f>E24</f>
        <v xml:space="preserve"> </v>
      </c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0.35" customHeight="1">
      <c r="A128" s="31"/>
      <c r="B128" s="32"/>
      <c r="C128" s="31"/>
      <c r="D128" s="31"/>
      <c r="E128" s="31"/>
      <c r="F128" s="31"/>
      <c r="G128" s="31"/>
      <c r="H128" s="31"/>
      <c r="I128" s="31"/>
      <c r="J128" s="31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11" customFormat="1" ht="29.25" customHeight="1">
      <c r="A129" s="119"/>
      <c r="B129" s="120"/>
      <c r="C129" s="121" t="s">
        <v>119</v>
      </c>
      <c r="D129" s="122" t="s">
        <v>57</v>
      </c>
      <c r="E129" s="122" t="s">
        <v>53</v>
      </c>
      <c r="F129" s="122" t="s">
        <v>54</v>
      </c>
      <c r="G129" s="122" t="s">
        <v>120</v>
      </c>
      <c r="H129" s="122" t="s">
        <v>121</v>
      </c>
      <c r="I129" s="122" t="s">
        <v>122</v>
      </c>
      <c r="J129" s="123" t="s">
        <v>101</v>
      </c>
      <c r="K129" s="124" t="s">
        <v>123</v>
      </c>
      <c r="L129" s="125"/>
      <c r="M129" s="61" t="s">
        <v>1</v>
      </c>
      <c r="N129" s="62" t="s">
        <v>36</v>
      </c>
      <c r="O129" s="62" t="s">
        <v>124</v>
      </c>
      <c r="P129" s="62" t="s">
        <v>125</v>
      </c>
      <c r="Q129" s="62" t="s">
        <v>126</v>
      </c>
      <c r="R129" s="62" t="s">
        <v>127</v>
      </c>
      <c r="S129" s="62" t="s">
        <v>128</v>
      </c>
      <c r="T129" s="63" t="s">
        <v>129</v>
      </c>
      <c r="U129" s="119"/>
      <c r="V129" s="119"/>
      <c r="W129" s="119"/>
      <c r="X129" s="119"/>
      <c r="Y129" s="119"/>
      <c r="Z129" s="119"/>
      <c r="AA129" s="119"/>
      <c r="AB129" s="119"/>
      <c r="AC129" s="119"/>
      <c r="AD129" s="119"/>
      <c r="AE129" s="119"/>
    </row>
    <row r="130" spans="1:65" s="2" customFormat="1" ht="22.9" customHeight="1">
      <c r="A130" s="31"/>
      <c r="B130" s="32"/>
      <c r="C130" s="68" t="s">
        <v>130</v>
      </c>
      <c r="D130" s="31"/>
      <c r="E130" s="31"/>
      <c r="F130" s="31"/>
      <c r="G130" s="31"/>
      <c r="H130" s="31"/>
      <c r="I130" s="31"/>
      <c r="J130" s="126">
        <f>BK130</f>
        <v>0</v>
      </c>
      <c r="K130" s="31"/>
      <c r="L130" s="32"/>
      <c r="M130" s="64"/>
      <c r="N130" s="55"/>
      <c r="O130" s="65"/>
      <c r="P130" s="127">
        <f>P131+P250+P290</f>
        <v>0</v>
      </c>
      <c r="Q130" s="65"/>
      <c r="R130" s="127">
        <f>R131+R250+R290</f>
        <v>61.987899539999994</v>
      </c>
      <c r="S130" s="65"/>
      <c r="T130" s="128">
        <f>T131+T250+T290</f>
        <v>229.57749999999999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6" t="s">
        <v>71</v>
      </c>
      <c r="AU130" s="16" t="s">
        <v>103</v>
      </c>
      <c r="BK130" s="129">
        <f>BK131+BK250+BK290</f>
        <v>0</v>
      </c>
    </row>
    <row r="131" spans="1:65" s="12" customFormat="1" ht="25.9" customHeight="1">
      <c r="B131" s="130"/>
      <c r="D131" s="131" t="s">
        <v>71</v>
      </c>
      <c r="E131" s="132" t="s">
        <v>131</v>
      </c>
      <c r="F131" s="132" t="s">
        <v>132</v>
      </c>
      <c r="I131" s="133"/>
      <c r="J131" s="134">
        <f>BK131</f>
        <v>0</v>
      </c>
      <c r="L131" s="130"/>
      <c r="M131" s="135"/>
      <c r="N131" s="136"/>
      <c r="O131" s="136"/>
      <c r="P131" s="137">
        <f>P132+P163+P171+P180+P183+P194+P241+P248</f>
        <v>0</v>
      </c>
      <c r="Q131" s="136"/>
      <c r="R131" s="137">
        <f>R132+R163+R171+R180+R183+R194+R241+R248</f>
        <v>61.976059539999994</v>
      </c>
      <c r="S131" s="136"/>
      <c r="T131" s="138">
        <f>T132+T163+T171+T180+T183+T194+T241+T248</f>
        <v>227.6575</v>
      </c>
      <c r="AR131" s="131" t="s">
        <v>80</v>
      </c>
      <c r="AT131" s="139" t="s">
        <v>71</v>
      </c>
      <c r="AU131" s="139" t="s">
        <v>72</v>
      </c>
      <c r="AY131" s="131" t="s">
        <v>133</v>
      </c>
      <c r="BK131" s="140">
        <f>BK132+BK163+BK171+BK180+BK183+BK194+BK241+BK248</f>
        <v>0</v>
      </c>
    </row>
    <row r="132" spans="1:65" s="12" customFormat="1" ht="22.9" customHeight="1">
      <c r="B132" s="130"/>
      <c r="D132" s="131" t="s">
        <v>71</v>
      </c>
      <c r="E132" s="141" t="s">
        <v>80</v>
      </c>
      <c r="F132" s="141" t="s">
        <v>134</v>
      </c>
      <c r="I132" s="133"/>
      <c r="J132" s="142">
        <f>BK132</f>
        <v>0</v>
      </c>
      <c r="L132" s="130"/>
      <c r="M132" s="135"/>
      <c r="N132" s="136"/>
      <c r="O132" s="136"/>
      <c r="P132" s="137">
        <f>SUM(P133:P162)</f>
        <v>0</v>
      </c>
      <c r="Q132" s="136"/>
      <c r="R132" s="137">
        <f>SUM(R133:R162)</f>
        <v>1.30735</v>
      </c>
      <c r="S132" s="136"/>
      <c r="T132" s="138">
        <f>SUM(T133:T162)</f>
        <v>0</v>
      </c>
      <c r="AR132" s="131" t="s">
        <v>80</v>
      </c>
      <c r="AT132" s="139" t="s">
        <v>71</v>
      </c>
      <c r="AU132" s="139" t="s">
        <v>80</v>
      </c>
      <c r="AY132" s="131" t="s">
        <v>133</v>
      </c>
      <c r="BK132" s="140">
        <f>SUM(BK133:BK162)</f>
        <v>0</v>
      </c>
    </row>
    <row r="133" spans="1:65" s="2" customFormat="1" ht="24.2" customHeight="1">
      <c r="A133" s="31"/>
      <c r="B133" s="143"/>
      <c r="C133" s="144" t="s">
        <v>80</v>
      </c>
      <c r="D133" s="144" t="s">
        <v>135</v>
      </c>
      <c r="E133" s="145" t="s">
        <v>136</v>
      </c>
      <c r="F133" s="146" t="s">
        <v>137</v>
      </c>
      <c r="G133" s="147" t="s">
        <v>138</v>
      </c>
      <c r="H133" s="148">
        <v>720</v>
      </c>
      <c r="I133" s="149"/>
      <c r="J133" s="150">
        <f>ROUND(I133*H133,2)</f>
        <v>0</v>
      </c>
      <c r="K133" s="151"/>
      <c r="L133" s="32"/>
      <c r="M133" s="152" t="s">
        <v>1</v>
      </c>
      <c r="N133" s="153" t="s">
        <v>37</v>
      </c>
      <c r="O133" s="57"/>
      <c r="P133" s="154">
        <f>O133*H133</f>
        <v>0</v>
      </c>
      <c r="Q133" s="154">
        <v>4.0000000000000003E-5</v>
      </c>
      <c r="R133" s="154">
        <f>Q133*H133</f>
        <v>2.8800000000000003E-2</v>
      </c>
      <c r="S133" s="154">
        <v>0</v>
      </c>
      <c r="T133" s="155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6" t="s">
        <v>139</v>
      </c>
      <c r="AT133" s="156" t="s">
        <v>135</v>
      </c>
      <c r="AU133" s="156" t="s">
        <v>82</v>
      </c>
      <c r="AY133" s="16" t="s">
        <v>133</v>
      </c>
      <c r="BE133" s="157">
        <f>IF(N133="základní",J133,0)</f>
        <v>0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6" t="s">
        <v>80</v>
      </c>
      <c r="BK133" s="157">
        <f>ROUND(I133*H133,2)</f>
        <v>0</v>
      </c>
      <c r="BL133" s="16" t="s">
        <v>139</v>
      </c>
      <c r="BM133" s="156" t="s">
        <v>140</v>
      </c>
    </row>
    <row r="134" spans="1:65" s="13" customFormat="1">
      <c r="B134" s="158"/>
      <c r="D134" s="159" t="s">
        <v>141</v>
      </c>
      <c r="E134" s="160" t="s">
        <v>1</v>
      </c>
      <c r="F134" s="161" t="s">
        <v>142</v>
      </c>
      <c r="H134" s="162">
        <v>720</v>
      </c>
      <c r="I134" s="163"/>
      <c r="L134" s="158"/>
      <c r="M134" s="164"/>
      <c r="N134" s="165"/>
      <c r="O134" s="165"/>
      <c r="P134" s="165"/>
      <c r="Q134" s="165"/>
      <c r="R134" s="165"/>
      <c r="S134" s="165"/>
      <c r="T134" s="166"/>
      <c r="AT134" s="160" t="s">
        <v>141</v>
      </c>
      <c r="AU134" s="160" t="s">
        <v>82</v>
      </c>
      <c r="AV134" s="13" t="s">
        <v>82</v>
      </c>
      <c r="AW134" s="13" t="s">
        <v>29</v>
      </c>
      <c r="AX134" s="13" t="s">
        <v>72</v>
      </c>
      <c r="AY134" s="160" t="s">
        <v>133</v>
      </c>
    </row>
    <row r="135" spans="1:65" s="14" customFormat="1">
      <c r="B135" s="167"/>
      <c r="D135" s="159" t="s">
        <v>141</v>
      </c>
      <c r="E135" s="168" t="s">
        <v>1</v>
      </c>
      <c r="F135" s="169" t="s">
        <v>143</v>
      </c>
      <c r="H135" s="170">
        <v>720</v>
      </c>
      <c r="I135" s="171"/>
      <c r="L135" s="167"/>
      <c r="M135" s="172"/>
      <c r="N135" s="173"/>
      <c r="O135" s="173"/>
      <c r="P135" s="173"/>
      <c r="Q135" s="173"/>
      <c r="R135" s="173"/>
      <c r="S135" s="173"/>
      <c r="T135" s="174"/>
      <c r="AT135" s="168" t="s">
        <v>141</v>
      </c>
      <c r="AU135" s="168" t="s">
        <v>82</v>
      </c>
      <c r="AV135" s="14" t="s">
        <v>139</v>
      </c>
      <c r="AW135" s="14" t="s">
        <v>29</v>
      </c>
      <c r="AX135" s="14" t="s">
        <v>80</v>
      </c>
      <c r="AY135" s="168" t="s">
        <v>133</v>
      </c>
    </row>
    <row r="136" spans="1:65" s="2" customFormat="1" ht="24.2" customHeight="1">
      <c r="A136" s="31"/>
      <c r="B136" s="143"/>
      <c r="C136" s="144" t="s">
        <v>82</v>
      </c>
      <c r="D136" s="144" t="s">
        <v>135</v>
      </c>
      <c r="E136" s="145" t="s">
        <v>144</v>
      </c>
      <c r="F136" s="146" t="s">
        <v>145</v>
      </c>
      <c r="G136" s="147" t="s">
        <v>146</v>
      </c>
      <c r="H136" s="148">
        <v>30</v>
      </c>
      <c r="I136" s="149"/>
      <c r="J136" s="150">
        <f>ROUND(I136*H136,2)</f>
        <v>0</v>
      </c>
      <c r="K136" s="151"/>
      <c r="L136" s="32"/>
      <c r="M136" s="152" t="s">
        <v>1</v>
      </c>
      <c r="N136" s="153" t="s">
        <v>37</v>
      </c>
      <c r="O136" s="57"/>
      <c r="P136" s="154">
        <f>O136*H136</f>
        <v>0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6" t="s">
        <v>139</v>
      </c>
      <c r="AT136" s="156" t="s">
        <v>135</v>
      </c>
      <c r="AU136" s="156" t="s">
        <v>82</v>
      </c>
      <c r="AY136" s="16" t="s">
        <v>133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6" t="s">
        <v>80</v>
      </c>
      <c r="BK136" s="157">
        <f>ROUND(I136*H136,2)</f>
        <v>0</v>
      </c>
      <c r="BL136" s="16" t="s">
        <v>139</v>
      </c>
      <c r="BM136" s="156" t="s">
        <v>147</v>
      </c>
    </row>
    <row r="137" spans="1:65" s="13" customFormat="1">
      <c r="B137" s="158"/>
      <c r="D137" s="159" t="s">
        <v>141</v>
      </c>
      <c r="E137" s="160" t="s">
        <v>1</v>
      </c>
      <c r="F137" s="161" t="s">
        <v>148</v>
      </c>
      <c r="H137" s="162">
        <v>30</v>
      </c>
      <c r="I137" s="163"/>
      <c r="L137" s="158"/>
      <c r="M137" s="164"/>
      <c r="N137" s="165"/>
      <c r="O137" s="165"/>
      <c r="P137" s="165"/>
      <c r="Q137" s="165"/>
      <c r="R137" s="165"/>
      <c r="S137" s="165"/>
      <c r="T137" s="166"/>
      <c r="AT137" s="160" t="s">
        <v>141</v>
      </c>
      <c r="AU137" s="160" t="s">
        <v>82</v>
      </c>
      <c r="AV137" s="13" t="s">
        <v>82</v>
      </c>
      <c r="AW137" s="13" t="s">
        <v>29</v>
      </c>
      <c r="AX137" s="13" t="s">
        <v>72</v>
      </c>
      <c r="AY137" s="160" t="s">
        <v>133</v>
      </c>
    </row>
    <row r="138" spans="1:65" s="14" customFormat="1">
      <c r="B138" s="167"/>
      <c r="D138" s="159" t="s">
        <v>141</v>
      </c>
      <c r="E138" s="168" t="s">
        <v>1</v>
      </c>
      <c r="F138" s="169" t="s">
        <v>143</v>
      </c>
      <c r="H138" s="170">
        <v>30</v>
      </c>
      <c r="I138" s="171"/>
      <c r="L138" s="167"/>
      <c r="M138" s="172"/>
      <c r="N138" s="173"/>
      <c r="O138" s="173"/>
      <c r="P138" s="173"/>
      <c r="Q138" s="173"/>
      <c r="R138" s="173"/>
      <c r="S138" s="173"/>
      <c r="T138" s="174"/>
      <c r="AT138" s="168" t="s">
        <v>141</v>
      </c>
      <c r="AU138" s="168" t="s">
        <v>82</v>
      </c>
      <c r="AV138" s="14" t="s">
        <v>139</v>
      </c>
      <c r="AW138" s="14" t="s">
        <v>29</v>
      </c>
      <c r="AX138" s="14" t="s">
        <v>80</v>
      </c>
      <c r="AY138" s="168" t="s">
        <v>133</v>
      </c>
    </row>
    <row r="139" spans="1:65" s="2" customFormat="1" ht="24.2" customHeight="1">
      <c r="A139" s="31"/>
      <c r="B139" s="143"/>
      <c r="C139" s="144" t="s">
        <v>149</v>
      </c>
      <c r="D139" s="144" t="s">
        <v>135</v>
      </c>
      <c r="E139" s="145" t="s">
        <v>150</v>
      </c>
      <c r="F139" s="146" t="s">
        <v>151</v>
      </c>
      <c r="G139" s="147" t="s">
        <v>152</v>
      </c>
      <c r="H139" s="148">
        <v>50</v>
      </c>
      <c r="I139" s="149"/>
      <c r="J139" s="150">
        <f>ROUND(I139*H139,2)</f>
        <v>0</v>
      </c>
      <c r="K139" s="151"/>
      <c r="L139" s="32"/>
      <c r="M139" s="152" t="s">
        <v>1</v>
      </c>
      <c r="N139" s="153" t="s">
        <v>37</v>
      </c>
      <c r="O139" s="57"/>
      <c r="P139" s="154">
        <f>O139*H139</f>
        <v>0</v>
      </c>
      <c r="Q139" s="154">
        <v>2.512E-2</v>
      </c>
      <c r="R139" s="154">
        <f>Q139*H139</f>
        <v>1.256</v>
      </c>
      <c r="S139" s="154">
        <v>0</v>
      </c>
      <c r="T139" s="155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6" t="s">
        <v>139</v>
      </c>
      <c r="AT139" s="156" t="s">
        <v>135</v>
      </c>
      <c r="AU139" s="156" t="s">
        <v>82</v>
      </c>
      <c r="AY139" s="16" t="s">
        <v>133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6" t="s">
        <v>80</v>
      </c>
      <c r="BK139" s="157">
        <f>ROUND(I139*H139,2)</f>
        <v>0</v>
      </c>
      <c r="BL139" s="16" t="s">
        <v>139</v>
      </c>
      <c r="BM139" s="156" t="s">
        <v>153</v>
      </c>
    </row>
    <row r="140" spans="1:65" s="2" customFormat="1" ht="16.5" customHeight="1">
      <c r="A140" s="31"/>
      <c r="B140" s="143"/>
      <c r="C140" s="144" t="s">
        <v>139</v>
      </c>
      <c r="D140" s="144" t="s">
        <v>135</v>
      </c>
      <c r="E140" s="145" t="s">
        <v>154</v>
      </c>
      <c r="F140" s="146" t="s">
        <v>155</v>
      </c>
      <c r="G140" s="147" t="s">
        <v>156</v>
      </c>
      <c r="H140" s="148">
        <v>80</v>
      </c>
      <c r="I140" s="149"/>
      <c r="J140" s="150">
        <f>ROUND(I140*H140,2)</f>
        <v>0</v>
      </c>
      <c r="K140" s="151"/>
      <c r="L140" s="32"/>
      <c r="M140" s="152" t="s">
        <v>1</v>
      </c>
      <c r="N140" s="153" t="s">
        <v>37</v>
      </c>
      <c r="O140" s="57"/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6" t="s">
        <v>139</v>
      </c>
      <c r="AT140" s="156" t="s">
        <v>135</v>
      </c>
      <c r="AU140" s="156" t="s">
        <v>82</v>
      </c>
      <c r="AY140" s="16" t="s">
        <v>133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6" t="s">
        <v>80</v>
      </c>
      <c r="BK140" s="157">
        <f>ROUND(I140*H140,2)</f>
        <v>0</v>
      </c>
      <c r="BL140" s="16" t="s">
        <v>139</v>
      </c>
      <c r="BM140" s="156" t="s">
        <v>157</v>
      </c>
    </row>
    <row r="141" spans="1:65" s="13" customFormat="1">
      <c r="B141" s="158"/>
      <c r="D141" s="159" t="s">
        <v>141</v>
      </c>
      <c r="E141" s="160" t="s">
        <v>1</v>
      </c>
      <c r="F141" s="161" t="s">
        <v>158</v>
      </c>
      <c r="H141" s="162">
        <v>80</v>
      </c>
      <c r="I141" s="163"/>
      <c r="L141" s="158"/>
      <c r="M141" s="164"/>
      <c r="N141" s="165"/>
      <c r="O141" s="165"/>
      <c r="P141" s="165"/>
      <c r="Q141" s="165"/>
      <c r="R141" s="165"/>
      <c r="S141" s="165"/>
      <c r="T141" s="166"/>
      <c r="AT141" s="160" t="s">
        <v>141</v>
      </c>
      <c r="AU141" s="160" t="s">
        <v>82</v>
      </c>
      <c r="AV141" s="13" t="s">
        <v>82</v>
      </c>
      <c r="AW141" s="13" t="s">
        <v>29</v>
      </c>
      <c r="AX141" s="13" t="s">
        <v>72</v>
      </c>
      <c r="AY141" s="160" t="s">
        <v>133</v>
      </c>
    </row>
    <row r="142" spans="1:65" s="14" customFormat="1">
      <c r="B142" s="167"/>
      <c r="D142" s="159" t="s">
        <v>141</v>
      </c>
      <c r="E142" s="168" t="s">
        <v>1</v>
      </c>
      <c r="F142" s="169" t="s">
        <v>143</v>
      </c>
      <c r="H142" s="170">
        <v>80</v>
      </c>
      <c r="I142" s="171"/>
      <c r="L142" s="167"/>
      <c r="M142" s="172"/>
      <c r="N142" s="173"/>
      <c r="O142" s="173"/>
      <c r="P142" s="173"/>
      <c r="Q142" s="173"/>
      <c r="R142" s="173"/>
      <c r="S142" s="173"/>
      <c r="T142" s="174"/>
      <c r="AT142" s="168" t="s">
        <v>141</v>
      </c>
      <c r="AU142" s="168" t="s">
        <v>82</v>
      </c>
      <c r="AV142" s="14" t="s">
        <v>139</v>
      </c>
      <c r="AW142" s="14" t="s">
        <v>29</v>
      </c>
      <c r="AX142" s="14" t="s">
        <v>80</v>
      </c>
      <c r="AY142" s="168" t="s">
        <v>133</v>
      </c>
    </row>
    <row r="143" spans="1:65" s="2" customFormat="1" ht="24.2" customHeight="1">
      <c r="A143" s="31"/>
      <c r="B143" s="143"/>
      <c r="C143" s="144" t="s">
        <v>159</v>
      </c>
      <c r="D143" s="144" t="s">
        <v>135</v>
      </c>
      <c r="E143" s="145" t="s">
        <v>160</v>
      </c>
      <c r="F143" s="146" t="s">
        <v>161</v>
      </c>
      <c r="G143" s="147" t="s">
        <v>156</v>
      </c>
      <c r="H143" s="148">
        <v>0.26500000000000001</v>
      </c>
      <c r="I143" s="149"/>
      <c r="J143" s="150">
        <f>ROUND(I143*H143,2)</f>
        <v>0</v>
      </c>
      <c r="K143" s="151"/>
      <c r="L143" s="32"/>
      <c r="M143" s="152" t="s">
        <v>1</v>
      </c>
      <c r="N143" s="153" t="s">
        <v>37</v>
      </c>
      <c r="O143" s="57"/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6" t="s">
        <v>139</v>
      </c>
      <c r="AT143" s="156" t="s">
        <v>135</v>
      </c>
      <c r="AU143" s="156" t="s">
        <v>82</v>
      </c>
      <c r="AY143" s="16" t="s">
        <v>133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6" t="s">
        <v>80</v>
      </c>
      <c r="BK143" s="157">
        <f>ROUND(I143*H143,2)</f>
        <v>0</v>
      </c>
      <c r="BL143" s="16" t="s">
        <v>139</v>
      </c>
      <c r="BM143" s="156" t="s">
        <v>162</v>
      </c>
    </row>
    <row r="144" spans="1:65" s="13" customFormat="1">
      <c r="B144" s="158"/>
      <c r="D144" s="159" t="s">
        <v>141</v>
      </c>
      <c r="E144" s="160" t="s">
        <v>1</v>
      </c>
      <c r="F144" s="161" t="s">
        <v>163</v>
      </c>
      <c r="H144" s="162">
        <v>0.26500000000000001</v>
      </c>
      <c r="I144" s="163"/>
      <c r="L144" s="158"/>
      <c r="M144" s="164"/>
      <c r="N144" s="165"/>
      <c r="O144" s="165"/>
      <c r="P144" s="165"/>
      <c r="Q144" s="165"/>
      <c r="R144" s="165"/>
      <c r="S144" s="165"/>
      <c r="T144" s="166"/>
      <c r="AT144" s="160" t="s">
        <v>141</v>
      </c>
      <c r="AU144" s="160" t="s">
        <v>82</v>
      </c>
      <c r="AV144" s="13" t="s">
        <v>82</v>
      </c>
      <c r="AW144" s="13" t="s">
        <v>29</v>
      </c>
      <c r="AX144" s="13" t="s">
        <v>72</v>
      </c>
      <c r="AY144" s="160" t="s">
        <v>133</v>
      </c>
    </row>
    <row r="145" spans="1:65" s="14" customFormat="1">
      <c r="B145" s="167"/>
      <c r="D145" s="159" t="s">
        <v>141</v>
      </c>
      <c r="E145" s="168" t="s">
        <v>1</v>
      </c>
      <c r="F145" s="169" t="s">
        <v>143</v>
      </c>
      <c r="H145" s="170">
        <v>0.26500000000000001</v>
      </c>
      <c r="I145" s="171"/>
      <c r="L145" s="167"/>
      <c r="M145" s="172"/>
      <c r="N145" s="173"/>
      <c r="O145" s="173"/>
      <c r="P145" s="173"/>
      <c r="Q145" s="173"/>
      <c r="R145" s="173"/>
      <c r="S145" s="173"/>
      <c r="T145" s="174"/>
      <c r="AT145" s="168" t="s">
        <v>141</v>
      </c>
      <c r="AU145" s="168" t="s">
        <v>82</v>
      </c>
      <c r="AV145" s="14" t="s">
        <v>139</v>
      </c>
      <c r="AW145" s="14" t="s">
        <v>29</v>
      </c>
      <c r="AX145" s="14" t="s">
        <v>80</v>
      </c>
      <c r="AY145" s="168" t="s">
        <v>133</v>
      </c>
    </row>
    <row r="146" spans="1:65" s="2" customFormat="1" ht="24.2" customHeight="1">
      <c r="A146" s="31"/>
      <c r="B146" s="143"/>
      <c r="C146" s="144" t="s">
        <v>164</v>
      </c>
      <c r="D146" s="144" t="s">
        <v>135</v>
      </c>
      <c r="E146" s="145" t="s">
        <v>165</v>
      </c>
      <c r="F146" s="146" t="s">
        <v>166</v>
      </c>
      <c r="G146" s="147" t="s">
        <v>167</v>
      </c>
      <c r="H146" s="148">
        <v>6</v>
      </c>
      <c r="I146" s="149"/>
      <c r="J146" s="150">
        <f>ROUND(I146*H146,2)</f>
        <v>0</v>
      </c>
      <c r="K146" s="151"/>
      <c r="L146" s="32"/>
      <c r="M146" s="152" t="s">
        <v>1</v>
      </c>
      <c r="N146" s="153" t="s">
        <v>37</v>
      </c>
      <c r="O146" s="57"/>
      <c r="P146" s="154">
        <f>O146*H146</f>
        <v>0</v>
      </c>
      <c r="Q146" s="154">
        <v>2.0000000000000001E-4</v>
      </c>
      <c r="R146" s="154">
        <f>Q146*H146</f>
        <v>1.2000000000000001E-3</v>
      </c>
      <c r="S146" s="154">
        <v>0</v>
      </c>
      <c r="T146" s="155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6" t="s">
        <v>139</v>
      </c>
      <c r="AT146" s="156" t="s">
        <v>135</v>
      </c>
      <c r="AU146" s="156" t="s">
        <v>82</v>
      </c>
      <c r="AY146" s="16" t="s">
        <v>133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6" t="s">
        <v>80</v>
      </c>
      <c r="BK146" s="157">
        <f>ROUND(I146*H146,2)</f>
        <v>0</v>
      </c>
      <c r="BL146" s="16" t="s">
        <v>139</v>
      </c>
      <c r="BM146" s="156" t="s">
        <v>168</v>
      </c>
    </row>
    <row r="147" spans="1:65" s="2" customFormat="1" ht="37.9" customHeight="1">
      <c r="A147" s="31"/>
      <c r="B147" s="143"/>
      <c r="C147" s="144" t="s">
        <v>169</v>
      </c>
      <c r="D147" s="144" t="s">
        <v>135</v>
      </c>
      <c r="E147" s="145" t="s">
        <v>170</v>
      </c>
      <c r="F147" s="146" t="s">
        <v>171</v>
      </c>
      <c r="G147" s="147" t="s">
        <v>156</v>
      </c>
      <c r="H147" s="148">
        <v>1340</v>
      </c>
      <c r="I147" s="149"/>
      <c r="J147" s="150">
        <f>ROUND(I147*H147,2)</f>
        <v>0</v>
      </c>
      <c r="K147" s="151"/>
      <c r="L147" s="32"/>
      <c r="M147" s="152" t="s">
        <v>1</v>
      </c>
      <c r="N147" s="153" t="s">
        <v>37</v>
      </c>
      <c r="O147" s="57"/>
      <c r="P147" s="154">
        <f>O147*H147</f>
        <v>0</v>
      </c>
      <c r="Q147" s="154">
        <v>0</v>
      </c>
      <c r="R147" s="154">
        <f>Q147*H147</f>
        <v>0</v>
      </c>
      <c r="S147" s="154">
        <v>0</v>
      </c>
      <c r="T147" s="155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6" t="s">
        <v>139</v>
      </c>
      <c r="AT147" s="156" t="s">
        <v>135</v>
      </c>
      <c r="AU147" s="156" t="s">
        <v>82</v>
      </c>
      <c r="AY147" s="16" t="s">
        <v>133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6" t="s">
        <v>80</v>
      </c>
      <c r="BK147" s="157">
        <f>ROUND(I147*H147,2)</f>
        <v>0</v>
      </c>
      <c r="BL147" s="16" t="s">
        <v>139</v>
      </c>
      <c r="BM147" s="156" t="s">
        <v>172</v>
      </c>
    </row>
    <row r="148" spans="1:65" s="13" customFormat="1">
      <c r="B148" s="158"/>
      <c r="D148" s="159" t="s">
        <v>141</v>
      </c>
      <c r="E148" s="160" t="s">
        <v>1</v>
      </c>
      <c r="F148" s="161" t="s">
        <v>173</v>
      </c>
      <c r="H148" s="162">
        <v>1340</v>
      </c>
      <c r="I148" s="163"/>
      <c r="L148" s="158"/>
      <c r="M148" s="164"/>
      <c r="N148" s="165"/>
      <c r="O148" s="165"/>
      <c r="P148" s="165"/>
      <c r="Q148" s="165"/>
      <c r="R148" s="165"/>
      <c r="S148" s="165"/>
      <c r="T148" s="166"/>
      <c r="AT148" s="160" t="s">
        <v>141</v>
      </c>
      <c r="AU148" s="160" t="s">
        <v>82</v>
      </c>
      <c r="AV148" s="13" t="s">
        <v>82</v>
      </c>
      <c r="AW148" s="13" t="s">
        <v>29</v>
      </c>
      <c r="AX148" s="13" t="s">
        <v>72</v>
      </c>
      <c r="AY148" s="160" t="s">
        <v>133</v>
      </c>
    </row>
    <row r="149" spans="1:65" s="14" customFormat="1">
      <c r="B149" s="167"/>
      <c r="D149" s="159" t="s">
        <v>141</v>
      </c>
      <c r="E149" s="168" t="s">
        <v>1</v>
      </c>
      <c r="F149" s="169" t="s">
        <v>143</v>
      </c>
      <c r="H149" s="170">
        <v>1340</v>
      </c>
      <c r="I149" s="171"/>
      <c r="L149" s="167"/>
      <c r="M149" s="172"/>
      <c r="N149" s="173"/>
      <c r="O149" s="173"/>
      <c r="P149" s="173"/>
      <c r="Q149" s="173"/>
      <c r="R149" s="173"/>
      <c r="S149" s="173"/>
      <c r="T149" s="174"/>
      <c r="AT149" s="168" t="s">
        <v>141</v>
      </c>
      <c r="AU149" s="168" t="s">
        <v>82</v>
      </c>
      <c r="AV149" s="14" t="s">
        <v>139</v>
      </c>
      <c r="AW149" s="14" t="s">
        <v>29</v>
      </c>
      <c r="AX149" s="14" t="s">
        <v>80</v>
      </c>
      <c r="AY149" s="168" t="s">
        <v>133</v>
      </c>
    </row>
    <row r="150" spans="1:65" s="2" customFormat="1" ht="37.9" customHeight="1">
      <c r="A150" s="31"/>
      <c r="B150" s="143"/>
      <c r="C150" s="144" t="s">
        <v>174</v>
      </c>
      <c r="D150" s="144" t="s">
        <v>135</v>
      </c>
      <c r="E150" s="145" t="s">
        <v>175</v>
      </c>
      <c r="F150" s="146" t="s">
        <v>176</v>
      </c>
      <c r="G150" s="147" t="s">
        <v>156</v>
      </c>
      <c r="H150" s="148">
        <v>6700</v>
      </c>
      <c r="I150" s="149"/>
      <c r="J150" s="150">
        <f>ROUND(I150*H150,2)</f>
        <v>0</v>
      </c>
      <c r="K150" s="151"/>
      <c r="L150" s="32"/>
      <c r="M150" s="152" t="s">
        <v>1</v>
      </c>
      <c r="N150" s="153" t="s">
        <v>37</v>
      </c>
      <c r="O150" s="57"/>
      <c r="P150" s="154">
        <f>O150*H150</f>
        <v>0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6" t="s">
        <v>139</v>
      </c>
      <c r="AT150" s="156" t="s">
        <v>135</v>
      </c>
      <c r="AU150" s="156" t="s">
        <v>82</v>
      </c>
      <c r="AY150" s="16" t="s">
        <v>133</v>
      </c>
      <c r="BE150" s="157">
        <f>IF(N150="základní",J150,0)</f>
        <v>0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6" t="s">
        <v>80</v>
      </c>
      <c r="BK150" s="157">
        <f>ROUND(I150*H150,2)</f>
        <v>0</v>
      </c>
      <c r="BL150" s="16" t="s">
        <v>139</v>
      </c>
      <c r="BM150" s="156" t="s">
        <v>177</v>
      </c>
    </row>
    <row r="151" spans="1:65" s="13" customFormat="1">
      <c r="B151" s="158"/>
      <c r="D151" s="159" t="s">
        <v>141</v>
      </c>
      <c r="F151" s="161" t="s">
        <v>178</v>
      </c>
      <c r="H151" s="162">
        <v>6700</v>
      </c>
      <c r="I151" s="163"/>
      <c r="L151" s="158"/>
      <c r="M151" s="164"/>
      <c r="N151" s="165"/>
      <c r="O151" s="165"/>
      <c r="P151" s="165"/>
      <c r="Q151" s="165"/>
      <c r="R151" s="165"/>
      <c r="S151" s="165"/>
      <c r="T151" s="166"/>
      <c r="AT151" s="160" t="s">
        <v>141</v>
      </c>
      <c r="AU151" s="160" t="s">
        <v>82</v>
      </c>
      <c r="AV151" s="13" t="s">
        <v>82</v>
      </c>
      <c r="AW151" s="13" t="s">
        <v>3</v>
      </c>
      <c r="AX151" s="13" t="s">
        <v>80</v>
      </c>
      <c r="AY151" s="160" t="s">
        <v>133</v>
      </c>
    </row>
    <row r="152" spans="1:65" s="2" customFormat="1" ht="21.75" customHeight="1">
      <c r="A152" s="31"/>
      <c r="B152" s="143"/>
      <c r="C152" s="144" t="s">
        <v>179</v>
      </c>
      <c r="D152" s="144" t="s">
        <v>135</v>
      </c>
      <c r="E152" s="145" t="s">
        <v>180</v>
      </c>
      <c r="F152" s="146" t="s">
        <v>181</v>
      </c>
      <c r="G152" s="147" t="s">
        <v>156</v>
      </c>
      <c r="H152" s="148">
        <v>1260</v>
      </c>
      <c r="I152" s="149"/>
      <c r="J152" s="150">
        <f>ROUND(I152*H152,2)</f>
        <v>0</v>
      </c>
      <c r="K152" s="151"/>
      <c r="L152" s="32"/>
      <c r="M152" s="152" t="s">
        <v>1</v>
      </c>
      <c r="N152" s="153" t="s">
        <v>37</v>
      </c>
      <c r="O152" s="57"/>
      <c r="P152" s="154">
        <f>O152*H152</f>
        <v>0</v>
      </c>
      <c r="Q152" s="154">
        <v>0</v>
      </c>
      <c r="R152" s="154">
        <f>Q152*H152</f>
        <v>0</v>
      </c>
      <c r="S152" s="154">
        <v>0</v>
      </c>
      <c r="T152" s="155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6" t="s">
        <v>139</v>
      </c>
      <c r="AT152" s="156" t="s">
        <v>135</v>
      </c>
      <c r="AU152" s="156" t="s">
        <v>82</v>
      </c>
      <c r="AY152" s="16" t="s">
        <v>133</v>
      </c>
      <c r="BE152" s="157">
        <f>IF(N152="základní",J152,0)</f>
        <v>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6" t="s">
        <v>80</v>
      </c>
      <c r="BK152" s="157">
        <f>ROUND(I152*H152,2)</f>
        <v>0</v>
      </c>
      <c r="BL152" s="16" t="s">
        <v>139</v>
      </c>
      <c r="BM152" s="156" t="s">
        <v>182</v>
      </c>
    </row>
    <row r="153" spans="1:65" s="13" customFormat="1">
      <c r="B153" s="158"/>
      <c r="D153" s="159" t="s">
        <v>141</v>
      </c>
      <c r="E153" s="160" t="s">
        <v>1</v>
      </c>
      <c r="F153" s="161" t="s">
        <v>183</v>
      </c>
      <c r="H153" s="162">
        <v>1260</v>
      </c>
      <c r="I153" s="163"/>
      <c r="L153" s="158"/>
      <c r="M153" s="164"/>
      <c r="N153" s="165"/>
      <c r="O153" s="165"/>
      <c r="P153" s="165"/>
      <c r="Q153" s="165"/>
      <c r="R153" s="165"/>
      <c r="S153" s="165"/>
      <c r="T153" s="166"/>
      <c r="AT153" s="160" t="s">
        <v>141</v>
      </c>
      <c r="AU153" s="160" t="s">
        <v>82</v>
      </c>
      <c r="AV153" s="13" t="s">
        <v>82</v>
      </c>
      <c r="AW153" s="13" t="s">
        <v>29</v>
      </c>
      <c r="AX153" s="13" t="s">
        <v>72</v>
      </c>
      <c r="AY153" s="160" t="s">
        <v>133</v>
      </c>
    </row>
    <row r="154" spans="1:65" s="14" customFormat="1">
      <c r="B154" s="167"/>
      <c r="D154" s="159" t="s">
        <v>141</v>
      </c>
      <c r="E154" s="168" t="s">
        <v>1</v>
      </c>
      <c r="F154" s="169" t="s">
        <v>143</v>
      </c>
      <c r="H154" s="170">
        <v>1260</v>
      </c>
      <c r="I154" s="171"/>
      <c r="L154" s="167"/>
      <c r="M154" s="172"/>
      <c r="N154" s="173"/>
      <c r="O154" s="173"/>
      <c r="P154" s="173"/>
      <c r="Q154" s="173"/>
      <c r="R154" s="173"/>
      <c r="S154" s="173"/>
      <c r="T154" s="174"/>
      <c r="AT154" s="168" t="s">
        <v>141</v>
      </c>
      <c r="AU154" s="168" t="s">
        <v>82</v>
      </c>
      <c r="AV154" s="14" t="s">
        <v>139</v>
      </c>
      <c r="AW154" s="14" t="s">
        <v>29</v>
      </c>
      <c r="AX154" s="14" t="s">
        <v>80</v>
      </c>
      <c r="AY154" s="168" t="s">
        <v>133</v>
      </c>
    </row>
    <row r="155" spans="1:65" s="2" customFormat="1" ht="24.2" customHeight="1">
      <c r="A155" s="31"/>
      <c r="B155" s="143"/>
      <c r="C155" s="144" t="s">
        <v>184</v>
      </c>
      <c r="D155" s="144" t="s">
        <v>135</v>
      </c>
      <c r="E155" s="145" t="s">
        <v>185</v>
      </c>
      <c r="F155" s="146" t="s">
        <v>186</v>
      </c>
      <c r="G155" s="147" t="s">
        <v>156</v>
      </c>
      <c r="H155" s="148">
        <v>1260</v>
      </c>
      <c r="I155" s="149"/>
      <c r="J155" s="150">
        <f>ROUND(I155*H155,2)</f>
        <v>0</v>
      </c>
      <c r="K155" s="151"/>
      <c r="L155" s="32"/>
      <c r="M155" s="152" t="s">
        <v>1</v>
      </c>
      <c r="N155" s="153" t="s">
        <v>37</v>
      </c>
      <c r="O155" s="57"/>
      <c r="P155" s="154">
        <f>O155*H155</f>
        <v>0</v>
      </c>
      <c r="Q155" s="154">
        <v>0</v>
      </c>
      <c r="R155" s="154">
        <f>Q155*H155</f>
        <v>0</v>
      </c>
      <c r="S155" s="154">
        <v>0</v>
      </c>
      <c r="T155" s="155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6" t="s">
        <v>139</v>
      </c>
      <c r="AT155" s="156" t="s">
        <v>135</v>
      </c>
      <c r="AU155" s="156" t="s">
        <v>82</v>
      </c>
      <c r="AY155" s="16" t="s">
        <v>133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6" t="s">
        <v>80</v>
      </c>
      <c r="BK155" s="157">
        <f>ROUND(I155*H155,2)</f>
        <v>0</v>
      </c>
      <c r="BL155" s="16" t="s">
        <v>139</v>
      </c>
      <c r="BM155" s="156" t="s">
        <v>187</v>
      </c>
    </row>
    <row r="156" spans="1:65" s="2" customFormat="1" ht="16.5" customHeight="1">
      <c r="A156" s="31"/>
      <c r="B156" s="143"/>
      <c r="C156" s="144" t="s">
        <v>188</v>
      </c>
      <c r="D156" s="144" t="s">
        <v>135</v>
      </c>
      <c r="E156" s="145" t="s">
        <v>189</v>
      </c>
      <c r="F156" s="146" t="s">
        <v>190</v>
      </c>
      <c r="G156" s="147" t="s">
        <v>156</v>
      </c>
      <c r="H156" s="148">
        <v>1340</v>
      </c>
      <c r="I156" s="149"/>
      <c r="J156" s="150">
        <f>ROUND(I156*H156,2)</f>
        <v>0</v>
      </c>
      <c r="K156" s="151"/>
      <c r="L156" s="32"/>
      <c r="M156" s="152" t="s">
        <v>1</v>
      </c>
      <c r="N156" s="153" t="s">
        <v>37</v>
      </c>
      <c r="O156" s="57"/>
      <c r="P156" s="154">
        <f>O156*H156</f>
        <v>0</v>
      </c>
      <c r="Q156" s="154">
        <v>0</v>
      </c>
      <c r="R156" s="154">
        <f>Q156*H156</f>
        <v>0</v>
      </c>
      <c r="S156" s="154">
        <v>0</v>
      </c>
      <c r="T156" s="155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6" t="s">
        <v>139</v>
      </c>
      <c r="AT156" s="156" t="s">
        <v>135</v>
      </c>
      <c r="AU156" s="156" t="s">
        <v>82</v>
      </c>
      <c r="AY156" s="16" t="s">
        <v>133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6" t="s">
        <v>80</v>
      </c>
      <c r="BK156" s="157">
        <f>ROUND(I156*H156,2)</f>
        <v>0</v>
      </c>
      <c r="BL156" s="16" t="s">
        <v>139</v>
      </c>
      <c r="BM156" s="156" t="s">
        <v>191</v>
      </c>
    </row>
    <row r="157" spans="1:65" s="13" customFormat="1">
      <c r="B157" s="158"/>
      <c r="D157" s="159" t="s">
        <v>141</v>
      </c>
      <c r="E157" s="160" t="s">
        <v>1</v>
      </c>
      <c r="F157" s="161" t="s">
        <v>173</v>
      </c>
      <c r="H157" s="162">
        <v>1340</v>
      </c>
      <c r="I157" s="163"/>
      <c r="L157" s="158"/>
      <c r="M157" s="164"/>
      <c r="N157" s="165"/>
      <c r="O157" s="165"/>
      <c r="P157" s="165"/>
      <c r="Q157" s="165"/>
      <c r="R157" s="165"/>
      <c r="S157" s="165"/>
      <c r="T157" s="166"/>
      <c r="AT157" s="160" t="s">
        <v>141</v>
      </c>
      <c r="AU157" s="160" t="s">
        <v>82</v>
      </c>
      <c r="AV157" s="13" t="s">
        <v>82</v>
      </c>
      <c r="AW157" s="13" t="s">
        <v>29</v>
      </c>
      <c r="AX157" s="13" t="s">
        <v>72</v>
      </c>
      <c r="AY157" s="160" t="s">
        <v>133</v>
      </c>
    </row>
    <row r="158" spans="1:65" s="14" customFormat="1">
      <c r="B158" s="167"/>
      <c r="D158" s="159" t="s">
        <v>141</v>
      </c>
      <c r="E158" s="168" t="s">
        <v>1</v>
      </c>
      <c r="F158" s="169" t="s">
        <v>143</v>
      </c>
      <c r="H158" s="170">
        <v>1340</v>
      </c>
      <c r="I158" s="171"/>
      <c r="L158" s="167"/>
      <c r="M158" s="172"/>
      <c r="N158" s="173"/>
      <c r="O158" s="173"/>
      <c r="P158" s="173"/>
      <c r="Q158" s="173"/>
      <c r="R158" s="173"/>
      <c r="S158" s="173"/>
      <c r="T158" s="174"/>
      <c r="AT158" s="168" t="s">
        <v>141</v>
      </c>
      <c r="AU158" s="168" t="s">
        <v>82</v>
      </c>
      <c r="AV158" s="14" t="s">
        <v>139</v>
      </c>
      <c r="AW158" s="14" t="s">
        <v>29</v>
      </c>
      <c r="AX158" s="14" t="s">
        <v>80</v>
      </c>
      <c r="AY158" s="168" t="s">
        <v>133</v>
      </c>
    </row>
    <row r="159" spans="1:65" s="2" customFormat="1" ht="16.5" customHeight="1">
      <c r="A159" s="31"/>
      <c r="B159" s="143"/>
      <c r="C159" s="144" t="s">
        <v>192</v>
      </c>
      <c r="D159" s="144" t="s">
        <v>135</v>
      </c>
      <c r="E159" s="145" t="s">
        <v>193</v>
      </c>
      <c r="F159" s="146" t="s">
        <v>194</v>
      </c>
      <c r="G159" s="147" t="s">
        <v>156</v>
      </c>
      <c r="H159" s="148">
        <v>11</v>
      </c>
      <c r="I159" s="149"/>
      <c r="J159" s="150">
        <f>ROUND(I159*H159,2)</f>
        <v>0</v>
      </c>
      <c r="K159" s="151"/>
      <c r="L159" s="32"/>
      <c r="M159" s="152" t="s">
        <v>1</v>
      </c>
      <c r="N159" s="153" t="s">
        <v>37</v>
      </c>
      <c r="O159" s="57"/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6" t="s">
        <v>139</v>
      </c>
      <c r="AT159" s="156" t="s">
        <v>135</v>
      </c>
      <c r="AU159" s="156" t="s">
        <v>82</v>
      </c>
      <c r="AY159" s="16" t="s">
        <v>133</v>
      </c>
      <c r="BE159" s="157">
        <f>IF(N159="základní",J159,0)</f>
        <v>0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6" t="s">
        <v>80</v>
      </c>
      <c r="BK159" s="157">
        <f>ROUND(I159*H159,2)</f>
        <v>0</v>
      </c>
      <c r="BL159" s="16" t="s">
        <v>139</v>
      </c>
      <c r="BM159" s="156" t="s">
        <v>195</v>
      </c>
    </row>
    <row r="160" spans="1:65" s="13" customFormat="1">
      <c r="B160" s="158"/>
      <c r="D160" s="159" t="s">
        <v>141</v>
      </c>
      <c r="E160" s="160" t="s">
        <v>1</v>
      </c>
      <c r="F160" s="161" t="s">
        <v>196</v>
      </c>
      <c r="H160" s="162">
        <v>11</v>
      </c>
      <c r="I160" s="163"/>
      <c r="L160" s="158"/>
      <c r="M160" s="164"/>
      <c r="N160" s="165"/>
      <c r="O160" s="165"/>
      <c r="P160" s="165"/>
      <c r="Q160" s="165"/>
      <c r="R160" s="165"/>
      <c r="S160" s="165"/>
      <c r="T160" s="166"/>
      <c r="AT160" s="160" t="s">
        <v>141</v>
      </c>
      <c r="AU160" s="160" t="s">
        <v>82</v>
      </c>
      <c r="AV160" s="13" t="s">
        <v>82</v>
      </c>
      <c r="AW160" s="13" t="s">
        <v>29</v>
      </c>
      <c r="AX160" s="13" t="s">
        <v>72</v>
      </c>
      <c r="AY160" s="160" t="s">
        <v>133</v>
      </c>
    </row>
    <row r="161" spans="1:65" s="14" customFormat="1">
      <c r="B161" s="167"/>
      <c r="D161" s="159" t="s">
        <v>141</v>
      </c>
      <c r="E161" s="168" t="s">
        <v>1</v>
      </c>
      <c r="F161" s="169" t="s">
        <v>143</v>
      </c>
      <c r="H161" s="170">
        <v>11</v>
      </c>
      <c r="I161" s="171"/>
      <c r="L161" s="167"/>
      <c r="M161" s="172"/>
      <c r="N161" s="173"/>
      <c r="O161" s="173"/>
      <c r="P161" s="173"/>
      <c r="Q161" s="173"/>
      <c r="R161" s="173"/>
      <c r="S161" s="173"/>
      <c r="T161" s="174"/>
      <c r="AT161" s="168" t="s">
        <v>141</v>
      </c>
      <c r="AU161" s="168" t="s">
        <v>82</v>
      </c>
      <c r="AV161" s="14" t="s">
        <v>139</v>
      </c>
      <c r="AW161" s="14" t="s">
        <v>29</v>
      </c>
      <c r="AX161" s="14" t="s">
        <v>80</v>
      </c>
      <c r="AY161" s="168" t="s">
        <v>133</v>
      </c>
    </row>
    <row r="162" spans="1:65" s="2" customFormat="1" ht="24.2" customHeight="1">
      <c r="A162" s="31"/>
      <c r="B162" s="143"/>
      <c r="C162" s="144" t="s">
        <v>197</v>
      </c>
      <c r="D162" s="144" t="s">
        <v>135</v>
      </c>
      <c r="E162" s="145" t="s">
        <v>198</v>
      </c>
      <c r="F162" s="146" t="s">
        <v>199</v>
      </c>
      <c r="G162" s="147" t="s">
        <v>167</v>
      </c>
      <c r="H162" s="148">
        <v>1</v>
      </c>
      <c r="I162" s="149"/>
      <c r="J162" s="150">
        <f>ROUND(I162*H162,2)</f>
        <v>0</v>
      </c>
      <c r="K162" s="151"/>
      <c r="L162" s="32"/>
      <c r="M162" s="152" t="s">
        <v>1</v>
      </c>
      <c r="N162" s="153" t="s">
        <v>37</v>
      </c>
      <c r="O162" s="57"/>
      <c r="P162" s="154">
        <f>O162*H162</f>
        <v>0</v>
      </c>
      <c r="Q162" s="154">
        <v>2.1350000000000001E-2</v>
      </c>
      <c r="R162" s="154">
        <f>Q162*H162</f>
        <v>2.1350000000000001E-2</v>
      </c>
      <c r="S162" s="154">
        <v>0</v>
      </c>
      <c r="T162" s="155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6" t="s">
        <v>139</v>
      </c>
      <c r="AT162" s="156" t="s">
        <v>135</v>
      </c>
      <c r="AU162" s="156" t="s">
        <v>82</v>
      </c>
      <c r="AY162" s="16" t="s">
        <v>133</v>
      </c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6" t="s">
        <v>80</v>
      </c>
      <c r="BK162" s="157">
        <f>ROUND(I162*H162,2)</f>
        <v>0</v>
      </c>
      <c r="BL162" s="16" t="s">
        <v>139</v>
      </c>
      <c r="BM162" s="156" t="s">
        <v>200</v>
      </c>
    </row>
    <row r="163" spans="1:65" s="12" customFormat="1" ht="22.9" customHeight="1">
      <c r="B163" s="130"/>
      <c r="D163" s="131" t="s">
        <v>71</v>
      </c>
      <c r="E163" s="141" t="s">
        <v>82</v>
      </c>
      <c r="F163" s="141" t="s">
        <v>201</v>
      </c>
      <c r="I163" s="133"/>
      <c r="J163" s="142">
        <f>BK163</f>
        <v>0</v>
      </c>
      <c r="L163" s="130"/>
      <c r="M163" s="135"/>
      <c r="N163" s="136"/>
      <c r="O163" s="136"/>
      <c r="P163" s="137">
        <f>SUM(P164:P170)</f>
        <v>0</v>
      </c>
      <c r="Q163" s="136"/>
      <c r="R163" s="137">
        <f>SUM(R164:R170)</f>
        <v>1.9870491399999997</v>
      </c>
      <c r="S163" s="136"/>
      <c r="T163" s="138">
        <f>SUM(T164:T170)</f>
        <v>0</v>
      </c>
      <c r="AR163" s="131" t="s">
        <v>80</v>
      </c>
      <c r="AT163" s="139" t="s">
        <v>71</v>
      </c>
      <c r="AU163" s="139" t="s">
        <v>80</v>
      </c>
      <c r="AY163" s="131" t="s">
        <v>133</v>
      </c>
      <c r="BK163" s="140">
        <f>SUM(BK164:BK170)</f>
        <v>0</v>
      </c>
    </row>
    <row r="164" spans="1:65" s="2" customFormat="1" ht="16.5" customHeight="1">
      <c r="A164" s="31"/>
      <c r="B164" s="143"/>
      <c r="C164" s="144" t="s">
        <v>202</v>
      </c>
      <c r="D164" s="144" t="s">
        <v>135</v>
      </c>
      <c r="E164" s="145" t="s">
        <v>203</v>
      </c>
      <c r="F164" s="146" t="s">
        <v>204</v>
      </c>
      <c r="G164" s="147" t="s">
        <v>205</v>
      </c>
      <c r="H164" s="148">
        <v>6.0000000000000001E-3</v>
      </c>
      <c r="I164" s="149"/>
      <c r="J164" s="150">
        <f>ROUND(I164*H164,2)</f>
        <v>0</v>
      </c>
      <c r="K164" s="151"/>
      <c r="L164" s="32"/>
      <c r="M164" s="152" t="s">
        <v>1</v>
      </c>
      <c r="N164" s="153" t="s">
        <v>37</v>
      </c>
      <c r="O164" s="57"/>
      <c r="P164" s="154">
        <f>O164*H164</f>
        <v>0</v>
      </c>
      <c r="Q164" s="154">
        <v>1.06277</v>
      </c>
      <c r="R164" s="154">
        <f>Q164*H164</f>
        <v>6.3766200000000004E-3</v>
      </c>
      <c r="S164" s="154">
        <v>0</v>
      </c>
      <c r="T164" s="155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56" t="s">
        <v>139</v>
      </c>
      <c r="AT164" s="156" t="s">
        <v>135</v>
      </c>
      <c r="AU164" s="156" t="s">
        <v>82</v>
      </c>
      <c r="AY164" s="16" t="s">
        <v>133</v>
      </c>
      <c r="BE164" s="157">
        <f>IF(N164="základní",J164,0)</f>
        <v>0</v>
      </c>
      <c r="BF164" s="157">
        <f>IF(N164="snížená",J164,0)</f>
        <v>0</v>
      </c>
      <c r="BG164" s="157">
        <f>IF(N164="zákl. přenesená",J164,0)</f>
        <v>0</v>
      </c>
      <c r="BH164" s="157">
        <f>IF(N164="sníž. přenesená",J164,0)</f>
        <v>0</v>
      </c>
      <c r="BI164" s="157">
        <f>IF(N164="nulová",J164,0)</f>
        <v>0</v>
      </c>
      <c r="BJ164" s="16" t="s">
        <v>80</v>
      </c>
      <c r="BK164" s="157">
        <f>ROUND(I164*H164,2)</f>
        <v>0</v>
      </c>
      <c r="BL164" s="16" t="s">
        <v>139</v>
      </c>
      <c r="BM164" s="156" t="s">
        <v>206</v>
      </c>
    </row>
    <row r="165" spans="1:65" s="2" customFormat="1" ht="24.2" customHeight="1">
      <c r="A165" s="31"/>
      <c r="B165" s="143"/>
      <c r="C165" s="144" t="s">
        <v>8</v>
      </c>
      <c r="D165" s="144" t="s">
        <v>135</v>
      </c>
      <c r="E165" s="145" t="s">
        <v>207</v>
      </c>
      <c r="F165" s="146" t="s">
        <v>208</v>
      </c>
      <c r="G165" s="147" t="s">
        <v>156</v>
      </c>
      <c r="H165" s="148">
        <v>0.70599999999999996</v>
      </c>
      <c r="I165" s="149"/>
      <c r="J165" s="150">
        <f>ROUND(I165*H165,2)</f>
        <v>0</v>
      </c>
      <c r="K165" s="151"/>
      <c r="L165" s="32"/>
      <c r="M165" s="152" t="s">
        <v>1</v>
      </c>
      <c r="N165" s="153" t="s">
        <v>37</v>
      </c>
      <c r="O165" s="57"/>
      <c r="P165" s="154">
        <f>O165*H165</f>
        <v>0</v>
      </c>
      <c r="Q165" s="154">
        <v>2.5018699999999998</v>
      </c>
      <c r="R165" s="154">
        <f>Q165*H165</f>
        <v>1.7663202199999997</v>
      </c>
      <c r="S165" s="154">
        <v>0</v>
      </c>
      <c r="T165" s="155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56" t="s">
        <v>139</v>
      </c>
      <c r="AT165" s="156" t="s">
        <v>135</v>
      </c>
      <c r="AU165" s="156" t="s">
        <v>82</v>
      </c>
      <c r="AY165" s="16" t="s">
        <v>133</v>
      </c>
      <c r="BE165" s="157">
        <f>IF(N165="základní",J165,0)</f>
        <v>0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6" t="s">
        <v>80</v>
      </c>
      <c r="BK165" s="157">
        <f>ROUND(I165*H165,2)</f>
        <v>0</v>
      </c>
      <c r="BL165" s="16" t="s">
        <v>139</v>
      </c>
      <c r="BM165" s="156" t="s">
        <v>209</v>
      </c>
    </row>
    <row r="166" spans="1:65" s="13" customFormat="1">
      <c r="B166" s="158"/>
      <c r="D166" s="159" t="s">
        <v>141</v>
      </c>
      <c r="E166" s="160" t="s">
        <v>1</v>
      </c>
      <c r="F166" s="161" t="s">
        <v>210</v>
      </c>
      <c r="H166" s="162">
        <v>0.70599999999999996</v>
      </c>
      <c r="I166" s="163"/>
      <c r="L166" s="158"/>
      <c r="M166" s="164"/>
      <c r="N166" s="165"/>
      <c r="O166" s="165"/>
      <c r="P166" s="165"/>
      <c r="Q166" s="165"/>
      <c r="R166" s="165"/>
      <c r="S166" s="165"/>
      <c r="T166" s="166"/>
      <c r="AT166" s="160" t="s">
        <v>141</v>
      </c>
      <c r="AU166" s="160" t="s">
        <v>82</v>
      </c>
      <c r="AV166" s="13" t="s">
        <v>82</v>
      </c>
      <c r="AW166" s="13" t="s">
        <v>29</v>
      </c>
      <c r="AX166" s="13" t="s">
        <v>72</v>
      </c>
      <c r="AY166" s="160" t="s">
        <v>133</v>
      </c>
    </row>
    <row r="167" spans="1:65" s="14" customFormat="1">
      <c r="B167" s="167"/>
      <c r="D167" s="159" t="s">
        <v>141</v>
      </c>
      <c r="E167" s="168" t="s">
        <v>1</v>
      </c>
      <c r="F167" s="169" t="s">
        <v>143</v>
      </c>
      <c r="H167" s="170">
        <v>0.70599999999999996</v>
      </c>
      <c r="I167" s="171"/>
      <c r="L167" s="167"/>
      <c r="M167" s="172"/>
      <c r="N167" s="173"/>
      <c r="O167" s="173"/>
      <c r="P167" s="173"/>
      <c r="Q167" s="173"/>
      <c r="R167" s="173"/>
      <c r="S167" s="173"/>
      <c r="T167" s="174"/>
      <c r="AT167" s="168" t="s">
        <v>141</v>
      </c>
      <c r="AU167" s="168" t="s">
        <v>82</v>
      </c>
      <c r="AV167" s="14" t="s">
        <v>139</v>
      </c>
      <c r="AW167" s="14" t="s">
        <v>29</v>
      </c>
      <c r="AX167" s="14" t="s">
        <v>80</v>
      </c>
      <c r="AY167" s="168" t="s">
        <v>133</v>
      </c>
    </row>
    <row r="168" spans="1:65" s="2" customFormat="1" ht="16.5" customHeight="1">
      <c r="A168" s="31"/>
      <c r="B168" s="143"/>
      <c r="C168" s="144" t="s">
        <v>211</v>
      </c>
      <c r="D168" s="144" t="s">
        <v>135</v>
      </c>
      <c r="E168" s="145" t="s">
        <v>212</v>
      </c>
      <c r="F168" s="146" t="s">
        <v>213</v>
      </c>
      <c r="G168" s="147" t="s">
        <v>156</v>
      </c>
      <c r="H168" s="148">
        <v>9.5000000000000001E-2</v>
      </c>
      <c r="I168" s="149"/>
      <c r="J168" s="150">
        <f>ROUND(I168*H168,2)</f>
        <v>0</v>
      </c>
      <c r="K168" s="151"/>
      <c r="L168" s="32"/>
      <c r="M168" s="152" t="s">
        <v>1</v>
      </c>
      <c r="N168" s="153" t="s">
        <v>37</v>
      </c>
      <c r="O168" s="57"/>
      <c r="P168" s="154">
        <f>O168*H168</f>
        <v>0</v>
      </c>
      <c r="Q168" s="154">
        <v>2.2563399999999998</v>
      </c>
      <c r="R168" s="154">
        <f>Q168*H168</f>
        <v>0.2143523</v>
      </c>
      <c r="S168" s="154">
        <v>0</v>
      </c>
      <c r="T168" s="155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56" t="s">
        <v>139</v>
      </c>
      <c r="AT168" s="156" t="s">
        <v>135</v>
      </c>
      <c r="AU168" s="156" t="s">
        <v>82</v>
      </c>
      <c r="AY168" s="16" t="s">
        <v>133</v>
      </c>
      <c r="BE168" s="157">
        <f>IF(N168="základní",J168,0)</f>
        <v>0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6" t="s">
        <v>80</v>
      </c>
      <c r="BK168" s="157">
        <f>ROUND(I168*H168,2)</f>
        <v>0</v>
      </c>
      <c r="BL168" s="16" t="s">
        <v>139</v>
      </c>
      <c r="BM168" s="156" t="s">
        <v>214</v>
      </c>
    </row>
    <row r="169" spans="1:65" s="13" customFormat="1">
      <c r="B169" s="158"/>
      <c r="D169" s="159" t="s">
        <v>141</v>
      </c>
      <c r="E169" s="160" t="s">
        <v>1</v>
      </c>
      <c r="F169" s="161" t="s">
        <v>215</v>
      </c>
      <c r="H169" s="162">
        <v>9.5000000000000001E-2</v>
      </c>
      <c r="I169" s="163"/>
      <c r="L169" s="158"/>
      <c r="M169" s="164"/>
      <c r="N169" s="165"/>
      <c r="O169" s="165"/>
      <c r="P169" s="165"/>
      <c r="Q169" s="165"/>
      <c r="R169" s="165"/>
      <c r="S169" s="165"/>
      <c r="T169" s="166"/>
      <c r="AT169" s="160" t="s">
        <v>141</v>
      </c>
      <c r="AU169" s="160" t="s">
        <v>82</v>
      </c>
      <c r="AV169" s="13" t="s">
        <v>82</v>
      </c>
      <c r="AW169" s="13" t="s">
        <v>29</v>
      </c>
      <c r="AX169" s="13" t="s">
        <v>72</v>
      </c>
      <c r="AY169" s="160" t="s">
        <v>133</v>
      </c>
    </row>
    <row r="170" spans="1:65" s="14" customFormat="1">
      <c r="B170" s="167"/>
      <c r="D170" s="159" t="s">
        <v>141</v>
      </c>
      <c r="E170" s="168" t="s">
        <v>1</v>
      </c>
      <c r="F170" s="169" t="s">
        <v>143</v>
      </c>
      <c r="H170" s="170">
        <v>9.5000000000000001E-2</v>
      </c>
      <c r="I170" s="171"/>
      <c r="L170" s="167"/>
      <c r="M170" s="172"/>
      <c r="N170" s="173"/>
      <c r="O170" s="173"/>
      <c r="P170" s="173"/>
      <c r="Q170" s="173"/>
      <c r="R170" s="173"/>
      <c r="S170" s="173"/>
      <c r="T170" s="174"/>
      <c r="AT170" s="168" t="s">
        <v>141</v>
      </c>
      <c r="AU170" s="168" t="s">
        <v>82</v>
      </c>
      <c r="AV170" s="14" t="s">
        <v>139</v>
      </c>
      <c r="AW170" s="14" t="s">
        <v>29</v>
      </c>
      <c r="AX170" s="14" t="s">
        <v>80</v>
      </c>
      <c r="AY170" s="168" t="s">
        <v>133</v>
      </c>
    </row>
    <row r="171" spans="1:65" s="12" customFormat="1" ht="22.9" customHeight="1">
      <c r="B171" s="130"/>
      <c r="D171" s="131" t="s">
        <v>71</v>
      </c>
      <c r="E171" s="141" t="s">
        <v>149</v>
      </c>
      <c r="F171" s="141" t="s">
        <v>216</v>
      </c>
      <c r="I171" s="133"/>
      <c r="J171" s="142">
        <f>BK171</f>
        <v>0</v>
      </c>
      <c r="L171" s="130"/>
      <c r="M171" s="135"/>
      <c r="N171" s="136"/>
      <c r="O171" s="136"/>
      <c r="P171" s="137">
        <f>SUM(P172:P179)</f>
        <v>0</v>
      </c>
      <c r="Q171" s="136"/>
      <c r="R171" s="137">
        <f>SUM(R172:R179)</f>
        <v>4.41E-2</v>
      </c>
      <c r="S171" s="136"/>
      <c r="T171" s="138">
        <f>SUM(T172:T179)</f>
        <v>0</v>
      </c>
      <c r="AR171" s="131" t="s">
        <v>80</v>
      </c>
      <c r="AT171" s="139" t="s">
        <v>71</v>
      </c>
      <c r="AU171" s="139" t="s">
        <v>80</v>
      </c>
      <c r="AY171" s="131" t="s">
        <v>133</v>
      </c>
      <c r="BK171" s="140">
        <f>SUM(BK172:BK179)</f>
        <v>0</v>
      </c>
    </row>
    <row r="172" spans="1:65" s="2" customFormat="1" ht="24.2" customHeight="1">
      <c r="A172" s="31"/>
      <c r="B172" s="143"/>
      <c r="C172" s="144" t="s">
        <v>217</v>
      </c>
      <c r="D172" s="144" t="s">
        <v>135</v>
      </c>
      <c r="E172" s="145" t="s">
        <v>218</v>
      </c>
      <c r="F172" s="146" t="s">
        <v>219</v>
      </c>
      <c r="G172" s="147" t="s">
        <v>156</v>
      </c>
      <c r="H172" s="148">
        <v>42.6</v>
      </c>
      <c r="I172" s="149"/>
      <c r="J172" s="150">
        <f>ROUND(I172*H172,2)</f>
        <v>0</v>
      </c>
      <c r="K172" s="151"/>
      <c r="L172" s="32"/>
      <c r="M172" s="152" t="s">
        <v>1</v>
      </c>
      <c r="N172" s="153" t="s">
        <v>37</v>
      </c>
      <c r="O172" s="57"/>
      <c r="P172" s="154">
        <f>O172*H172</f>
        <v>0</v>
      </c>
      <c r="Q172" s="154">
        <v>0</v>
      </c>
      <c r="R172" s="154">
        <f>Q172*H172</f>
        <v>0</v>
      </c>
      <c r="S172" s="154">
        <v>0</v>
      </c>
      <c r="T172" s="155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56" t="s">
        <v>139</v>
      </c>
      <c r="AT172" s="156" t="s">
        <v>135</v>
      </c>
      <c r="AU172" s="156" t="s">
        <v>82</v>
      </c>
      <c r="AY172" s="16" t="s">
        <v>133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6" t="s">
        <v>80</v>
      </c>
      <c r="BK172" s="157">
        <f>ROUND(I172*H172,2)</f>
        <v>0</v>
      </c>
      <c r="BL172" s="16" t="s">
        <v>139</v>
      </c>
      <c r="BM172" s="156" t="s">
        <v>220</v>
      </c>
    </row>
    <row r="173" spans="1:65" s="13" customFormat="1">
      <c r="B173" s="158"/>
      <c r="D173" s="159" t="s">
        <v>141</v>
      </c>
      <c r="E173" s="160" t="s">
        <v>1</v>
      </c>
      <c r="F173" s="161" t="s">
        <v>221</v>
      </c>
      <c r="H173" s="162">
        <v>15</v>
      </c>
      <c r="I173" s="163"/>
      <c r="L173" s="158"/>
      <c r="M173" s="164"/>
      <c r="N173" s="165"/>
      <c r="O173" s="165"/>
      <c r="P173" s="165"/>
      <c r="Q173" s="165"/>
      <c r="R173" s="165"/>
      <c r="S173" s="165"/>
      <c r="T173" s="166"/>
      <c r="AT173" s="160" t="s">
        <v>141</v>
      </c>
      <c r="AU173" s="160" t="s">
        <v>82</v>
      </c>
      <c r="AV173" s="13" t="s">
        <v>82</v>
      </c>
      <c r="AW173" s="13" t="s">
        <v>29</v>
      </c>
      <c r="AX173" s="13" t="s">
        <v>72</v>
      </c>
      <c r="AY173" s="160" t="s">
        <v>133</v>
      </c>
    </row>
    <row r="174" spans="1:65" s="13" customFormat="1">
      <c r="B174" s="158"/>
      <c r="D174" s="159" t="s">
        <v>141</v>
      </c>
      <c r="E174" s="160" t="s">
        <v>1</v>
      </c>
      <c r="F174" s="161" t="s">
        <v>222</v>
      </c>
      <c r="H174" s="162">
        <v>18</v>
      </c>
      <c r="I174" s="163"/>
      <c r="L174" s="158"/>
      <c r="M174" s="164"/>
      <c r="N174" s="165"/>
      <c r="O174" s="165"/>
      <c r="P174" s="165"/>
      <c r="Q174" s="165"/>
      <c r="R174" s="165"/>
      <c r="S174" s="165"/>
      <c r="T174" s="166"/>
      <c r="AT174" s="160" t="s">
        <v>141</v>
      </c>
      <c r="AU174" s="160" t="s">
        <v>82</v>
      </c>
      <c r="AV174" s="13" t="s">
        <v>82</v>
      </c>
      <c r="AW174" s="13" t="s">
        <v>29</v>
      </c>
      <c r="AX174" s="13" t="s">
        <v>72</v>
      </c>
      <c r="AY174" s="160" t="s">
        <v>133</v>
      </c>
    </row>
    <row r="175" spans="1:65" s="13" customFormat="1">
      <c r="B175" s="158"/>
      <c r="D175" s="159" t="s">
        <v>141</v>
      </c>
      <c r="E175" s="160" t="s">
        <v>1</v>
      </c>
      <c r="F175" s="161" t="s">
        <v>223</v>
      </c>
      <c r="H175" s="162">
        <v>6</v>
      </c>
      <c r="I175" s="163"/>
      <c r="L175" s="158"/>
      <c r="M175" s="164"/>
      <c r="N175" s="165"/>
      <c r="O175" s="165"/>
      <c r="P175" s="165"/>
      <c r="Q175" s="165"/>
      <c r="R175" s="165"/>
      <c r="S175" s="165"/>
      <c r="T175" s="166"/>
      <c r="AT175" s="160" t="s">
        <v>141</v>
      </c>
      <c r="AU175" s="160" t="s">
        <v>82</v>
      </c>
      <c r="AV175" s="13" t="s">
        <v>82</v>
      </c>
      <c r="AW175" s="13" t="s">
        <v>29</v>
      </c>
      <c r="AX175" s="13" t="s">
        <v>72</v>
      </c>
      <c r="AY175" s="160" t="s">
        <v>133</v>
      </c>
    </row>
    <row r="176" spans="1:65" s="13" customFormat="1">
      <c r="B176" s="158"/>
      <c r="D176" s="159" t="s">
        <v>141</v>
      </c>
      <c r="E176" s="160" t="s">
        <v>1</v>
      </c>
      <c r="F176" s="161" t="s">
        <v>224</v>
      </c>
      <c r="H176" s="162">
        <v>0.6</v>
      </c>
      <c r="I176" s="163"/>
      <c r="L176" s="158"/>
      <c r="M176" s="164"/>
      <c r="N176" s="165"/>
      <c r="O176" s="165"/>
      <c r="P176" s="165"/>
      <c r="Q176" s="165"/>
      <c r="R176" s="165"/>
      <c r="S176" s="165"/>
      <c r="T176" s="166"/>
      <c r="AT176" s="160" t="s">
        <v>141</v>
      </c>
      <c r="AU176" s="160" t="s">
        <v>82</v>
      </c>
      <c r="AV176" s="13" t="s">
        <v>82</v>
      </c>
      <c r="AW176" s="13" t="s">
        <v>29</v>
      </c>
      <c r="AX176" s="13" t="s">
        <v>72</v>
      </c>
      <c r="AY176" s="160" t="s">
        <v>133</v>
      </c>
    </row>
    <row r="177" spans="1:65" s="13" customFormat="1">
      <c r="B177" s="158"/>
      <c r="D177" s="159" t="s">
        <v>141</v>
      </c>
      <c r="E177" s="160" t="s">
        <v>1</v>
      </c>
      <c r="F177" s="161" t="s">
        <v>225</v>
      </c>
      <c r="H177" s="162">
        <v>3</v>
      </c>
      <c r="I177" s="163"/>
      <c r="L177" s="158"/>
      <c r="M177" s="164"/>
      <c r="N177" s="165"/>
      <c r="O177" s="165"/>
      <c r="P177" s="165"/>
      <c r="Q177" s="165"/>
      <c r="R177" s="165"/>
      <c r="S177" s="165"/>
      <c r="T177" s="166"/>
      <c r="AT177" s="160" t="s">
        <v>141</v>
      </c>
      <c r="AU177" s="160" t="s">
        <v>82</v>
      </c>
      <c r="AV177" s="13" t="s">
        <v>82</v>
      </c>
      <c r="AW177" s="13" t="s">
        <v>29</v>
      </c>
      <c r="AX177" s="13" t="s">
        <v>72</v>
      </c>
      <c r="AY177" s="160" t="s">
        <v>133</v>
      </c>
    </row>
    <row r="178" spans="1:65" s="14" customFormat="1">
      <c r="B178" s="167"/>
      <c r="D178" s="159" t="s">
        <v>141</v>
      </c>
      <c r="E178" s="168" t="s">
        <v>1</v>
      </c>
      <c r="F178" s="169" t="s">
        <v>143</v>
      </c>
      <c r="H178" s="170">
        <v>42.6</v>
      </c>
      <c r="I178" s="171"/>
      <c r="L178" s="167"/>
      <c r="M178" s="172"/>
      <c r="N178" s="173"/>
      <c r="O178" s="173"/>
      <c r="P178" s="173"/>
      <c r="Q178" s="173"/>
      <c r="R178" s="173"/>
      <c r="S178" s="173"/>
      <c r="T178" s="174"/>
      <c r="AT178" s="168" t="s">
        <v>141</v>
      </c>
      <c r="AU178" s="168" t="s">
        <v>82</v>
      </c>
      <c r="AV178" s="14" t="s">
        <v>139</v>
      </c>
      <c r="AW178" s="14" t="s">
        <v>29</v>
      </c>
      <c r="AX178" s="14" t="s">
        <v>80</v>
      </c>
      <c r="AY178" s="168" t="s">
        <v>133</v>
      </c>
    </row>
    <row r="179" spans="1:65" s="2" customFormat="1" ht="16.5" customHeight="1">
      <c r="A179" s="31"/>
      <c r="B179" s="143"/>
      <c r="C179" s="144" t="s">
        <v>226</v>
      </c>
      <c r="D179" s="144" t="s">
        <v>135</v>
      </c>
      <c r="E179" s="145" t="s">
        <v>227</v>
      </c>
      <c r="F179" s="146" t="s">
        <v>228</v>
      </c>
      <c r="G179" s="147" t="s">
        <v>152</v>
      </c>
      <c r="H179" s="148">
        <v>30</v>
      </c>
      <c r="I179" s="149"/>
      <c r="J179" s="150">
        <f>ROUND(I179*H179,2)</f>
        <v>0</v>
      </c>
      <c r="K179" s="151"/>
      <c r="L179" s="32"/>
      <c r="M179" s="152" t="s">
        <v>1</v>
      </c>
      <c r="N179" s="153" t="s">
        <v>37</v>
      </c>
      <c r="O179" s="57"/>
      <c r="P179" s="154">
        <f>O179*H179</f>
        <v>0</v>
      </c>
      <c r="Q179" s="154">
        <v>1.47E-3</v>
      </c>
      <c r="R179" s="154">
        <f>Q179*H179</f>
        <v>4.41E-2</v>
      </c>
      <c r="S179" s="154">
        <v>0</v>
      </c>
      <c r="T179" s="155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56" t="s">
        <v>139</v>
      </c>
      <c r="AT179" s="156" t="s">
        <v>135</v>
      </c>
      <c r="AU179" s="156" t="s">
        <v>82</v>
      </c>
      <c r="AY179" s="16" t="s">
        <v>133</v>
      </c>
      <c r="BE179" s="157">
        <f>IF(N179="základní",J179,0)</f>
        <v>0</v>
      </c>
      <c r="BF179" s="157">
        <f>IF(N179="snížená",J179,0)</f>
        <v>0</v>
      </c>
      <c r="BG179" s="157">
        <f>IF(N179="zákl. přenesená",J179,0)</f>
        <v>0</v>
      </c>
      <c r="BH179" s="157">
        <f>IF(N179="sníž. přenesená",J179,0)</f>
        <v>0</v>
      </c>
      <c r="BI179" s="157">
        <f>IF(N179="nulová",J179,0)</f>
        <v>0</v>
      </c>
      <c r="BJ179" s="16" t="s">
        <v>80</v>
      </c>
      <c r="BK179" s="157">
        <f>ROUND(I179*H179,2)</f>
        <v>0</v>
      </c>
      <c r="BL179" s="16" t="s">
        <v>139</v>
      </c>
      <c r="BM179" s="156" t="s">
        <v>229</v>
      </c>
    </row>
    <row r="180" spans="1:65" s="12" customFormat="1" ht="22.9" customHeight="1">
      <c r="B180" s="130"/>
      <c r="D180" s="131" t="s">
        <v>71</v>
      </c>
      <c r="E180" s="141" t="s">
        <v>139</v>
      </c>
      <c r="F180" s="141" t="s">
        <v>230</v>
      </c>
      <c r="I180" s="133"/>
      <c r="J180" s="142">
        <f>BK180</f>
        <v>0</v>
      </c>
      <c r="L180" s="130"/>
      <c r="M180" s="135"/>
      <c r="N180" s="136"/>
      <c r="O180" s="136"/>
      <c r="P180" s="137">
        <f>SUM(P181:P182)</f>
        <v>0</v>
      </c>
      <c r="Q180" s="136"/>
      <c r="R180" s="137">
        <f>SUM(R181:R182)</f>
        <v>0</v>
      </c>
      <c r="S180" s="136"/>
      <c r="T180" s="138">
        <f>SUM(T181:T182)</f>
        <v>0</v>
      </c>
      <c r="AR180" s="131" t="s">
        <v>80</v>
      </c>
      <c r="AT180" s="139" t="s">
        <v>71</v>
      </c>
      <c r="AU180" s="139" t="s">
        <v>80</v>
      </c>
      <c r="AY180" s="131" t="s">
        <v>133</v>
      </c>
      <c r="BK180" s="140">
        <f>SUM(BK181:BK182)</f>
        <v>0</v>
      </c>
    </row>
    <row r="181" spans="1:65" s="2" customFormat="1" ht="16.5" customHeight="1">
      <c r="A181" s="31"/>
      <c r="B181" s="143"/>
      <c r="C181" s="144" t="s">
        <v>231</v>
      </c>
      <c r="D181" s="144" t="s">
        <v>135</v>
      </c>
      <c r="E181" s="145" t="s">
        <v>232</v>
      </c>
      <c r="F181" s="146" t="s">
        <v>233</v>
      </c>
      <c r="G181" s="147" t="s">
        <v>167</v>
      </c>
      <c r="H181" s="148">
        <v>10</v>
      </c>
      <c r="I181" s="149"/>
      <c r="J181" s="150">
        <f>ROUND(I181*H181,2)</f>
        <v>0</v>
      </c>
      <c r="K181" s="151"/>
      <c r="L181" s="32"/>
      <c r="M181" s="152" t="s">
        <v>1</v>
      </c>
      <c r="N181" s="153" t="s">
        <v>37</v>
      </c>
      <c r="O181" s="57"/>
      <c r="P181" s="154">
        <f>O181*H181</f>
        <v>0</v>
      </c>
      <c r="Q181" s="154">
        <v>0</v>
      </c>
      <c r="R181" s="154">
        <f>Q181*H181</f>
        <v>0</v>
      </c>
      <c r="S181" s="154">
        <v>0</v>
      </c>
      <c r="T181" s="155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6" t="s">
        <v>139</v>
      </c>
      <c r="AT181" s="156" t="s">
        <v>135</v>
      </c>
      <c r="AU181" s="156" t="s">
        <v>82</v>
      </c>
      <c r="AY181" s="16" t="s">
        <v>133</v>
      </c>
      <c r="BE181" s="157">
        <f>IF(N181="základní",J181,0)</f>
        <v>0</v>
      </c>
      <c r="BF181" s="157">
        <f>IF(N181="snížená",J181,0)</f>
        <v>0</v>
      </c>
      <c r="BG181" s="157">
        <f>IF(N181="zákl. přenesená",J181,0)</f>
        <v>0</v>
      </c>
      <c r="BH181" s="157">
        <f>IF(N181="sníž. přenesená",J181,0)</f>
        <v>0</v>
      </c>
      <c r="BI181" s="157">
        <f>IF(N181="nulová",J181,0)</f>
        <v>0</v>
      </c>
      <c r="BJ181" s="16" t="s">
        <v>80</v>
      </c>
      <c r="BK181" s="157">
        <f>ROUND(I181*H181,2)</f>
        <v>0</v>
      </c>
      <c r="BL181" s="16" t="s">
        <v>139</v>
      </c>
      <c r="BM181" s="156" t="s">
        <v>234</v>
      </c>
    </row>
    <row r="182" spans="1:65" s="2" customFormat="1" ht="16.5" customHeight="1">
      <c r="A182" s="31"/>
      <c r="B182" s="143"/>
      <c r="C182" s="144" t="s">
        <v>235</v>
      </c>
      <c r="D182" s="144" t="s">
        <v>135</v>
      </c>
      <c r="E182" s="145" t="s">
        <v>236</v>
      </c>
      <c r="F182" s="146" t="s">
        <v>237</v>
      </c>
      <c r="G182" s="147" t="s">
        <v>167</v>
      </c>
      <c r="H182" s="148">
        <v>10</v>
      </c>
      <c r="I182" s="149"/>
      <c r="J182" s="150">
        <f>ROUND(I182*H182,2)</f>
        <v>0</v>
      </c>
      <c r="K182" s="151"/>
      <c r="L182" s="32"/>
      <c r="M182" s="152" t="s">
        <v>1</v>
      </c>
      <c r="N182" s="153" t="s">
        <v>37</v>
      </c>
      <c r="O182" s="57"/>
      <c r="P182" s="154">
        <f>O182*H182</f>
        <v>0</v>
      </c>
      <c r="Q182" s="154">
        <v>0</v>
      </c>
      <c r="R182" s="154">
        <f>Q182*H182</f>
        <v>0</v>
      </c>
      <c r="S182" s="154">
        <v>0</v>
      </c>
      <c r="T182" s="155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56" t="s">
        <v>139</v>
      </c>
      <c r="AT182" s="156" t="s">
        <v>135</v>
      </c>
      <c r="AU182" s="156" t="s">
        <v>82</v>
      </c>
      <c r="AY182" s="16" t="s">
        <v>133</v>
      </c>
      <c r="BE182" s="157">
        <f>IF(N182="základní",J182,0)</f>
        <v>0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6" t="s">
        <v>80</v>
      </c>
      <c r="BK182" s="157">
        <f>ROUND(I182*H182,2)</f>
        <v>0</v>
      </c>
      <c r="BL182" s="16" t="s">
        <v>139</v>
      </c>
      <c r="BM182" s="156" t="s">
        <v>238</v>
      </c>
    </row>
    <row r="183" spans="1:65" s="12" customFormat="1" ht="22.9" customHeight="1">
      <c r="B183" s="130"/>
      <c r="D183" s="131" t="s">
        <v>71</v>
      </c>
      <c r="E183" s="141" t="s">
        <v>174</v>
      </c>
      <c r="F183" s="141" t="s">
        <v>239</v>
      </c>
      <c r="I183" s="133"/>
      <c r="J183" s="142">
        <f>BK183</f>
        <v>0</v>
      </c>
      <c r="L183" s="130"/>
      <c r="M183" s="135"/>
      <c r="N183" s="136"/>
      <c r="O183" s="136"/>
      <c r="P183" s="137">
        <f>SUM(P184:P193)</f>
        <v>0</v>
      </c>
      <c r="Q183" s="136"/>
      <c r="R183" s="137">
        <f>SUM(R184:R193)</f>
        <v>1.4585999999999999</v>
      </c>
      <c r="S183" s="136"/>
      <c r="T183" s="138">
        <f>SUM(T184:T193)</f>
        <v>0</v>
      </c>
      <c r="AR183" s="131" t="s">
        <v>80</v>
      </c>
      <c r="AT183" s="139" t="s">
        <v>71</v>
      </c>
      <c r="AU183" s="139" t="s">
        <v>80</v>
      </c>
      <c r="AY183" s="131" t="s">
        <v>133</v>
      </c>
      <c r="BK183" s="140">
        <f>SUM(BK184:BK193)</f>
        <v>0</v>
      </c>
    </row>
    <row r="184" spans="1:65" s="2" customFormat="1" ht="24.2" customHeight="1">
      <c r="A184" s="31"/>
      <c r="B184" s="143"/>
      <c r="C184" s="144" t="s">
        <v>7</v>
      </c>
      <c r="D184" s="144" t="s">
        <v>135</v>
      </c>
      <c r="E184" s="145" t="s">
        <v>240</v>
      </c>
      <c r="F184" s="146" t="s">
        <v>241</v>
      </c>
      <c r="G184" s="147" t="s">
        <v>152</v>
      </c>
      <c r="H184" s="148">
        <v>20</v>
      </c>
      <c r="I184" s="149"/>
      <c r="J184" s="150">
        <f t="shared" ref="J184:J193" si="0">ROUND(I184*H184,2)</f>
        <v>0</v>
      </c>
      <c r="K184" s="151"/>
      <c r="L184" s="32"/>
      <c r="M184" s="152" t="s">
        <v>1</v>
      </c>
      <c r="N184" s="153" t="s">
        <v>37</v>
      </c>
      <c r="O184" s="57"/>
      <c r="P184" s="154">
        <f t="shared" ref="P184:P193" si="1">O184*H184</f>
        <v>0</v>
      </c>
      <c r="Q184" s="154">
        <v>1.0000000000000001E-5</v>
      </c>
      <c r="R184" s="154">
        <f t="shared" ref="R184:R193" si="2">Q184*H184</f>
        <v>2.0000000000000001E-4</v>
      </c>
      <c r="S184" s="154">
        <v>0</v>
      </c>
      <c r="T184" s="155">
        <f t="shared" ref="T184:T193" si="3"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56" t="s">
        <v>139</v>
      </c>
      <c r="AT184" s="156" t="s">
        <v>135</v>
      </c>
      <c r="AU184" s="156" t="s">
        <v>82</v>
      </c>
      <c r="AY184" s="16" t="s">
        <v>133</v>
      </c>
      <c r="BE184" s="157">
        <f t="shared" ref="BE184:BE193" si="4">IF(N184="základní",J184,0)</f>
        <v>0</v>
      </c>
      <c r="BF184" s="157">
        <f t="shared" ref="BF184:BF193" si="5">IF(N184="snížená",J184,0)</f>
        <v>0</v>
      </c>
      <c r="BG184" s="157">
        <f t="shared" ref="BG184:BG193" si="6">IF(N184="zákl. přenesená",J184,0)</f>
        <v>0</v>
      </c>
      <c r="BH184" s="157">
        <f t="shared" ref="BH184:BH193" si="7">IF(N184="sníž. přenesená",J184,0)</f>
        <v>0</v>
      </c>
      <c r="BI184" s="157">
        <f t="shared" ref="BI184:BI193" si="8">IF(N184="nulová",J184,0)</f>
        <v>0</v>
      </c>
      <c r="BJ184" s="16" t="s">
        <v>80</v>
      </c>
      <c r="BK184" s="157">
        <f t="shared" ref="BK184:BK193" si="9">ROUND(I184*H184,2)</f>
        <v>0</v>
      </c>
      <c r="BL184" s="16" t="s">
        <v>139</v>
      </c>
      <c r="BM184" s="156" t="s">
        <v>242</v>
      </c>
    </row>
    <row r="185" spans="1:65" s="2" customFormat="1" ht="37.9" customHeight="1">
      <c r="A185" s="31"/>
      <c r="B185" s="143"/>
      <c r="C185" s="144" t="s">
        <v>243</v>
      </c>
      <c r="D185" s="144" t="s">
        <v>135</v>
      </c>
      <c r="E185" s="145" t="s">
        <v>244</v>
      </c>
      <c r="F185" s="146" t="s">
        <v>245</v>
      </c>
      <c r="G185" s="147" t="s">
        <v>152</v>
      </c>
      <c r="H185" s="148">
        <v>125</v>
      </c>
      <c r="I185" s="149"/>
      <c r="J185" s="150">
        <f t="shared" si="0"/>
        <v>0</v>
      </c>
      <c r="K185" s="151"/>
      <c r="L185" s="32"/>
      <c r="M185" s="152" t="s">
        <v>1</v>
      </c>
      <c r="N185" s="153" t="s">
        <v>37</v>
      </c>
      <c r="O185" s="57"/>
      <c r="P185" s="154">
        <f t="shared" si="1"/>
        <v>0</v>
      </c>
      <c r="Q185" s="154">
        <v>1.149E-2</v>
      </c>
      <c r="R185" s="154">
        <f t="shared" si="2"/>
        <v>1.43625</v>
      </c>
      <c r="S185" s="154">
        <v>0</v>
      </c>
      <c r="T185" s="155">
        <f t="shared" si="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56" t="s">
        <v>139</v>
      </c>
      <c r="AT185" s="156" t="s">
        <v>135</v>
      </c>
      <c r="AU185" s="156" t="s">
        <v>82</v>
      </c>
      <c r="AY185" s="16" t="s">
        <v>133</v>
      </c>
      <c r="BE185" s="157">
        <f t="shared" si="4"/>
        <v>0</v>
      </c>
      <c r="BF185" s="157">
        <f t="shared" si="5"/>
        <v>0</v>
      </c>
      <c r="BG185" s="157">
        <f t="shared" si="6"/>
        <v>0</v>
      </c>
      <c r="BH185" s="157">
        <f t="shared" si="7"/>
        <v>0</v>
      </c>
      <c r="BI185" s="157">
        <f t="shared" si="8"/>
        <v>0</v>
      </c>
      <c r="BJ185" s="16" t="s">
        <v>80</v>
      </c>
      <c r="BK185" s="157">
        <f t="shared" si="9"/>
        <v>0</v>
      </c>
      <c r="BL185" s="16" t="s">
        <v>139</v>
      </c>
      <c r="BM185" s="156" t="s">
        <v>246</v>
      </c>
    </row>
    <row r="186" spans="1:65" s="2" customFormat="1" ht="21.75" customHeight="1">
      <c r="A186" s="31"/>
      <c r="B186" s="143"/>
      <c r="C186" s="144" t="s">
        <v>247</v>
      </c>
      <c r="D186" s="144" t="s">
        <v>135</v>
      </c>
      <c r="E186" s="145" t="s">
        <v>248</v>
      </c>
      <c r="F186" s="146" t="s">
        <v>249</v>
      </c>
      <c r="G186" s="147" t="s">
        <v>167</v>
      </c>
      <c r="H186" s="148">
        <v>4</v>
      </c>
      <c r="I186" s="149"/>
      <c r="J186" s="150">
        <f t="shared" si="0"/>
        <v>0</v>
      </c>
      <c r="K186" s="151"/>
      <c r="L186" s="32"/>
      <c r="M186" s="152" t="s">
        <v>1</v>
      </c>
      <c r="N186" s="153" t="s">
        <v>37</v>
      </c>
      <c r="O186" s="57"/>
      <c r="P186" s="154">
        <f t="shared" si="1"/>
        <v>0</v>
      </c>
      <c r="Q186" s="154">
        <v>1.0000000000000001E-5</v>
      </c>
      <c r="R186" s="154">
        <f t="shared" si="2"/>
        <v>4.0000000000000003E-5</v>
      </c>
      <c r="S186" s="154">
        <v>0</v>
      </c>
      <c r="T186" s="155">
        <f t="shared" si="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6" t="s">
        <v>139</v>
      </c>
      <c r="AT186" s="156" t="s">
        <v>135</v>
      </c>
      <c r="AU186" s="156" t="s">
        <v>82</v>
      </c>
      <c r="AY186" s="16" t="s">
        <v>133</v>
      </c>
      <c r="BE186" s="157">
        <f t="shared" si="4"/>
        <v>0</v>
      </c>
      <c r="BF186" s="157">
        <f t="shared" si="5"/>
        <v>0</v>
      </c>
      <c r="BG186" s="157">
        <f t="shared" si="6"/>
        <v>0</v>
      </c>
      <c r="BH186" s="157">
        <f t="shared" si="7"/>
        <v>0</v>
      </c>
      <c r="BI186" s="157">
        <f t="shared" si="8"/>
        <v>0</v>
      </c>
      <c r="BJ186" s="16" t="s">
        <v>80</v>
      </c>
      <c r="BK186" s="157">
        <f t="shared" si="9"/>
        <v>0</v>
      </c>
      <c r="BL186" s="16" t="s">
        <v>139</v>
      </c>
      <c r="BM186" s="156" t="s">
        <v>250</v>
      </c>
    </row>
    <row r="187" spans="1:65" s="2" customFormat="1" ht="21.75" customHeight="1">
      <c r="A187" s="31"/>
      <c r="B187" s="143"/>
      <c r="C187" s="144" t="s">
        <v>251</v>
      </c>
      <c r="D187" s="144" t="s">
        <v>135</v>
      </c>
      <c r="E187" s="145" t="s">
        <v>252</v>
      </c>
      <c r="F187" s="146" t="s">
        <v>253</v>
      </c>
      <c r="G187" s="147" t="s">
        <v>167</v>
      </c>
      <c r="H187" s="148">
        <v>4</v>
      </c>
      <c r="I187" s="149"/>
      <c r="J187" s="150">
        <f t="shared" si="0"/>
        <v>0</v>
      </c>
      <c r="K187" s="151"/>
      <c r="L187" s="32"/>
      <c r="M187" s="152" t="s">
        <v>1</v>
      </c>
      <c r="N187" s="153" t="s">
        <v>37</v>
      </c>
      <c r="O187" s="57"/>
      <c r="P187" s="154">
        <f t="shared" si="1"/>
        <v>0</v>
      </c>
      <c r="Q187" s="154">
        <v>1.0000000000000001E-5</v>
      </c>
      <c r="R187" s="154">
        <f t="shared" si="2"/>
        <v>4.0000000000000003E-5</v>
      </c>
      <c r="S187" s="154">
        <v>0</v>
      </c>
      <c r="T187" s="155">
        <f t="shared" si="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56" t="s">
        <v>139</v>
      </c>
      <c r="AT187" s="156" t="s">
        <v>135</v>
      </c>
      <c r="AU187" s="156" t="s">
        <v>82</v>
      </c>
      <c r="AY187" s="16" t="s">
        <v>133</v>
      </c>
      <c r="BE187" s="157">
        <f t="shared" si="4"/>
        <v>0</v>
      </c>
      <c r="BF187" s="157">
        <f t="shared" si="5"/>
        <v>0</v>
      </c>
      <c r="BG187" s="157">
        <f t="shared" si="6"/>
        <v>0</v>
      </c>
      <c r="BH187" s="157">
        <f t="shared" si="7"/>
        <v>0</v>
      </c>
      <c r="BI187" s="157">
        <f t="shared" si="8"/>
        <v>0</v>
      </c>
      <c r="BJ187" s="16" t="s">
        <v>80</v>
      </c>
      <c r="BK187" s="157">
        <f t="shared" si="9"/>
        <v>0</v>
      </c>
      <c r="BL187" s="16" t="s">
        <v>139</v>
      </c>
      <c r="BM187" s="156" t="s">
        <v>254</v>
      </c>
    </row>
    <row r="188" spans="1:65" s="2" customFormat="1" ht="24.2" customHeight="1">
      <c r="A188" s="31"/>
      <c r="B188" s="143"/>
      <c r="C188" s="144" t="s">
        <v>255</v>
      </c>
      <c r="D188" s="144" t="s">
        <v>135</v>
      </c>
      <c r="E188" s="145" t="s">
        <v>256</v>
      </c>
      <c r="F188" s="146" t="s">
        <v>257</v>
      </c>
      <c r="G188" s="147" t="s">
        <v>167</v>
      </c>
      <c r="H188" s="148">
        <v>1</v>
      </c>
      <c r="I188" s="149"/>
      <c r="J188" s="150">
        <f t="shared" si="0"/>
        <v>0</v>
      </c>
      <c r="K188" s="151"/>
      <c r="L188" s="32"/>
      <c r="M188" s="152" t="s">
        <v>1</v>
      </c>
      <c r="N188" s="153" t="s">
        <v>37</v>
      </c>
      <c r="O188" s="57"/>
      <c r="P188" s="154">
        <f t="shared" si="1"/>
        <v>0</v>
      </c>
      <c r="Q188" s="154">
        <v>1.0000000000000001E-5</v>
      </c>
      <c r="R188" s="154">
        <f t="shared" si="2"/>
        <v>1.0000000000000001E-5</v>
      </c>
      <c r="S188" s="154">
        <v>0</v>
      </c>
      <c r="T188" s="155">
        <f t="shared" si="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56" t="s">
        <v>139</v>
      </c>
      <c r="AT188" s="156" t="s">
        <v>135</v>
      </c>
      <c r="AU188" s="156" t="s">
        <v>82</v>
      </c>
      <c r="AY188" s="16" t="s">
        <v>133</v>
      </c>
      <c r="BE188" s="157">
        <f t="shared" si="4"/>
        <v>0</v>
      </c>
      <c r="BF188" s="157">
        <f t="shared" si="5"/>
        <v>0</v>
      </c>
      <c r="BG188" s="157">
        <f t="shared" si="6"/>
        <v>0</v>
      </c>
      <c r="BH188" s="157">
        <f t="shared" si="7"/>
        <v>0</v>
      </c>
      <c r="BI188" s="157">
        <f t="shared" si="8"/>
        <v>0</v>
      </c>
      <c r="BJ188" s="16" t="s">
        <v>80</v>
      </c>
      <c r="BK188" s="157">
        <f t="shared" si="9"/>
        <v>0</v>
      </c>
      <c r="BL188" s="16" t="s">
        <v>139</v>
      </c>
      <c r="BM188" s="156" t="s">
        <v>258</v>
      </c>
    </row>
    <row r="189" spans="1:65" s="2" customFormat="1" ht="24.2" customHeight="1">
      <c r="A189" s="31"/>
      <c r="B189" s="143"/>
      <c r="C189" s="144" t="s">
        <v>259</v>
      </c>
      <c r="D189" s="144" t="s">
        <v>135</v>
      </c>
      <c r="E189" s="145" t="s">
        <v>260</v>
      </c>
      <c r="F189" s="146" t="s">
        <v>261</v>
      </c>
      <c r="G189" s="147" t="s">
        <v>167</v>
      </c>
      <c r="H189" s="148">
        <v>26</v>
      </c>
      <c r="I189" s="149"/>
      <c r="J189" s="150">
        <f t="shared" si="0"/>
        <v>0</v>
      </c>
      <c r="K189" s="151"/>
      <c r="L189" s="32"/>
      <c r="M189" s="152" t="s">
        <v>1</v>
      </c>
      <c r="N189" s="153" t="s">
        <v>37</v>
      </c>
      <c r="O189" s="57"/>
      <c r="P189" s="154">
        <f t="shared" si="1"/>
        <v>0</v>
      </c>
      <c r="Q189" s="154">
        <v>1.0000000000000001E-5</v>
      </c>
      <c r="R189" s="154">
        <f t="shared" si="2"/>
        <v>2.6000000000000003E-4</v>
      </c>
      <c r="S189" s="154">
        <v>0</v>
      </c>
      <c r="T189" s="155">
        <f t="shared" si="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56" t="s">
        <v>139</v>
      </c>
      <c r="AT189" s="156" t="s">
        <v>135</v>
      </c>
      <c r="AU189" s="156" t="s">
        <v>82</v>
      </c>
      <c r="AY189" s="16" t="s">
        <v>133</v>
      </c>
      <c r="BE189" s="157">
        <f t="shared" si="4"/>
        <v>0</v>
      </c>
      <c r="BF189" s="157">
        <f t="shared" si="5"/>
        <v>0</v>
      </c>
      <c r="BG189" s="157">
        <f t="shared" si="6"/>
        <v>0</v>
      </c>
      <c r="BH189" s="157">
        <f t="shared" si="7"/>
        <v>0</v>
      </c>
      <c r="BI189" s="157">
        <f t="shared" si="8"/>
        <v>0</v>
      </c>
      <c r="BJ189" s="16" t="s">
        <v>80</v>
      </c>
      <c r="BK189" s="157">
        <f t="shared" si="9"/>
        <v>0</v>
      </c>
      <c r="BL189" s="16" t="s">
        <v>139</v>
      </c>
      <c r="BM189" s="156" t="s">
        <v>262</v>
      </c>
    </row>
    <row r="190" spans="1:65" s="2" customFormat="1" ht="24.2" customHeight="1">
      <c r="A190" s="31"/>
      <c r="B190" s="143"/>
      <c r="C190" s="144" t="s">
        <v>263</v>
      </c>
      <c r="D190" s="144" t="s">
        <v>135</v>
      </c>
      <c r="E190" s="145" t="s">
        <v>264</v>
      </c>
      <c r="F190" s="146" t="s">
        <v>265</v>
      </c>
      <c r="G190" s="147" t="s">
        <v>167</v>
      </c>
      <c r="H190" s="148">
        <v>1</v>
      </c>
      <c r="I190" s="149"/>
      <c r="J190" s="150">
        <f t="shared" si="0"/>
        <v>0</v>
      </c>
      <c r="K190" s="151"/>
      <c r="L190" s="32"/>
      <c r="M190" s="152" t="s">
        <v>1</v>
      </c>
      <c r="N190" s="153" t="s">
        <v>37</v>
      </c>
      <c r="O190" s="57"/>
      <c r="P190" s="154">
        <f t="shared" si="1"/>
        <v>0</v>
      </c>
      <c r="Q190" s="154">
        <v>5.45E-3</v>
      </c>
      <c r="R190" s="154">
        <f t="shared" si="2"/>
        <v>5.45E-3</v>
      </c>
      <c r="S190" s="154">
        <v>0</v>
      </c>
      <c r="T190" s="155">
        <f t="shared" si="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6" t="s">
        <v>139</v>
      </c>
      <c r="AT190" s="156" t="s">
        <v>135</v>
      </c>
      <c r="AU190" s="156" t="s">
        <v>82</v>
      </c>
      <c r="AY190" s="16" t="s">
        <v>133</v>
      </c>
      <c r="BE190" s="157">
        <f t="shared" si="4"/>
        <v>0</v>
      </c>
      <c r="BF190" s="157">
        <f t="shared" si="5"/>
        <v>0</v>
      </c>
      <c r="BG190" s="157">
        <f t="shared" si="6"/>
        <v>0</v>
      </c>
      <c r="BH190" s="157">
        <f t="shared" si="7"/>
        <v>0</v>
      </c>
      <c r="BI190" s="157">
        <f t="shared" si="8"/>
        <v>0</v>
      </c>
      <c r="BJ190" s="16" t="s">
        <v>80</v>
      </c>
      <c r="BK190" s="157">
        <f t="shared" si="9"/>
        <v>0</v>
      </c>
      <c r="BL190" s="16" t="s">
        <v>139</v>
      </c>
      <c r="BM190" s="156" t="s">
        <v>266</v>
      </c>
    </row>
    <row r="191" spans="1:65" s="2" customFormat="1" ht="33" customHeight="1">
      <c r="A191" s="31"/>
      <c r="B191" s="143"/>
      <c r="C191" s="144" t="s">
        <v>267</v>
      </c>
      <c r="D191" s="144" t="s">
        <v>135</v>
      </c>
      <c r="E191" s="145" t="s">
        <v>268</v>
      </c>
      <c r="F191" s="146" t="s">
        <v>269</v>
      </c>
      <c r="G191" s="147" t="s">
        <v>167</v>
      </c>
      <c r="H191" s="148">
        <v>1</v>
      </c>
      <c r="I191" s="149"/>
      <c r="J191" s="150">
        <f t="shared" si="0"/>
        <v>0</v>
      </c>
      <c r="K191" s="151"/>
      <c r="L191" s="32"/>
      <c r="M191" s="152" t="s">
        <v>1</v>
      </c>
      <c r="N191" s="153" t="s">
        <v>37</v>
      </c>
      <c r="O191" s="57"/>
      <c r="P191" s="154">
        <f t="shared" si="1"/>
        <v>0</v>
      </c>
      <c r="Q191" s="154">
        <v>5.45E-3</v>
      </c>
      <c r="R191" s="154">
        <f t="shared" si="2"/>
        <v>5.45E-3</v>
      </c>
      <c r="S191" s="154">
        <v>0</v>
      </c>
      <c r="T191" s="155">
        <f t="shared" si="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56" t="s">
        <v>139</v>
      </c>
      <c r="AT191" s="156" t="s">
        <v>135</v>
      </c>
      <c r="AU191" s="156" t="s">
        <v>82</v>
      </c>
      <c r="AY191" s="16" t="s">
        <v>133</v>
      </c>
      <c r="BE191" s="157">
        <f t="shared" si="4"/>
        <v>0</v>
      </c>
      <c r="BF191" s="157">
        <f t="shared" si="5"/>
        <v>0</v>
      </c>
      <c r="BG191" s="157">
        <f t="shared" si="6"/>
        <v>0</v>
      </c>
      <c r="BH191" s="157">
        <f t="shared" si="7"/>
        <v>0</v>
      </c>
      <c r="BI191" s="157">
        <f t="shared" si="8"/>
        <v>0</v>
      </c>
      <c r="BJ191" s="16" t="s">
        <v>80</v>
      </c>
      <c r="BK191" s="157">
        <f t="shared" si="9"/>
        <v>0</v>
      </c>
      <c r="BL191" s="16" t="s">
        <v>139</v>
      </c>
      <c r="BM191" s="156" t="s">
        <v>270</v>
      </c>
    </row>
    <row r="192" spans="1:65" s="2" customFormat="1" ht="37.9" customHeight="1">
      <c r="A192" s="31"/>
      <c r="B192" s="143"/>
      <c r="C192" s="144" t="s">
        <v>271</v>
      </c>
      <c r="D192" s="144" t="s">
        <v>135</v>
      </c>
      <c r="E192" s="145" t="s">
        <v>272</v>
      </c>
      <c r="F192" s="146" t="s">
        <v>273</v>
      </c>
      <c r="G192" s="147" t="s">
        <v>167</v>
      </c>
      <c r="H192" s="148">
        <v>1</v>
      </c>
      <c r="I192" s="149"/>
      <c r="J192" s="150">
        <f t="shared" si="0"/>
        <v>0</v>
      </c>
      <c r="K192" s="151"/>
      <c r="L192" s="32"/>
      <c r="M192" s="152" t="s">
        <v>1</v>
      </c>
      <c r="N192" s="153" t="s">
        <v>37</v>
      </c>
      <c r="O192" s="57"/>
      <c r="P192" s="154">
        <f t="shared" si="1"/>
        <v>0</v>
      </c>
      <c r="Q192" s="154">
        <v>5.45E-3</v>
      </c>
      <c r="R192" s="154">
        <f t="shared" si="2"/>
        <v>5.45E-3</v>
      </c>
      <c r="S192" s="154">
        <v>0</v>
      </c>
      <c r="T192" s="155">
        <f t="shared" si="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6" t="s">
        <v>139</v>
      </c>
      <c r="AT192" s="156" t="s">
        <v>135</v>
      </c>
      <c r="AU192" s="156" t="s">
        <v>82</v>
      </c>
      <c r="AY192" s="16" t="s">
        <v>133</v>
      </c>
      <c r="BE192" s="157">
        <f t="shared" si="4"/>
        <v>0</v>
      </c>
      <c r="BF192" s="157">
        <f t="shared" si="5"/>
        <v>0</v>
      </c>
      <c r="BG192" s="157">
        <f t="shared" si="6"/>
        <v>0</v>
      </c>
      <c r="BH192" s="157">
        <f t="shared" si="7"/>
        <v>0</v>
      </c>
      <c r="BI192" s="157">
        <f t="shared" si="8"/>
        <v>0</v>
      </c>
      <c r="BJ192" s="16" t="s">
        <v>80</v>
      </c>
      <c r="BK192" s="157">
        <f t="shared" si="9"/>
        <v>0</v>
      </c>
      <c r="BL192" s="16" t="s">
        <v>139</v>
      </c>
      <c r="BM192" s="156" t="s">
        <v>274</v>
      </c>
    </row>
    <row r="193" spans="1:65" s="2" customFormat="1" ht="33" customHeight="1">
      <c r="A193" s="31"/>
      <c r="B193" s="143"/>
      <c r="C193" s="144" t="s">
        <v>148</v>
      </c>
      <c r="D193" s="144" t="s">
        <v>135</v>
      </c>
      <c r="E193" s="145" t="s">
        <v>275</v>
      </c>
      <c r="F193" s="146" t="s">
        <v>276</v>
      </c>
      <c r="G193" s="147" t="s">
        <v>167</v>
      </c>
      <c r="H193" s="148">
        <v>1</v>
      </c>
      <c r="I193" s="149"/>
      <c r="J193" s="150">
        <f t="shared" si="0"/>
        <v>0</v>
      </c>
      <c r="K193" s="151"/>
      <c r="L193" s="32"/>
      <c r="M193" s="152" t="s">
        <v>1</v>
      </c>
      <c r="N193" s="153" t="s">
        <v>37</v>
      </c>
      <c r="O193" s="57"/>
      <c r="P193" s="154">
        <f t="shared" si="1"/>
        <v>0</v>
      </c>
      <c r="Q193" s="154">
        <v>5.45E-3</v>
      </c>
      <c r="R193" s="154">
        <f t="shared" si="2"/>
        <v>5.45E-3</v>
      </c>
      <c r="S193" s="154">
        <v>0</v>
      </c>
      <c r="T193" s="155">
        <f t="shared" si="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56" t="s">
        <v>139</v>
      </c>
      <c r="AT193" s="156" t="s">
        <v>135</v>
      </c>
      <c r="AU193" s="156" t="s">
        <v>82</v>
      </c>
      <c r="AY193" s="16" t="s">
        <v>133</v>
      </c>
      <c r="BE193" s="157">
        <f t="shared" si="4"/>
        <v>0</v>
      </c>
      <c r="BF193" s="157">
        <f t="shared" si="5"/>
        <v>0</v>
      </c>
      <c r="BG193" s="157">
        <f t="shared" si="6"/>
        <v>0</v>
      </c>
      <c r="BH193" s="157">
        <f t="shared" si="7"/>
        <v>0</v>
      </c>
      <c r="BI193" s="157">
        <f t="shared" si="8"/>
        <v>0</v>
      </c>
      <c r="BJ193" s="16" t="s">
        <v>80</v>
      </c>
      <c r="BK193" s="157">
        <f t="shared" si="9"/>
        <v>0</v>
      </c>
      <c r="BL193" s="16" t="s">
        <v>139</v>
      </c>
      <c r="BM193" s="156" t="s">
        <v>277</v>
      </c>
    </row>
    <row r="194" spans="1:65" s="12" customFormat="1" ht="22.9" customHeight="1">
      <c r="B194" s="130"/>
      <c r="D194" s="131" t="s">
        <v>71</v>
      </c>
      <c r="E194" s="141" t="s">
        <v>179</v>
      </c>
      <c r="F194" s="141" t="s">
        <v>278</v>
      </c>
      <c r="I194" s="133"/>
      <c r="J194" s="142">
        <f>BK194</f>
        <v>0</v>
      </c>
      <c r="L194" s="130"/>
      <c r="M194" s="135"/>
      <c r="N194" s="136"/>
      <c r="O194" s="136"/>
      <c r="P194" s="137">
        <f>SUM(P195:P240)</f>
        <v>0</v>
      </c>
      <c r="Q194" s="136"/>
      <c r="R194" s="137">
        <f>SUM(R195:R240)</f>
        <v>57.178960399999994</v>
      </c>
      <c r="S194" s="136"/>
      <c r="T194" s="138">
        <f>SUM(T195:T240)</f>
        <v>227.6575</v>
      </c>
      <c r="AR194" s="131" t="s">
        <v>80</v>
      </c>
      <c r="AT194" s="139" t="s">
        <v>71</v>
      </c>
      <c r="AU194" s="139" t="s">
        <v>80</v>
      </c>
      <c r="AY194" s="131" t="s">
        <v>133</v>
      </c>
      <c r="BK194" s="140">
        <f>SUM(BK195:BK240)</f>
        <v>0</v>
      </c>
    </row>
    <row r="195" spans="1:65" s="2" customFormat="1" ht="16.5" customHeight="1">
      <c r="A195" s="31"/>
      <c r="B195" s="143"/>
      <c r="C195" s="144" t="s">
        <v>279</v>
      </c>
      <c r="D195" s="144" t="s">
        <v>135</v>
      </c>
      <c r="E195" s="145" t="s">
        <v>280</v>
      </c>
      <c r="F195" s="146" t="s">
        <v>281</v>
      </c>
      <c r="G195" s="147" t="s">
        <v>152</v>
      </c>
      <c r="H195" s="148">
        <v>25</v>
      </c>
      <c r="I195" s="149"/>
      <c r="J195" s="150">
        <f t="shared" ref="J195:J203" si="10">ROUND(I195*H195,2)</f>
        <v>0</v>
      </c>
      <c r="K195" s="151"/>
      <c r="L195" s="32"/>
      <c r="M195" s="152" t="s">
        <v>1</v>
      </c>
      <c r="N195" s="153" t="s">
        <v>37</v>
      </c>
      <c r="O195" s="57"/>
      <c r="P195" s="154">
        <f t="shared" ref="P195:P203" si="11">O195*H195</f>
        <v>0</v>
      </c>
      <c r="Q195" s="154">
        <v>0</v>
      </c>
      <c r="R195" s="154">
        <f t="shared" ref="R195:R203" si="12">Q195*H195</f>
        <v>0</v>
      </c>
      <c r="S195" s="154">
        <v>0</v>
      </c>
      <c r="T195" s="155">
        <f t="shared" ref="T195:T203" si="13"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56" t="s">
        <v>139</v>
      </c>
      <c r="AT195" s="156" t="s">
        <v>135</v>
      </c>
      <c r="AU195" s="156" t="s">
        <v>82</v>
      </c>
      <c r="AY195" s="16" t="s">
        <v>133</v>
      </c>
      <c r="BE195" s="157">
        <f t="shared" ref="BE195:BE203" si="14">IF(N195="základní",J195,0)</f>
        <v>0</v>
      </c>
      <c r="BF195" s="157">
        <f t="shared" ref="BF195:BF203" si="15">IF(N195="snížená",J195,0)</f>
        <v>0</v>
      </c>
      <c r="BG195" s="157">
        <f t="shared" ref="BG195:BG203" si="16">IF(N195="zákl. přenesená",J195,0)</f>
        <v>0</v>
      </c>
      <c r="BH195" s="157">
        <f t="shared" ref="BH195:BH203" si="17">IF(N195="sníž. přenesená",J195,0)</f>
        <v>0</v>
      </c>
      <c r="BI195" s="157">
        <f t="shared" ref="BI195:BI203" si="18">IF(N195="nulová",J195,0)</f>
        <v>0</v>
      </c>
      <c r="BJ195" s="16" t="s">
        <v>80</v>
      </c>
      <c r="BK195" s="157">
        <f t="shared" ref="BK195:BK203" si="19">ROUND(I195*H195,2)</f>
        <v>0</v>
      </c>
      <c r="BL195" s="16" t="s">
        <v>139</v>
      </c>
      <c r="BM195" s="156" t="s">
        <v>282</v>
      </c>
    </row>
    <row r="196" spans="1:65" s="2" customFormat="1" ht="16.5" customHeight="1">
      <c r="A196" s="31"/>
      <c r="B196" s="143"/>
      <c r="C196" s="144" t="s">
        <v>283</v>
      </c>
      <c r="D196" s="144" t="s">
        <v>135</v>
      </c>
      <c r="E196" s="145" t="s">
        <v>284</v>
      </c>
      <c r="F196" s="146" t="s">
        <v>285</v>
      </c>
      <c r="G196" s="147" t="s">
        <v>152</v>
      </c>
      <c r="H196" s="148">
        <v>25</v>
      </c>
      <c r="I196" s="149"/>
      <c r="J196" s="150">
        <f t="shared" si="10"/>
        <v>0</v>
      </c>
      <c r="K196" s="151"/>
      <c r="L196" s="32"/>
      <c r="M196" s="152" t="s">
        <v>1</v>
      </c>
      <c r="N196" s="153" t="s">
        <v>37</v>
      </c>
      <c r="O196" s="57"/>
      <c r="P196" s="154">
        <f t="shared" si="11"/>
        <v>0</v>
      </c>
      <c r="Q196" s="154">
        <v>0</v>
      </c>
      <c r="R196" s="154">
        <f t="shared" si="12"/>
        <v>0</v>
      </c>
      <c r="S196" s="154">
        <v>0</v>
      </c>
      <c r="T196" s="155">
        <f t="shared" si="1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56" t="s">
        <v>139</v>
      </c>
      <c r="AT196" s="156" t="s">
        <v>135</v>
      </c>
      <c r="AU196" s="156" t="s">
        <v>82</v>
      </c>
      <c r="AY196" s="16" t="s">
        <v>133</v>
      </c>
      <c r="BE196" s="157">
        <f t="shared" si="14"/>
        <v>0</v>
      </c>
      <c r="BF196" s="157">
        <f t="shared" si="15"/>
        <v>0</v>
      </c>
      <c r="BG196" s="157">
        <f t="shared" si="16"/>
        <v>0</v>
      </c>
      <c r="BH196" s="157">
        <f t="shared" si="17"/>
        <v>0</v>
      </c>
      <c r="BI196" s="157">
        <f t="shared" si="18"/>
        <v>0</v>
      </c>
      <c r="BJ196" s="16" t="s">
        <v>80</v>
      </c>
      <c r="BK196" s="157">
        <f t="shared" si="19"/>
        <v>0</v>
      </c>
      <c r="BL196" s="16" t="s">
        <v>139</v>
      </c>
      <c r="BM196" s="156" t="s">
        <v>286</v>
      </c>
    </row>
    <row r="197" spans="1:65" s="2" customFormat="1" ht="16.5" customHeight="1">
      <c r="A197" s="31"/>
      <c r="B197" s="143"/>
      <c r="C197" s="144" t="s">
        <v>287</v>
      </c>
      <c r="D197" s="144" t="s">
        <v>135</v>
      </c>
      <c r="E197" s="145" t="s">
        <v>288</v>
      </c>
      <c r="F197" s="146" t="s">
        <v>289</v>
      </c>
      <c r="G197" s="147" t="s">
        <v>167</v>
      </c>
      <c r="H197" s="148">
        <v>4</v>
      </c>
      <c r="I197" s="149"/>
      <c r="J197" s="150">
        <f t="shared" si="10"/>
        <v>0</v>
      </c>
      <c r="K197" s="151"/>
      <c r="L197" s="32"/>
      <c r="M197" s="152" t="s">
        <v>1</v>
      </c>
      <c r="N197" s="153" t="s">
        <v>37</v>
      </c>
      <c r="O197" s="57"/>
      <c r="P197" s="154">
        <f t="shared" si="11"/>
        <v>0</v>
      </c>
      <c r="Q197" s="154">
        <v>0</v>
      </c>
      <c r="R197" s="154">
        <f t="shared" si="12"/>
        <v>0</v>
      </c>
      <c r="S197" s="154">
        <v>0</v>
      </c>
      <c r="T197" s="155">
        <f t="shared" si="1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56" t="s">
        <v>139</v>
      </c>
      <c r="AT197" s="156" t="s">
        <v>135</v>
      </c>
      <c r="AU197" s="156" t="s">
        <v>82</v>
      </c>
      <c r="AY197" s="16" t="s">
        <v>133</v>
      </c>
      <c r="BE197" s="157">
        <f t="shared" si="14"/>
        <v>0</v>
      </c>
      <c r="BF197" s="157">
        <f t="shared" si="15"/>
        <v>0</v>
      </c>
      <c r="BG197" s="157">
        <f t="shared" si="16"/>
        <v>0</v>
      </c>
      <c r="BH197" s="157">
        <f t="shared" si="17"/>
        <v>0</v>
      </c>
      <c r="BI197" s="157">
        <f t="shared" si="18"/>
        <v>0</v>
      </c>
      <c r="BJ197" s="16" t="s">
        <v>80</v>
      </c>
      <c r="BK197" s="157">
        <f t="shared" si="19"/>
        <v>0</v>
      </c>
      <c r="BL197" s="16" t="s">
        <v>139</v>
      </c>
      <c r="BM197" s="156" t="s">
        <v>290</v>
      </c>
    </row>
    <row r="198" spans="1:65" s="2" customFormat="1" ht="16.5" customHeight="1">
      <c r="A198" s="31"/>
      <c r="B198" s="143"/>
      <c r="C198" s="144" t="s">
        <v>291</v>
      </c>
      <c r="D198" s="144" t="s">
        <v>135</v>
      </c>
      <c r="E198" s="145" t="s">
        <v>292</v>
      </c>
      <c r="F198" s="146" t="s">
        <v>293</v>
      </c>
      <c r="G198" s="147" t="s">
        <v>294</v>
      </c>
      <c r="H198" s="148">
        <v>2</v>
      </c>
      <c r="I198" s="149"/>
      <c r="J198" s="150">
        <f t="shared" si="10"/>
        <v>0</v>
      </c>
      <c r="K198" s="151"/>
      <c r="L198" s="32"/>
      <c r="M198" s="152" t="s">
        <v>1</v>
      </c>
      <c r="N198" s="153" t="s">
        <v>37</v>
      </c>
      <c r="O198" s="57"/>
      <c r="P198" s="154">
        <f t="shared" si="11"/>
        <v>0</v>
      </c>
      <c r="Q198" s="154">
        <v>0</v>
      </c>
      <c r="R198" s="154">
        <f t="shared" si="12"/>
        <v>0</v>
      </c>
      <c r="S198" s="154">
        <v>0</v>
      </c>
      <c r="T198" s="155">
        <f t="shared" si="1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56" t="s">
        <v>139</v>
      </c>
      <c r="AT198" s="156" t="s">
        <v>135</v>
      </c>
      <c r="AU198" s="156" t="s">
        <v>82</v>
      </c>
      <c r="AY198" s="16" t="s">
        <v>133</v>
      </c>
      <c r="BE198" s="157">
        <f t="shared" si="14"/>
        <v>0</v>
      </c>
      <c r="BF198" s="157">
        <f t="shared" si="15"/>
        <v>0</v>
      </c>
      <c r="BG198" s="157">
        <f t="shared" si="16"/>
        <v>0</v>
      </c>
      <c r="BH198" s="157">
        <f t="shared" si="17"/>
        <v>0</v>
      </c>
      <c r="BI198" s="157">
        <f t="shared" si="18"/>
        <v>0</v>
      </c>
      <c r="BJ198" s="16" t="s">
        <v>80</v>
      </c>
      <c r="BK198" s="157">
        <f t="shared" si="19"/>
        <v>0</v>
      </c>
      <c r="BL198" s="16" t="s">
        <v>139</v>
      </c>
      <c r="BM198" s="156" t="s">
        <v>295</v>
      </c>
    </row>
    <row r="199" spans="1:65" s="2" customFormat="1" ht="16.5" customHeight="1">
      <c r="A199" s="31"/>
      <c r="B199" s="143"/>
      <c r="C199" s="144" t="s">
        <v>296</v>
      </c>
      <c r="D199" s="144" t="s">
        <v>135</v>
      </c>
      <c r="E199" s="145" t="s">
        <v>297</v>
      </c>
      <c r="F199" s="146" t="s">
        <v>298</v>
      </c>
      <c r="G199" s="147" t="s">
        <v>167</v>
      </c>
      <c r="H199" s="148">
        <v>4</v>
      </c>
      <c r="I199" s="149"/>
      <c r="J199" s="150">
        <f t="shared" si="10"/>
        <v>0</v>
      </c>
      <c r="K199" s="151"/>
      <c r="L199" s="32"/>
      <c r="M199" s="152" t="s">
        <v>1</v>
      </c>
      <c r="N199" s="153" t="s">
        <v>37</v>
      </c>
      <c r="O199" s="57"/>
      <c r="P199" s="154">
        <f t="shared" si="11"/>
        <v>0</v>
      </c>
      <c r="Q199" s="154">
        <v>0</v>
      </c>
      <c r="R199" s="154">
        <f t="shared" si="12"/>
        <v>0</v>
      </c>
      <c r="S199" s="154">
        <v>0</v>
      </c>
      <c r="T199" s="155">
        <f t="shared" si="1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56" t="s">
        <v>139</v>
      </c>
      <c r="AT199" s="156" t="s">
        <v>135</v>
      </c>
      <c r="AU199" s="156" t="s">
        <v>82</v>
      </c>
      <c r="AY199" s="16" t="s">
        <v>133</v>
      </c>
      <c r="BE199" s="157">
        <f t="shared" si="14"/>
        <v>0</v>
      </c>
      <c r="BF199" s="157">
        <f t="shared" si="15"/>
        <v>0</v>
      </c>
      <c r="BG199" s="157">
        <f t="shared" si="16"/>
        <v>0</v>
      </c>
      <c r="BH199" s="157">
        <f t="shared" si="17"/>
        <v>0</v>
      </c>
      <c r="BI199" s="157">
        <f t="shared" si="18"/>
        <v>0</v>
      </c>
      <c r="BJ199" s="16" t="s">
        <v>80</v>
      </c>
      <c r="BK199" s="157">
        <f t="shared" si="19"/>
        <v>0</v>
      </c>
      <c r="BL199" s="16" t="s">
        <v>139</v>
      </c>
      <c r="BM199" s="156" t="s">
        <v>299</v>
      </c>
    </row>
    <row r="200" spans="1:65" s="2" customFormat="1" ht="16.5" customHeight="1">
      <c r="A200" s="31"/>
      <c r="B200" s="143"/>
      <c r="C200" s="144" t="s">
        <v>300</v>
      </c>
      <c r="D200" s="144" t="s">
        <v>135</v>
      </c>
      <c r="E200" s="145" t="s">
        <v>301</v>
      </c>
      <c r="F200" s="146" t="s">
        <v>302</v>
      </c>
      <c r="G200" s="147" t="s">
        <v>152</v>
      </c>
      <c r="H200" s="148">
        <v>60</v>
      </c>
      <c r="I200" s="149"/>
      <c r="J200" s="150">
        <f t="shared" si="10"/>
        <v>0</v>
      </c>
      <c r="K200" s="151"/>
      <c r="L200" s="32"/>
      <c r="M200" s="152" t="s">
        <v>1</v>
      </c>
      <c r="N200" s="153" t="s">
        <v>37</v>
      </c>
      <c r="O200" s="57"/>
      <c r="P200" s="154">
        <f t="shared" si="11"/>
        <v>0</v>
      </c>
      <c r="Q200" s="154">
        <v>0</v>
      </c>
      <c r="R200" s="154">
        <f t="shared" si="12"/>
        <v>0</v>
      </c>
      <c r="S200" s="154">
        <v>0</v>
      </c>
      <c r="T200" s="155">
        <f t="shared" si="1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56" t="s">
        <v>139</v>
      </c>
      <c r="AT200" s="156" t="s">
        <v>135</v>
      </c>
      <c r="AU200" s="156" t="s">
        <v>82</v>
      </c>
      <c r="AY200" s="16" t="s">
        <v>133</v>
      </c>
      <c r="BE200" s="157">
        <f t="shared" si="14"/>
        <v>0</v>
      </c>
      <c r="BF200" s="157">
        <f t="shared" si="15"/>
        <v>0</v>
      </c>
      <c r="BG200" s="157">
        <f t="shared" si="16"/>
        <v>0</v>
      </c>
      <c r="BH200" s="157">
        <f t="shared" si="17"/>
        <v>0</v>
      </c>
      <c r="BI200" s="157">
        <f t="shared" si="18"/>
        <v>0</v>
      </c>
      <c r="BJ200" s="16" t="s">
        <v>80</v>
      </c>
      <c r="BK200" s="157">
        <f t="shared" si="19"/>
        <v>0</v>
      </c>
      <c r="BL200" s="16" t="s">
        <v>139</v>
      </c>
      <c r="BM200" s="156" t="s">
        <v>303</v>
      </c>
    </row>
    <row r="201" spans="1:65" s="2" customFormat="1" ht="16.5" customHeight="1">
      <c r="A201" s="31"/>
      <c r="B201" s="143"/>
      <c r="C201" s="144" t="s">
        <v>304</v>
      </c>
      <c r="D201" s="144" t="s">
        <v>135</v>
      </c>
      <c r="E201" s="145" t="s">
        <v>305</v>
      </c>
      <c r="F201" s="146" t="s">
        <v>306</v>
      </c>
      <c r="G201" s="147" t="s">
        <v>167</v>
      </c>
      <c r="H201" s="148">
        <v>2</v>
      </c>
      <c r="I201" s="149"/>
      <c r="J201" s="150">
        <f t="shared" si="10"/>
        <v>0</v>
      </c>
      <c r="K201" s="151"/>
      <c r="L201" s="32"/>
      <c r="M201" s="152" t="s">
        <v>1</v>
      </c>
      <c r="N201" s="153" t="s">
        <v>37</v>
      </c>
      <c r="O201" s="57"/>
      <c r="P201" s="154">
        <f t="shared" si="11"/>
        <v>0</v>
      </c>
      <c r="Q201" s="154">
        <v>0</v>
      </c>
      <c r="R201" s="154">
        <f t="shared" si="12"/>
        <v>0</v>
      </c>
      <c r="S201" s="154">
        <v>0</v>
      </c>
      <c r="T201" s="155">
        <f t="shared" si="1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56" t="s">
        <v>139</v>
      </c>
      <c r="AT201" s="156" t="s">
        <v>135</v>
      </c>
      <c r="AU201" s="156" t="s">
        <v>82</v>
      </c>
      <c r="AY201" s="16" t="s">
        <v>133</v>
      </c>
      <c r="BE201" s="157">
        <f t="shared" si="14"/>
        <v>0</v>
      </c>
      <c r="BF201" s="157">
        <f t="shared" si="15"/>
        <v>0</v>
      </c>
      <c r="BG201" s="157">
        <f t="shared" si="16"/>
        <v>0</v>
      </c>
      <c r="BH201" s="157">
        <f t="shared" si="17"/>
        <v>0</v>
      </c>
      <c r="BI201" s="157">
        <f t="shared" si="18"/>
        <v>0</v>
      </c>
      <c r="BJ201" s="16" t="s">
        <v>80</v>
      </c>
      <c r="BK201" s="157">
        <f t="shared" si="19"/>
        <v>0</v>
      </c>
      <c r="BL201" s="16" t="s">
        <v>139</v>
      </c>
      <c r="BM201" s="156" t="s">
        <v>307</v>
      </c>
    </row>
    <row r="202" spans="1:65" s="2" customFormat="1" ht="16.5" customHeight="1">
      <c r="A202" s="31"/>
      <c r="B202" s="143"/>
      <c r="C202" s="144" t="s">
        <v>308</v>
      </c>
      <c r="D202" s="144" t="s">
        <v>135</v>
      </c>
      <c r="E202" s="145" t="s">
        <v>309</v>
      </c>
      <c r="F202" s="146" t="s">
        <v>310</v>
      </c>
      <c r="G202" s="147" t="s">
        <v>152</v>
      </c>
      <c r="H202" s="148">
        <v>60</v>
      </c>
      <c r="I202" s="149"/>
      <c r="J202" s="150">
        <f t="shared" si="10"/>
        <v>0</v>
      </c>
      <c r="K202" s="151"/>
      <c r="L202" s="32"/>
      <c r="M202" s="152" t="s">
        <v>1</v>
      </c>
      <c r="N202" s="153" t="s">
        <v>37</v>
      </c>
      <c r="O202" s="57"/>
      <c r="P202" s="154">
        <f t="shared" si="11"/>
        <v>0</v>
      </c>
      <c r="Q202" s="154">
        <v>0</v>
      </c>
      <c r="R202" s="154">
        <f t="shared" si="12"/>
        <v>0</v>
      </c>
      <c r="S202" s="154">
        <v>0</v>
      </c>
      <c r="T202" s="155">
        <f t="shared" si="1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56" t="s">
        <v>139</v>
      </c>
      <c r="AT202" s="156" t="s">
        <v>135</v>
      </c>
      <c r="AU202" s="156" t="s">
        <v>82</v>
      </c>
      <c r="AY202" s="16" t="s">
        <v>133</v>
      </c>
      <c r="BE202" s="157">
        <f t="shared" si="14"/>
        <v>0</v>
      </c>
      <c r="BF202" s="157">
        <f t="shared" si="15"/>
        <v>0</v>
      </c>
      <c r="BG202" s="157">
        <f t="shared" si="16"/>
        <v>0</v>
      </c>
      <c r="BH202" s="157">
        <f t="shared" si="17"/>
        <v>0</v>
      </c>
      <c r="BI202" s="157">
        <f t="shared" si="18"/>
        <v>0</v>
      </c>
      <c r="BJ202" s="16" t="s">
        <v>80</v>
      </c>
      <c r="BK202" s="157">
        <f t="shared" si="19"/>
        <v>0</v>
      </c>
      <c r="BL202" s="16" t="s">
        <v>139</v>
      </c>
      <c r="BM202" s="156" t="s">
        <v>311</v>
      </c>
    </row>
    <row r="203" spans="1:65" s="2" customFormat="1" ht="16.5" customHeight="1">
      <c r="A203" s="31"/>
      <c r="B203" s="143"/>
      <c r="C203" s="144" t="s">
        <v>312</v>
      </c>
      <c r="D203" s="144" t="s">
        <v>135</v>
      </c>
      <c r="E203" s="145" t="s">
        <v>313</v>
      </c>
      <c r="F203" s="146" t="s">
        <v>314</v>
      </c>
      <c r="G203" s="147" t="s">
        <v>315</v>
      </c>
      <c r="H203" s="148">
        <v>284.08</v>
      </c>
      <c r="I203" s="149"/>
      <c r="J203" s="150">
        <f t="shared" si="10"/>
        <v>0</v>
      </c>
      <c r="K203" s="151"/>
      <c r="L203" s="32"/>
      <c r="M203" s="152" t="s">
        <v>1</v>
      </c>
      <c r="N203" s="153" t="s">
        <v>37</v>
      </c>
      <c r="O203" s="57"/>
      <c r="P203" s="154">
        <f t="shared" si="11"/>
        <v>0</v>
      </c>
      <c r="Q203" s="154">
        <v>1.2999999999999999E-4</v>
      </c>
      <c r="R203" s="154">
        <f t="shared" si="12"/>
        <v>3.6930399999999995E-2</v>
      </c>
      <c r="S203" s="154">
        <v>0</v>
      </c>
      <c r="T203" s="155">
        <f t="shared" si="1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56" t="s">
        <v>139</v>
      </c>
      <c r="AT203" s="156" t="s">
        <v>135</v>
      </c>
      <c r="AU203" s="156" t="s">
        <v>82</v>
      </c>
      <c r="AY203" s="16" t="s">
        <v>133</v>
      </c>
      <c r="BE203" s="157">
        <f t="shared" si="14"/>
        <v>0</v>
      </c>
      <c r="BF203" s="157">
        <f t="shared" si="15"/>
        <v>0</v>
      </c>
      <c r="BG203" s="157">
        <f t="shared" si="16"/>
        <v>0</v>
      </c>
      <c r="BH203" s="157">
        <f t="shared" si="17"/>
        <v>0</v>
      </c>
      <c r="BI203" s="157">
        <f t="shared" si="18"/>
        <v>0</v>
      </c>
      <c r="BJ203" s="16" t="s">
        <v>80</v>
      </c>
      <c r="BK203" s="157">
        <f t="shared" si="19"/>
        <v>0</v>
      </c>
      <c r="BL203" s="16" t="s">
        <v>139</v>
      </c>
      <c r="BM203" s="156" t="s">
        <v>316</v>
      </c>
    </row>
    <row r="204" spans="1:65" s="13" customFormat="1">
      <c r="B204" s="158"/>
      <c r="D204" s="159" t="s">
        <v>141</v>
      </c>
      <c r="E204" s="160" t="s">
        <v>1</v>
      </c>
      <c r="F204" s="161" t="s">
        <v>317</v>
      </c>
      <c r="H204" s="162">
        <v>284.08</v>
      </c>
      <c r="I204" s="163"/>
      <c r="L204" s="158"/>
      <c r="M204" s="164"/>
      <c r="N204" s="165"/>
      <c r="O204" s="165"/>
      <c r="P204" s="165"/>
      <c r="Q204" s="165"/>
      <c r="R204" s="165"/>
      <c r="S204" s="165"/>
      <c r="T204" s="166"/>
      <c r="AT204" s="160" t="s">
        <v>141</v>
      </c>
      <c r="AU204" s="160" t="s">
        <v>82</v>
      </c>
      <c r="AV204" s="13" t="s">
        <v>82</v>
      </c>
      <c r="AW204" s="13" t="s">
        <v>29</v>
      </c>
      <c r="AX204" s="13" t="s">
        <v>72</v>
      </c>
      <c r="AY204" s="160" t="s">
        <v>133</v>
      </c>
    </row>
    <row r="205" spans="1:65" s="14" customFormat="1">
      <c r="B205" s="167"/>
      <c r="D205" s="159" t="s">
        <v>141</v>
      </c>
      <c r="E205" s="168" t="s">
        <v>1</v>
      </c>
      <c r="F205" s="169" t="s">
        <v>143</v>
      </c>
      <c r="H205" s="170">
        <v>284.08</v>
      </c>
      <c r="I205" s="171"/>
      <c r="L205" s="167"/>
      <c r="M205" s="172"/>
      <c r="N205" s="173"/>
      <c r="O205" s="173"/>
      <c r="P205" s="173"/>
      <c r="Q205" s="173"/>
      <c r="R205" s="173"/>
      <c r="S205" s="173"/>
      <c r="T205" s="174"/>
      <c r="AT205" s="168" t="s">
        <v>141</v>
      </c>
      <c r="AU205" s="168" t="s">
        <v>82</v>
      </c>
      <c r="AV205" s="14" t="s">
        <v>139</v>
      </c>
      <c r="AW205" s="14" t="s">
        <v>29</v>
      </c>
      <c r="AX205" s="14" t="s">
        <v>80</v>
      </c>
      <c r="AY205" s="168" t="s">
        <v>133</v>
      </c>
    </row>
    <row r="206" spans="1:65" s="2" customFormat="1" ht="24.2" customHeight="1">
      <c r="A206" s="31"/>
      <c r="B206" s="143"/>
      <c r="C206" s="144" t="s">
        <v>318</v>
      </c>
      <c r="D206" s="144" t="s">
        <v>135</v>
      </c>
      <c r="E206" s="145" t="s">
        <v>319</v>
      </c>
      <c r="F206" s="146" t="s">
        <v>320</v>
      </c>
      <c r="G206" s="147" t="s">
        <v>156</v>
      </c>
      <c r="H206" s="148">
        <v>0.45</v>
      </c>
      <c r="I206" s="149"/>
      <c r="J206" s="150">
        <f>ROUND(I206*H206,2)</f>
        <v>0</v>
      </c>
      <c r="K206" s="151"/>
      <c r="L206" s="32"/>
      <c r="M206" s="152" t="s">
        <v>1</v>
      </c>
      <c r="N206" s="153" t="s">
        <v>37</v>
      </c>
      <c r="O206" s="57"/>
      <c r="P206" s="154">
        <f>O206*H206</f>
        <v>0</v>
      </c>
      <c r="Q206" s="154">
        <v>0</v>
      </c>
      <c r="R206" s="154">
        <f>Q206*H206</f>
        <v>0</v>
      </c>
      <c r="S206" s="154">
        <v>2.75</v>
      </c>
      <c r="T206" s="155">
        <f>S206*H206</f>
        <v>1.2375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56" t="s">
        <v>139</v>
      </c>
      <c r="AT206" s="156" t="s">
        <v>135</v>
      </c>
      <c r="AU206" s="156" t="s">
        <v>82</v>
      </c>
      <c r="AY206" s="16" t="s">
        <v>133</v>
      </c>
      <c r="BE206" s="157">
        <f>IF(N206="základní",J206,0)</f>
        <v>0</v>
      </c>
      <c r="BF206" s="157">
        <f>IF(N206="snížená",J206,0)</f>
        <v>0</v>
      </c>
      <c r="BG206" s="157">
        <f>IF(N206="zákl. přenesená",J206,0)</f>
        <v>0</v>
      </c>
      <c r="BH206" s="157">
        <f>IF(N206="sníž. přenesená",J206,0)</f>
        <v>0</v>
      </c>
      <c r="BI206" s="157">
        <f>IF(N206="nulová",J206,0)</f>
        <v>0</v>
      </c>
      <c r="BJ206" s="16" t="s">
        <v>80</v>
      </c>
      <c r="BK206" s="157">
        <f>ROUND(I206*H206,2)</f>
        <v>0</v>
      </c>
      <c r="BL206" s="16" t="s">
        <v>139</v>
      </c>
      <c r="BM206" s="156" t="s">
        <v>321</v>
      </c>
    </row>
    <row r="207" spans="1:65" s="2" customFormat="1" ht="24.2" customHeight="1">
      <c r="A207" s="31"/>
      <c r="B207" s="143"/>
      <c r="C207" s="144" t="s">
        <v>322</v>
      </c>
      <c r="D207" s="144" t="s">
        <v>135</v>
      </c>
      <c r="E207" s="145" t="s">
        <v>323</v>
      </c>
      <c r="F207" s="146" t="s">
        <v>324</v>
      </c>
      <c r="G207" s="147" t="s">
        <v>156</v>
      </c>
      <c r="H207" s="148">
        <v>42</v>
      </c>
      <c r="I207" s="149"/>
      <c r="J207" s="150">
        <f>ROUND(I207*H207,2)</f>
        <v>0</v>
      </c>
      <c r="K207" s="151"/>
      <c r="L207" s="32"/>
      <c r="M207" s="152" t="s">
        <v>1</v>
      </c>
      <c r="N207" s="153" t="s">
        <v>37</v>
      </c>
      <c r="O207" s="57"/>
      <c r="P207" s="154">
        <f>O207*H207</f>
        <v>0</v>
      </c>
      <c r="Q207" s="154">
        <v>0</v>
      </c>
      <c r="R207" s="154">
        <f>Q207*H207</f>
        <v>0</v>
      </c>
      <c r="S207" s="154">
        <v>2.85</v>
      </c>
      <c r="T207" s="155">
        <f>S207*H207</f>
        <v>119.7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56" t="s">
        <v>139</v>
      </c>
      <c r="AT207" s="156" t="s">
        <v>135</v>
      </c>
      <c r="AU207" s="156" t="s">
        <v>82</v>
      </c>
      <c r="AY207" s="16" t="s">
        <v>133</v>
      </c>
      <c r="BE207" s="157">
        <f>IF(N207="základní",J207,0)</f>
        <v>0</v>
      </c>
      <c r="BF207" s="157">
        <f>IF(N207="snížená",J207,0)</f>
        <v>0</v>
      </c>
      <c r="BG207" s="157">
        <f>IF(N207="zákl. přenesená",J207,0)</f>
        <v>0</v>
      </c>
      <c r="BH207" s="157">
        <f>IF(N207="sníž. přenesená",J207,0)</f>
        <v>0</v>
      </c>
      <c r="BI207" s="157">
        <f>IF(N207="nulová",J207,0)</f>
        <v>0</v>
      </c>
      <c r="BJ207" s="16" t="s">
        <v>80</v>
      </c>
      <c r="BK207" s="157">
        <f>ROUND(I207*H207,2)</f>
        <v>0</v>
      </c>
      <c r="BL207" s="16" t="s">
        <v>139</v>
      </c>
      <c r="BM207" s="156" t="s">
        <v>325</v>
      </c>
    </row>
    <row r="208" spans="1:65" s="13" customFormat="1">
      <c r="B208" s="158"/>
      <c r="D208" s="159" t="s">
        <v>141</v>
      </c>
      <c r="E208" s="160" t="s">
        <v>1</v>
      </c>
      <c r="F208" s="161" t="s">
        <v>221</v>
      </c>
      <c r="H208" s="162">
        <v>15</v>
      </c>
      <c r="I208" s="163"/>
      <c r="L208" s="158"/>
      <c r="M208" s="164"/>
      <c r="N208" s="165"/>
      <c r="O208" s="165"/>
      <c r="P208" s="165"/>
      <c r="Q208" s="165"/>
      <c r="R208" s="165"/>
      <c r="S208" s="165"/>
      <c r="T208" s="166"/>
      <c r="AT208" s="160" t="s">
        <v>141</v>
      </c>
      <c r="AU208" s="160" t="s">
        <v>82</v>
      </c>
      <c r="AV208" s="13" t="s">
        <v>82</v>
      </c>
      <c r="AW208" s="13" t="s">
        <v>29</v>
      </c>
      <c r="AX208" s="13" t="s">
        <v>72</v>
      </c>
      <c r="AY208" s="160" t="s">
        <v>133</v>
      </c>
    </row>
    <row r="209" spans="1:65" s="13" customFormat="1">
      <c r="B209" s="158"/>
      <c r="D209" s="159" t="s">
        <v>141</v>
      </c>
      <c r="E209" s="160" t="s">
        <v>1</v>
      </c>
      <c r="F209" s="161" t="s">
        <v>222</v>
      </c>
      <c r="H209" s="162">
        <v>18</v>
      </c>
      <c r="I209" s="163"/>
      <c r="L209" s="158"/>
      <c r="M209" s="164"/>
      <c r="N209" s="165"/>
      <c r="O209" s="165"/>
      <c r="P209" s="165"/>
      <c r="Q209" s="165"/>
      <c r="R209" s="165"/>
      <c r="S209" s="165"/>
      <c r="T209" s="166"/>
      <c r="AT209" s="160" t="s">
        <v>141</v>
      </c>
      <c r="AU209" s="160" t="s">
        <v>82</v>
      </c>
      <c r="AV209" s="13" t="s">
        <v>82</v>
      </c>
      <c r="AW209" s="13" t="s">
        <v>29</v>
      </c>
      <c r="AX209" s="13" t="s">
        <v>72</v>
      </c>
      <c r="AY209" s="160" t="s">
        <v>133</v>
      </c>
    </row>
    <row r="210" spans="1:65" s="13" customFormat="1">
      <c r="B210" s="158"/>
      <c r="D210" s="159" t="s">
        <v>141</v>
      </c>
      <c r="E210" s="160" t="s">
        <v>1</v>
      </c>
      <c r="F210" s="161" t="s">
        <v>326</v>
      </c>
      <c r="H210" s="162">
        <v>6</v>
      </c>
      <c r="I210" s="163"/>
      <c r="L210" s="158"/>
      <c r="M210" s="164"/>
      <c r="N210" s="165"/>
      <c r="O210" s="165"/>
      <c r="P210" s="165"/>
      <c r="Q210" s="165"/>
      <c r="R210" s="165"/>
      <c r="S210" s="165"/>
      <c r="T210" s="166"/>
      <c r="AT210" s="160" t="s">
        <v>141</v>
      </c>
      <c r="AU210" s="160" t="s">
        <v>82</v>
      </c>
      <c r="AV210" s="13" t="s">
        <v>82</v>
      </c>
      <c r="AW210" s="13" t="s">
        <v>29</v>
      </c>
      <c r="AX210" s="13" t="s">
        <v>72</v>
      </c>
      <c r="AY210" s="160" t="s">
        <v>133</v>
      </c>
    </row>
    <row r="211" spans="1:65" s="13" customFormat="1">
      <c r="B211" s="158"/>
      <c r="D211" s="159" t="s">
        <v>141</v>
      </c>
      <c r="E211" s="160" t="s">
        <v>1</v>
      </c>
      <c r="F211" s="161" t="s">
        <v>327</v>
      </c>
      <c r="H211" s="162">
        <v>3</v>
      </c>
      <c r="I211" s="163"/>
      <c r="L211" s="158"/>
      <c r="M211" s="164"/>
      <c r="N211" s="165"/>
      <c r="O211" s="165"/>
      <c r="P211" s="165"/>
      <c r="Q211" s="165"/>
      <c r="R211" s="165"/>
      <c r="S211" s="165"/>
      <c r="T211" s="166"/>
      <c r="AT211" s="160" t="s">
        <v>141</v>
      </c>
      <c r="AU211" s="160" t="s">
        <v>82</v>
      </c>
      <c r="AV211" s="13" t="s">
        <v>82</v>
      </c>
      <c r="AW211" s="13" t="s">
        <v>29</v>
      </c>
      <c r="AX211" s="13" t="s">
        <v>72</v>
      </c>
      <c r="AY211" s="160" t="s">
        <v>133</v>
      </c>
    </row>
    <row r="212" spans="1:65" s="14" customFormat="1">
      <c r="B212" s="167"/>
      <c r="D212" s="159" t="s">
        <v>141</v>
      </c>
      <c r="E212" s="168" t="s">
        <v>1</v>
      </c>
      <c r="F212" s="169" t="s">
        <v>143</v>
      </c>
      <c r="H212" s="170">
        <v>42</v>
      </c>
      <c r="I212" s="171"/>
      <c r="L212" s="167"/>
      <c r="M212" s="172"/>
      <c r="N212" s="173"/>
      <c r="O212" s="173"/>
      <c r="P212" s="173"/>
      <c r="Q212" s="173"/>
      <c r="R212" s="173"/>
      <c r="S212" s="173"/>
      <c r="T212" s="174"/>
      <c r="AT212" s="168" t="s">
        <v>141</v>
      </c>
      <c r="AU212" s="168" t="s">
        <v>82</v>
      </c>
      <c r="AV212" s="14" t="s">
        <v>139</v>
      </c>
      <c r="AW212" s="14" t="s">
        <v>29</v>
      </c>
      <c r="AX212" s="14" t="s">
        <v>80</v>
      </c>
      <c r="AY212" s="168" t="s">
        <v>133</v>
      </c>
    </row>
    <row r="213" spans="1:65" s="2" customFormat="1" ht="16.5" customHeight="1">
      <c r="A213" s="31"/>
      <c r="B213" s="143"/>
      <c r="C213" s="144" t="s">
        <v>328</v>
      </c>
      <c r="D213" s="144" t="s">
        <v>135</v>
      </c>
      <c r="E213" s="145" t="s">
        <v>329</v>
      </c>
      <c r="F213" s="146" t="s">
        <v>330</v>
      </c>
      <c r="G213" s="147" t="s">
        <v>156</v>
      </c>
      <c r="H213" s="148">
        <v>0.6</v>
      </c>
      <c r="I213" s="149"/>
      <c r="J213" s="150">
        <f>ROUND(I213*H213,2)</f>
        <v>0</v>
      </c>
      <c r="K213" s="151"/>
      <c r="L213" s="32"/>
      <c r="M213" s="152" t="s">
        <v>1</v>
      </c>
      <c r="N213" s="153" t="s">
        <v>37</v>
      </c>
      <c r="O213" s="57"/>
      <c r="P213" s="154">
        <f>O213*H213</f>
        <v>0</v>
      </c>
      <c r="Q213" s="154">
        <v>0</v>
      </c>
      <c r="R213" s="154">
        <f>Q213*H213</f>
        <v>0</v>
      </c>
      <c r="S213" s="154">
        <v>2.5</v>
      </c>
      <c r="T213" s="155">
        <f>S213*H213</f>
        <v>1.5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56" t="s">
        <v>139</v>
      </c>
      <c r="AT213" s="156" t="s">
        <v>135</v>
      </c>
      <c r="AU213" s="156" t="s">
        <v>82</v>
      </c>
      <c r="AY213" s="16" t="s">
        <v>133</v>
      </c>
      <c r="BE213" s="157">
        <f>IF(N213="základní",J213,0)</f>
        <v>0</v>
      </c>
      <c r="BF213" s="157">
        <f>IF(N213="snížená",J213,0)</f>
        <v>0</v>
      </c>
      <c r="BG213" s="157">
        <f>IF(N213="zákl. přenesená",J213,0)</f>
        <v>0</v>
      </c>
      <c r="BH213" s="157">
        <f>IF(N213="sníž. přenesená",J213,0)</f>
        <v>0</v>
      </c>
      <c r="BI213" s="157">
        <f>IF(N213="nulová",J213,0)</f>
        <v>0</v>
      </c>
      <c r="BJ213" s="16" t="s">
        <v>80</v>
      </c>
      <c r="BK213" s="157">
        <f>ROUND(I213*H213,2)</f>
        <v>0</v>
      </c>
      <c r="BL213" s="16" t="s">
        <v>139</v>
      </c>
      <c r="BM213" s="156" t="s">
        <v>331</v>
      </c>
    </row>
    <row r="214" spans="1:65" s="13" customFormat="1">
      <c r="B214" s="158"/>
      <c r="D214" s="159" t="s">
        <v>141</v>
      </c>
      <c r="E214" s="160" t="s">
        <v>1</v>
      </c>
      <c r="F214" s="161" t="s">
        <v>224</v>
      </c>
      <c r="H214" s="162">
        <v>0.6</v>
      </c>
      <c r="I214" s="163"/>
      <c r="L214" s="158"/>
      <c r="M214" s="164"/>
      <c r="N214" s="165"/>
      <c r="O214" s="165"/>
      <c r="P214" s="165"/>
      <c r="Q214" s="165"/>
      <c r="R214" s="165"/>
      <c r="S214" s="165"/>
      <c r="T214" s="166"/>
      <c r="AT214" s="160" t="s">
        <v>141</v>
      </c>
      <c r="AU214" s="160" t="s">
        <v>82</v>
      </c>
      <c r="AV214" s="13" t="s">
        <v>82</v>
      </c>
      <c r="AW214" s="13" t="s">
        <v>29</v>
      </c>
      <c r="AX214" s="13" t="s">
        <v>72</v>
      </c>
      <c r="AY214" s="160" t="s">
        <v>133</v>
      </c>
    </row>
    <row r="215" spans="1:65" s="14" customFormat="1">
      <c r="B215" s="167"/>
      <c r="D215" s="159" t="s">
        <v>141</v>
      </c>
      <c r="E215" s="168" t="s">
        <v>1</v>
      </c>
      <c r="F215" s="169" t="s">
        <v>143</v>
      </c>
      <c r="H215" s="170">
        <v>0.6</v>
      </c>
      <c r="I215" s="171"/>
      <c r="L215" s="167"/>
      <c r="M215" s="172"/>
      <c r="N215" s="173"/>
      <c r="O215" s="173"/>
      <c r="P215" s="173"/>
      <c r="Q215" s="173"/>
      <c r="R215" s="173"/>
      <c r="S215" s="173"/>
      <c r="T215" s="174"/>
      <c r="AT215" s="168" t="s">
        <v>141</v>
      </c>
      <c r="AU215" s="168" t="s">
        <v>82</v>
      </c>
      <c r="AV215" s="14" t="s">
        <v>139</v>
      </c>
      <c r="AW215" s="14" t="s">
        <v>29</v>
      </c>
      <c r="AX215" s="14" t="s">
        <v>80</v>
      </c>
      <c r="AY215" s="168" t="s">
        <v>133</v>
      </c>
    </row>
    <row r="216" spans="1:65" s="2" customFormat="1" ht="24.2" customHeight="1">
      <c r="A216" s="31"/>
      <c r="B216" s="143"/>
      <c r="C216" s="144" t="s">
        <v>332</v>
      </c>
      <c r="D216" s="144" t="s">
        <v>135</v>
      </c>
      <c r="E216" s="145" t="s">
        <v>333</v>
      </c>
      <c r="F216" s="146" t="s">
        <v>334</v>
      </c>
      <c r="G216" s="147" t="s">
        <v>315</v>
      </c>
      <c r="H216" s="148">
        <v>616</v>
      </c>
      <c r="I216" s="149"/>
      <c r="J216" s="150">
        <f>ROUND(I216*H216,2)</f>
        <v>0</v>
      </c>
      <c r="K216" s="151"/>
      <c r="L216" s="32"/>
      <c r="M216" s="152" t="s">
        <v>1</v>
      </c>
      <c r="N216" s="153" t="s">
        <v>37</v>
      </c>
      <c r="O216" s="57"/>
      <c r="P216" s="154">
        <f>O216*H216</f>
        <v>0</v>
      </c>
      <c r="Q216" s="154">
        <v>0</v>
      </c>
      <c r="R216" s="154">
        <f>Q216*H216</f>
        <v>0</v>
      </c>
      <c r="S216" s="154">
        <v>6.5000000000000002E-2</v>
      </c>
      <c r="T216" s="155">
        <f>S216*H216</f>
        <v>40.04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56" t="s">
        <v>139</v>
      </c>
      <c r="AT216" s="156" t="s">
        <v>135</v>
      </c>
      <c r="AU216" s="156" t="s">
        <v>82</v>
      </c>
      <c r="AY216" s="16" t="s">
        <v>133</v>
      </c>
      <c r="BE216" s="157">
        <f>IF(N216="základní",J216,0)</f>
        <v>0</v>
      </c>
      <c r="BF216" s="157">
        <f>IF(N216="snížená",J216,0)</f>
        <v>0</v>
      </c>
      <c r="BG216" s="157">
        <f>IF(N216="zákl. přenesená",J216,0)</f>
        <v>0</v>
      </c>
      <c r="BH216" s="157">
        <f>IF(N216="sníž. přenesená",J216,0)</f>
        <v>0</v>
      </c>
      <c r="BI216" s="157">
        <f>IF(N216="nulová",J216,0)</f>
        <v>0</v>
      </c>
      <c r="BJ216" s="16" t="s">
        <v>80</v>
      </c>
      <c r="BK216" s="157">
        <f>ROUND(I216*H216,2)</f>
        <v>0</v>
      </c>
      <c r="BL216" s="16" t="s">
        <v>139</v>
      </c>
      <c r="BM216" s="156" t="s">
        <v>335</v>
      </c>
    </row>
    <row r="217" spans="1:65" s="13" customFormat="1">
      <c r="B217" s="158"/>
      <c r="D217" s="159" t="s">
        <v>141</v>
      </c>
      <c r="E217" s="160" t="s">
        <v>1</v>
      </c>
      <c r="F217" s="161" t="s">
        <v>336</v>
      </c>
      <c r="H217" s="162">
        <v>616</v>
      </c>
      <c r="I217" s="163"/>
      <c r="L217" s="158"/>
      <c r="M217" s="164"/>
      <c r="N217" s="165"/>
      <c r="O217" s="165"/>
      <c r="P217" s="165"/>
      <c r="Q217" s="165"/>
      <c r="R217" s="165"/>
      <c r="S217" s="165"/>
      <c r="T217" s="166"/>
      <c r="AT217" s="160" t="s">
        <v>141</v>
      </c>
      <c r="AU217" s="160" t="s">
        <v>82</v>
      </c>
      <c r="AV217" s="13" t="s">
        <v>82</v>
      </c>
      <c r="AW217" s="13" t="s">
        <v>29</v>
      </c>
      <c r="AX217" s="13" t="s">
        <v>72</v>
      </c>
      <c r="AY217" s="160" t="s">
        <v>133</v>
      </c>
    </row>
    <row r="218" spans="1:65" s="14" customFormat="1">
      <c r="B218" s="167"/>
      <c r="D218" s="159" t="s">
        <v>141</v>
      </c>
      <c r="E218" s="168" t="s">
        <v>1</v>
      </c>
      <c r="F218" s="169" t="s">
        <v>143</v>
      </c>
      <c r="H218" s="170">
        <v>616</v>
      </c>
      <c r="I218" s="171"/>
      <c r="L218" s="167"/>
      <c r="M218" s="172"/>
      <c r="N218" s="173"/>
      <c r="O218" s="173"/>
      <c r="P218" s="173"/>
      <c r="Q218" s="173"/>
      <c r="R218" s="173"/>
      <c r="S218" s="173"/>
      <c r="T218" s="174"/>
      <c r="AT218" s="168" t="s">
        <v>141</v>
      </c>
      <c r="AU218" s="168" t="s">
        <v>82</v>
      </c>
      <c r="AV218" s="14" t="s">
        <v>139</v>
      </c>
      <c r="AW218" s="14" t="s">
        <v>29</v>
      </c>
      <c r="AX218" s="14" t="s">
        <v>80</v>
      </c>
      <c r="AY218" s="168" t="s">
        <v>133</v>
      </c>
    </row>
    <row r="219" spans="1:65" s="2" customFormat="1" ht="33" customHeight="1">
      <c r="A219" s="31"/>
      <c r="B219" s="143"/>
      <c r="C219" s="144" t="s">
        <v>337</v>
      </c>
      <c r="D219" s="144" t="s">
        <v>135</v>
      </c>
      <c r="E219" s="145" t="s">
        <v>338</v>
      </c>
      <c r="F219" s="146" t="s">
        <v>339</v>
      </c>
      <c r="G219" s="147" t="s">
        <v>315</v>
      </c>
      <c r="H219" s="148">
        <v>770</v>
      </c>
      <c r="I219" s="149"/>
      <c r="J219" s="150">
        <f>ROUND(I219*H219,2)</f>
        <v>0</v>
      </c>
      <c r="K219" s="151"/>
      <c r="L219" s="32"/>
      <c r="M219" s="152" t="s">
        <v>1</v>
      </c>
      <c r="N219" s="153" t="s">
        <v>37</v>
      </c>
      <c r="O219" s="57"/>
      <c r="P219" s="154">
        <f>O219*H219</f>
        <v>0</v>
      </c>
      <c r="Q219" s="154">
        <v>0</v>
      </c>
      <c r="R219" s="154">
        <f>Q219*H219</f>
        <v>0</v>
      </c>
      <c r="S219" s="154">
        <v>7.0000000000000007E-2</v>
      </c>
      <c r="T219" s="155">
        <f>S219*H219</f>
        <v>53.900000000000006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56" t="s">
        <v>139</v>
      </c>
      <c r="AT219" s="156" t="s">
        <v>135</v>
      </c>
      <c r="AU219" s="156" t="s">
        <v>82</v>
      </c>
      <c r="AY219" s="16" t="s">
        <v>133</v>
      </c>
      <c r="BE219" s="157">
        <f>IF(N219="základní",J219,0)</f>
        <v>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6" t="s">
        <v>80</v>
      </c>
      <c r="BK219" s="157">
        <f>ROUND(I219*H219,2)</f>
        <v>0</v>
      </c>
      <c r="BL219" s="16" t="s">
        <v>139</v>
      </c>
      <c r="BM219" s="156" t="s">
        <v>340</v>
      </c>
    </row>
    <row r="220" spans="1:65" s="13" customFormat="1">
      <c r="B220" s="158"/>
      <c r="D220" s="159" t="s">
        <v>141</v>
      </c>
      <c r="E220" s="160" t="s">
        <v>1</v>
      </c>
      <c r="F220" s="161" t="s">
        <v>341</v>
      </c>
      <c r="H220" s="162">
        <v>770</v>
      </c>
      <c r="I220" s="163"/>
      <c r="L220" s="158"/>
      <c r="M220" s="164"/>
      <c r="N220" s="165"/>
      <c r="O220" s="165"/>
      <c r="P220" s="165"/>
      <c r="Q220" s="165"/>
      <c r="R220" s="165"/>
      <c r="S220" s="165"/>
      <c r="T220" s="166"/>
      <c r="AT220" s="160" t="s">
        <v>141</v>
      </c>
      <c r="AU220" s="160" t="s">
        <v>82</v>
      </c>
      <c r="AV220" s="13" t="s">
        <v>82</v>
      </c>
      <c r="AW220" s="13" t="s">
        <v>29</v>
      </c>
      <c r="AX220" s="13" t="s">
        <v>72</v>
      </c>
      <c r="AY220" s="160" t="s">
        <v>133</v>
      </c>
    </row>
    <row r="221" spans="1:65" s="14" customFormat="1">
      <c r="B221" s="167"/>
      <c r="D221" s="159" t="s">
        <v>141</v>
      </c>
      <c r="E221" s="168" t="s">
        <v>1</v>
      </c>
      <c r="F221" s="169" t="s">
        <v>143</v>
      </c>
      <c r="H221" s="170">
        <v>770</v>
      </c>
      <c r="I221" s="171"/>
      <c r="L221" s="167"/>
      <c r="M221" s="172"/>
      <c r="N221" s="173"/>
      <c r="O221" s="173"/>
      <c r="P221" s="173"/>
      <c r="Q221" s="173"/>
      <c r="R221" s="173"/>
      <c r="S221" s="173"/>
      <c r="T221" s="174"/>
      <c r="AT221" s="168" t="s">
        <v>141</v>
      </c>
      <c r="AU221" s="168" t="s">
        <v>82</v>
      </c>
      <c r="AV221" s="14" t="s">
        <v>139</v>
      </c>
      <c r="AW221" s="14" t="s">
        <v>29</v>
      </c>
      <c r="AX221" s="14" t="s">
        <v>80</v>
      </c>
      <c r="AY221" s="168" t="s">
        <v>133</v>
      </c>
    </row>
    <row r="222" spans="1:65" s="2" customFormat="1" ht="24.2" customHeight="1">
      <c r="A222" s="31"/>
      <c r="B222" s="143"/>
      <c r="C222" s="144" t="s">
        <v>342</v>
      </c>
      <c r="D222" s="144" t="s">
        <v>135</v>
      </c>
      <c r="E222" s="145" t="s">
        <v>343</v>
      </c>
      <c r="F222" s="146" t="s">
        <v>344</v>
      </c>
      <c r="G222" s="147" t="s">
        <v>315</v>
      </c>
      <c r="H222" s="148">
        <v>95</v>
      </c>
      <c r="I222" s="149"/>
      <c r="J222" s="150">
        <f>ROUND(I222*H222,2)</f>
        <v>0</v>
      </c>
      <c r="K222" s="151"/>
      <c r="L222" s="32"/>
      <c r="M222" s="152" t="s">
        <v>1</v>
      </c>
      <c r="N222" s="153" t="s">
        <v>37</v>
      </c>
      <c r="O222" s="57"/>
      <c r="P222" s="154">
        <f>O222*H222</f>
        <v>0</v>
      </c>
      <c r="Q222" s="154">
        <v>4.8000000000000001E-2</v>
      </c>
      <c r="R222" s="154">
        <f>Q222*H222</f>
        <v>4.5600000000000005</v>
      </c>
      <c r="S222" s="154">
        <v>4.8000000000000001E-2</v>
      </c>
      <c r="T222" s="155">
        <f>S222*H222</f>
        <v>4.5600000000000005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56" t="s">
        <v>139</v>
      </c>
      <c r="AT222" s="156" t="s">
        <v>135</v>
      </c>
      <c r="AU222" s="156" t="s">
        <v>82</v>
      </c>
      <c r="AY222" s="16" t="s">
        <v>133</v>
      </c>
      <c r="BE222" s="157">
        <f>IF(N222="základní",J222,0)</f>
        <v>0</v>
      </c>
      <c r="BF222" s="157">
        <f>IF(N222="snížená",J222,0)</f>
        <v>0</v>
      </c>
      <c r="BG222" s="157">
        <f>IF(N222="zákl. přenesená",J222,0)</f>
        <v>0</v>
      </c>
      <c r="BH222" s="157">
        <f>IF(N222="sníž. přenesená",J222,0)</f>
        <v>0</v>
      </c>
      <c r="BI222" s="157">
        <f>IF(N222="nulová",J222,0)</f>
        <v>0</v>
      </c>
      <c r="BJ222" s="16" t="s">
        <v>80</v>
      </c>
      <c r="BK222" s="157">
        <f>ROUND(I222*H222,2)</f>
        <v>0</v>
      </c>
      <c r="BL222" s="16" t="s">
        <v>139</v>
      </c>
      <c r="BM222" s="156" t="s">
        <v>345</v>
      </c>
    </row>
    <row r="223" spans="1:65" s="2" customFormat="1" ht="21.75" customHeight="1">
      <c r="A223" s="31"/>
      <c r="B223" s="143"/>
      <c r="C223" s="144" t="s">
        <v>346</v>
      </c>
      <c r="D223" s="144" t="s">
        <v>135</v>
      </c>
      <c r="E223" s="145" t="s">
        <v>347</v>
      </c>
      <c r="F223" s="146" t="s">
        <v>348</v>
      </c>
      <c r="G223" s="147" t="s">
        <v>315</v>
      </c>
      <c r="H223" s="148">
        <v>140</v>
      </c>
      <c r="I223" s="149"/>
      <c r="J223" s="150">
        <f>ROUND(I223*H223,2)</f>
        <v>0</v>
      </c>
      <c r="K223" s="151"/>
      <c r="L223" s="32"/>
      <c r="M223" s="152" t="s">
        <v>1</v>
      </c>
      <c r="N223" s="153" t="s">
        <v>37</v>
      </c>
      <c r="O223" s="57"/>
      <c r="P223" s="154">
        <f>O223*H223</f>
        <v>0</v>
      </c>
      <c r="Q223" s="154">
        <v>4.8000000000000001E-2</v>
      </c>
      <c r="R223" s="154">
        <f>Q223*H223</f>
        <v>6.72</v>
      </c>
      <c r="S223" s="154">
        <v>4.8000000000000001E-2</v>
      </c>
      <c r="T223" s="155">
        <f>S223*H223</f>
        <v>6.72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56" t="s">
        <v>139</v>
      </c>
      <c r="AT223" s="156" t="s">
        <v>135</v>
      </c>
      <c r="AU223" s="156" t="s">
        <v>82</v>
      </c>
      <c r="AY223" s="16" t="s">
        <v>133</v>
      </c>
      <c r="BE223" s="157">
        <f>IF(N223="základní",J223,0)</f>
        <v>0</v>
      </c>
      <c r="BF223" s="157">
        <f>IF(N223="snížená",J223,0)</f>
        <v>0</v>
      </c>
      <c r="BG223" s="157">
        <f>IF(N223="zákl. přenesená",J223,0)</f>
        <v>0</v>
      </c>
      <c r="BH223" s="157">
        <f>IF(N223="sníž. přenesená",J223,0)</f>
        <v>0</v>
      </c>
      <c r="BI223" s="157">
        <f>IF(N223="nulová",J223,0)</f>
        <v>0</v>
      </c>
      <c r="BJ223" s="16" t="s">
        <v>80</v>
      </c>
      <c r="BK223" s="157">
        <f>ROUND(I223*H223,2)</f>
        <v>0</v>
      </c>
      <c r="BL223" s="16" t="s">
        <v>139</v>
      </c>
      <c r="BM223" s="156" t="s">
        <v>349</v>
      </c>
    </row>
    <row r="224" spans="1:65" s="2" customFormat="1" ht="24.2" customHeight="1">
      <c r="A224" s="31"/>
      <c r="B224" s="143"/>
      <c r="C224" s="144" t="s">
        <v>350</v>
      </c>
      <c r="D224" s="144" t="s">
        <v>135</v>
      </c>
      <c r="E224" s="145" t="s">
        <v>351</v>
      </c>
      <c r="F224" s="146" t="s">
        <v>352</v>
      </c>
      <c r="G224" s="147" t="s">
        <v>315</v>
      </c>
      <c r="H224" s="148">
        <v>140</v>
      </c>
      <c r="I224" s="149"/>
      <c r="J224" s="150">
        <f>ROUND(I224*H224,2)</f>
        <v>0</v>
      </c>
      <c r="K224" s="151"/>
      <c r="L224" s="32"/>
      <c r="M224" s="152" t="s">
        <v>1</v>
      </c>
      <c r="N224" s="153" t="s">
        <v>37</v>
      </c>
      <c r="O224" s="57"/>
      <c r="P224" s="154">
        <f>O224*H224</f>
        <v>0</v>
      </c>
      <c r="Q224" s="154">
        <v>1.162E-2</v>
      </c>
      <c r="R224" s="154">
        <f>Q224*H224</f>
        <v>1.6268</v>
      </c>
      <c r="S224" s="154">
        <v>0</v>
      </c>
      <c r="T224" s="155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56" t="s">
        <v>139</v>
      </c>
      <c r="AT224" s="156" t="s">
        <v>135</v>
      </c>
      <c r="AU224" s="156" t="s">
        <v>82</v>
      </c>
      <c r="AY224" s="16" t="s">
        <v>133</v>
      </c>
      <c r="BE224" s="157">
        <f>IF(N224="základní",J224,0)</f>
        <v>0</v>
      </c>
      <c r="BF224" s="157">
        <f>IF(N224="snížená",J224,0)</f>
        <v>0</v>
      </c>
      <c r="BG224" s="157">
        <f>IF(N224="zákl. přenesená",J224,0)</f>
        <v>0</v>
      </c>
      <c r="BH224" s="157">
        <f>IF(N224="sníž. přenesená",J224,0)</f>
        <v>0</v>
      </c>
      <c r="BI224" s="157">
        <f>IF(N224="nulová",J224,0)</f>
        <v>0</v>
      </c>
      <c r="BJ224" s="16" t="s">
        <v>80</v>
      </c>
      <c r="BK224" s="157">
        <f>ROUND(I224*H224,2)</f>
        <v>0</v>
      </c>
      <c r="BL224" s="16" t="s">
        <v>139</v>
      </c>
      <c r="BM224" s="156" t="s">
        <v>353</v>
      </c>
    </row>
    <row r="225" spans="1:65" s="13" customFormat="1">
      <c r="B225" s="158"/>
      <c r="D225" s="159" t="s">
        <v>141</v>
      </c>
      <c r="E225" s="160" t="s">
        <v>1</v>
      </c>
      <c r="F225" s="161" t="s">
        <v>354</v>
      </c>
      <c r="H225" s="162">
        <v>140</v>
      </c>
      <c r="I225" s="163"/>
      <c r="L225" s="158"/>
      <c r="M225" s="164"/>
      <c r="N225" s="165"/>
      <c r="O225" s="165"/>
      <c r="P225" s="165"/>
      <c r="Q225" s="165"/>
      <c r="R225" s="165"/>
      <c r="S225" s="165"/>
      <c r="T225" s="166"/>
      <c r="AT225" s="160" t="s">
        <v>141</v>
      </c>
      <c r="AU225" s="160" t="s">
        <v>82</v>
      </c>
      <c r="AV225" s="13" t="s">
        <v>82</v>
      </c>
      <c r="AW225" s="13" t="s">
        <v>29</v>
      </c>
      <c r="AX225" s="13" t="s">
        <v>72</v>
      </c>
      <c r="AY225" s="160" t="s">
        <v>133</v>
      </c>
    </row>
    <row r="226" spans="1:65" s="14" customFormat="1">
      <c r="B226" s="167"/>
      <c r="D226" s="159" t="s">
        <v>141</v>
      </c>
      <c r="E226" s="168" t="s">
        <v>1</v>
      </c>
      <c r="F226" s="169" t="s">
        <v>143</v>
      </c>
      <c r="H226" s="170">
        <v>140</v>
      </c>
      <c r="I226" s="171"/>
      <c r="L226" s="167"/>
      <c r="M226" s="172"/>
      <c r="N226" s="173"/>
      <c r="O226" s="173"/>
      <c r="P226" s="173"/>
      <c r="Q226" s="173"/>
      <c r="R226" s="173"/>
      <c r="S226" s="173"/>
      <c r="T226" s="174"/>
      <c r="AT226" s="168" t="s">
        <v>141</v>
      </c>
      <c r="AU226" s="168" t="s">
        <v>82</v>
      </c>
      <c r="AV226" s="14" t="s">
        <v>139</v>
      </c>
      <c r="AW226" s="14" t="s">
        <v>29</v>
      </c>
      <c r="AX226" s="14" t="s">
        <v>80</v>
      </c>
      <c r="AY226" s="168" t="s">
        <v>133</v>
      </c>
    </row>
    <row r="227" spans="1:65" s="2" customFormat="1" ht="24.2" customHeight="1">
      <c r="A227" s="31"/>
      <c r="B227" s="143"/>
      <c r="C227" s="144" t="s">
        <v>355</v>
      </c>
      <c r="D227" s="144" t="s">
        <v>135</v>
      </c>
      <c r="E227" s="145" t="s">
        <v>356</v>
      </c>
      <c r="F227" s="146" t="s">
        <v>357</v>
      </c>
      <c r="G227" s="147" t="s">
        <v>315</v>
      </c>
      <c r="H227" s="148">
        <v>140</v>
      </c>
      <c r="I227" s="149"/>
      <c r="J227" s="150">
        <f>ROUND(I227*H227,2)</f>
        <v>0</v>
      </c>
      <c r="K227" s="151"/>
      <c r="L227" s="32"/>
      <c r="M227" s="152" t="s">
        <v>1</v>
      </c>
      <c r="N227" s="153" t="s">
        <v>37</v>
      </c>
      <c r="O227" s="57"/>
      <c r="P227" s="154">
        <f>O227*H227</f>
        <v>0</v>
      </c>
      <c r="Q227" s="154">
        <v>0</v>
      </c>
      <c r="R227" s="154">
        <f>Q227*H227</f>
        <v>0</v>
      </c>
      <c r="S227" s="154">
        <v>0</v>
      </c>
      <c r="T227" s="155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56" t="s">
        <v>139</v>
      </c>
      <c r="AT227" s="156" t="s">
        <v>135</v>
      </c>
      <c r="AU227" s="156" t="s">
        <v>82</v>
      </c>
      <c r="AY227" s="16" t="s">
        <v>133</v>
      </c>
      <c r="BE227" s="157">
        <f>IF(N227="základní",J227,0)</f>
        <v>0</v>
      </c>
      <c r="BF227" s="157">
        <f>IF(N227="snížená",J227,0)</f>
        <v>0</v>
      </c>
      <c r="BG227" s="157">
        <f>IF(N227="zákl. přenesená",J227,0)</f>
        <v>0</v>
      </c>
      <c r="BH227" s="157">
        <f>IF(N227="sníž. přenesená",J227,0)</f>
        <v>0</v>
      </c>
      <c r="BI227" s="157">
        <f>IF(N227="nulová",J227,0)</f>
        <v>0</v>
      </c>
      <c r="BJ227" s="16" t="s">
        <v>80</v>
      </c>
      <c r="BK227" s="157">
        <f>ROUND(I227*H227,2)</f>
        <v>0</v>
      </c>
      <c r="BL227" s="16" t="s">
        <v>139</v>
      </c>
      <c r="BM227" s="156" t="s">
        <v>358</v>
      </c>
    </row>
    <row r="228" spans="1:65" s="13" customFormat="1">
      <c r="B228" s="158"/>
      <c r="D228" s="159" t="s">
        <v>141</v>
      </c>
      <c r="E228" s="160" t="s">
        <v>1</v>
      </c>
      <c r="F228" s="161" t="s">
        <v>354</v>
      </c>
      <c r="H228" s="162">
        <v>140</v>
      </c>
      <c r="I228" s="163"/>
      <c r="L228" s="158"/>
      <c r="M228" s="164"/>
      <c r="N228" s="165"/>
      <c r="O228" s="165"/>
      <c r="P228" s="165"/>
      <c r="Q228" s="165"/>
      <c r="R228" s="165"/>
      <c r="S228" s="165"/>
      <c r="T228" s="166"/>
      <c r="AT228" s="160" t="s">
        <v>141</v>
      </c>
      <c r="AU228" s="160" t="s">
        <v>82</v>
      </c>
      <c r="AV228" s="13" t="s">
        <v>82</v>
      </c>
      <c r="AW228" s="13" t="s">
        <v>29</v>
      </c>
      <c r="AX228" s="13" t="s">
        <v>72</v>
      </c>
      <c r="AY228" s="160" t="s">
        <v>133</v>
      </c>
    </row>
    <row r="229" spans="1:65" s="14" customFormat="1">
      <c r="B229" s="167"/>
      <c r="D229" s="159" t="s">
        <v>141</v>
      </c>
      <c r="E229" s="168" t="s">
        <v>1</v>
      </c>
      <c r="F229" s="169" t="s">
        <v>143</v>
      </c>
      <c r="H229" s="170">
        <v>140</v>
      </c>
      <c r="I229" s="171"/>
      <c r="L229" s="167"/>
      <c r="M229" s="172"/>
      <c r="N229" s="173"/>
      <c r="O229" s="173"/>
      <c r="P229" s="173"/>
      <c r="Q229" s="173"/>
      <c r="R229" s="173"/>
      <c r="S229" s="173"/>
      <c r="T229" s="174"/>
      <c r="AT229" s="168" t="s">
        <v>141</v>
      </c>
      <c r="AU229" s="168" t="s">
        <v>82</v>
      </c>
      <c r="AV229" s="14" t="s">
        <v>139</v>
      </c>
      <c r="AW229" s="14" t="s">
        <v>29</v>
      </c>
      <c r="AX229" s="14" t="s">
        <v>80</v>
      </c>
      <c r="AY229" s="168" t="s">
        <v>133</v>
      </c>
    </row>
    <row r="230" spans="1:65" s="2" customFormat="1" ht="24.2" customHeight="1">
      <c r="A230" s="31"/>
      <c r="B230" s="143"/>
      <c r="C230" s="144" t="s">
        <v>359</v>
      </c>
      <c r="D230" s="144" t="s">
        <v>135</v>
      </c>
      <c r="E230" s="145" t="s">
        <v>360</v>
      </c>
      <c r="F230" s="146" t="s">
        <v>361</v>
      </c>
      <c r="G230" s="147" t="s">
        <v>315</v>
      </c>
      <c r="H230" s="148">
        <v>770</v>
      </c>
      <c r="I230" s="149"/>
      <c r="J230" s="150">
        <f>ROUND(I230*H230,2)</f>
        <v>0</v>
      </c>
      <c r="K230" s="151"/>
      <c r="L230" s="32"/>
      <c r="M230" s="152" t="s">
        <v>1</v>
      </c>
      <c r="N230" s="153" t="s">
        <v>37</v>
      </c>
      <c r="O230" s="57"/>
      <c r="P230" s="154">
        <f>O230*H230</f>
        <v>0</v>
      </c>
      <c r="Q230" s="154">
        <v>3.8850000000000003E-2</v>
      </c>
      <c r="R230" s="154">
        <f>Q230*H230</f>
        <v>29.9145</v>
      </c>
      <c r="S230" s="154">
        <v>0</v>
      </c>
      <c r="T230" s="155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56" t="s">
        <v>139</v>
      </c>
      <c r="AT230" s="156" t="s">
        <v>135</v>
      </c>
      <c r="AU230" s="156" t="s">
        <v>82</v>
      </c>
      <c r="AY230" s="16" t="s">
        <v>133</v>
      </c>
      <c r="BE230" s="157">
        <f>IF(N230="základní",J230,0)</f>
        <v>0</v>
      </c>
      <c r="BF230" s="157">
        <f>IF(N230="snížená",J230,0)</f>
        <v>0</v>
      </c>
      <c r="BG230" s="157">
        <f>IF(N230="zákl. přenesená",J230,0)</f>
        <v>0</v>
      </c>
      <c r="BH230" s="157">
        <f>IF(N230="sníž. přenesená",J230,0)</f>
        <v>0</v>
      </c>
      <c r="BI230" s="157">
        <f>IF(N230="nulová",J230,0)</f>
        <v>0</v>
      </c>
      <c r="BJ230" s="16" t="s">
        <v>80</v>
      </c>
      <c r="BK230" s="157">
        <f>ROUND(I230*H230,2)</f>
        <v>0</v>
      </c>
      <c r="BL230" s="16" t="s">
        <v>139</v>
      </c>
      <c r="BM230" s="156" t="s">
        <v>362</v>
      </c>
    </row>
    <row r="231" spans="1:65" s="2" customFormat="1" ht="24.2" customHeight="1">
      <c r="A231" s="31"/>
      <c r="B231" s="143"/>
      <c r="C231" s="144" t="s">
        <v>363</v>
      </c>
      <c r="D231" s="144" t="s">
        <v>135</v>
      </c>
      <c r="E231" s="145" t="s">
        <v>364</v>
      </c>
      <c r="F231" s="146" t="s">
        <v>365</v>
      </c>
      <c r="G231" s="147" t="s">
        <v>315</v>
      </c>
      <c r="H231" s="148">
        <v>616</v>
      </c>
      <c r="I231" s="149"/>
      <c r="J231" s="150">
        <f>ROUND(I231*H231,2)</f>
        <v>0</v>
      </c>
      <c r="K231" s="151"/>
      <c r="L231" s="32"/>
      <c r="M231" s="152" t="s">
        <v>1</v>
      </c>
      <c r="N231" s="153" t="s">
        <v>37</v>
      </c>
      <c r="O231" s="57"/>
      <c r="P231" s="154">
        <f>O231*H231</f>
        <v>0</v>
      </c>
      <c r="Q231" s="154">
        <v>1.9429999999999999E-2</v>
      </c>
      <c r="R231" s="154">
        <f>Q231*H231</f>
        <v>11.96888</v>
      </c>
      <c r="S231" s="154">
        <v>0</v>
      </c>
      <c r="T231" s="155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56" t="s">
        <v>139</v>
      </c>
      <c r="AT231" s="156" t="s">
        <v>135</v>
      </c>
      <c r="AU231" s="156" t="s">
        <v>82</v>
      </c>
      <c r="AY231" s="16" t="s">
        <v>133</v>
      </c>
      <c r="BE231" s="157">
        <f>IF(N231="základní",J231,0)</f>
        <v>0</v>
      </c>
      <c r="BF231" s="157">
        <f>IF(N231="snížená",J231,0)</f>
        <v>0</v>
      </c>
      <c r="BG231" s="157">
        <f>IF(N231="zákl. přenesená",J231,0)</f>
        <v>0</v>
      </c>
      <c r="BH231" s="157">
        <f>IF(N231="sníž. přenesená",J231,0)</f>
        <v>0</v>
      </c>
      <c r="BI231" s="157">
        <f>IF(N231="nulová",J231,0)</f>
        <v>0</v>
      </c>
      <c r="BJ231" s="16" t="s">
        <v>80</v>
      </c>
      <c r="BK231" s="157">
        <f>ROUND(I231*H231,2)</f>
        <v>0</v>
      </c>
      <c r="BL231" s="16" t="s">
        <v>139</v>
      </c>
      <c r="BM231" s="156" t="s">
        <v>366</v>
      </c>
    </row>
    <row r="232" spans="1:65" s="13" customFormat="1">
      <c r="B232" s="158"/>
      <c r="D232" s="159" t="s">
        <v>141</v>
      </c>
      <c r="E232" s="160" t="s">
        <v>1</v>
      </c>
      <c r="F232" s="161" t="s">
        <v>336</v>
      </c>
      <c r="H232" s="162">
        <v>616</v>
      </c>
      <c r="I232" s="163"/>
      <c r="L232" s="158"/>
      <c r="M232" s="164"/>
      <c r="N232" s="165"/>
      <c r="O232" s="165"/>
      <c r="P232" s="165"/>
      <c r="Q232" s="165"/>
      <c r="R232" s="165"/>
      <c r="S232" s="165"/>
      <c r="T232" s="166"/>
      <c r="AT232" s="160" t="s">
        <v>141</v>
      </c>
      <c r="AU232" s="160" t="s">
        <v>82</v>
      </c>
      <c r="AV232" s="13" t="s">
        <v>82</v>
      </c>
      <c r="AW232" s="13" t="s">
        <v>29</v>
      </c>
      <c r="AX232" s="13" t="s">
        <v>72</v>
      </c>
      <c r="AY232" s="160" t="s">
        <v>133</v>
      </c>
    </row>
    <row r="233" spans="1:65" s="14" customFormat="1">
      <c r="B233" s="167"/>
      <c r="D233" s="159" t="s">
        <v>141</v>
      </c>
      <c r="E233" s="168" t="s">
        <v>1</v>
      </c>
      <c r="F233" s="169" t="s">
        <v>143</v>
      </c>
      <c r="H233" s="170">
        <v>616</v>
      </c>
      <c r="I233" s="171"/>
      <c r="L233" s="167"/>
      <c r="M233" s="172"/>
      <c r="N233" s="173"/>
      <c r="O233" s="173"/>
      <c r="P233" s="173"/>
      <c r="Q233" s="173"/>
      <c r="R233" s="173"/>
      <c r="S233" s="173"/>
      <c r="T233" s="174"/>
      <c r="AT233" s="168" t="s">
        <v>141</v>
      </c>
      <c r="AU233" s="168" t="s">
        <v>82</v>
      </c>
      <c r="AV233" s="14" t="s">
        <v>139</v>
      </c>
      <c r="AW233" s="14" t="s">
        <v>29</v>
      </c>
      <c r="AX233" s="14" t="s">
        <v>80</v>
      </c>
      <c r="AY233" s="168" t="s">
        <v>133</v>
      </c>
    </row>
    <row r="234" spans="1:65" s="2" customFormat="1" ht="24.2" customHeight="1">
      <c r="A234" s="31"/>
      <c r="B234" s="143"/>
      <c r="C234" s="144" t="s">
        <v>367</v>
      </c>
      <c r="D234" s="144" t="s">
        <v>135</v>
      </c>
      <c r="E234" s="145" t="s">
        <v>368</v>
      </c>
      <c r="F234" s="146" t="s">
        <v>369</v>
      </c>
      <c r="G234" s="147" t="s">
        <v>315</v>
      </c>
      <c r="H234" s="148">
        <v>616</v>
      </c>
      <c r="I234" s="149"/>
      <c r="J234" s="150">
        <f>ROUND(I234*H234,2)</f>
        <v>0</v>
      </c>
      <c r="K234" s="151"/>
      <c r="L234" s="32"/>
      <c r="M234" s="152" t="s">
        <v>1</v>
      </c>
      <c r="N234" s="153" t="s">
        <v>37</v>
      </c>
      <c r="O234" s="57"/>
      <c r="P234" s="154">
        <f>O234*H234</f>
        <v>0</v>
      </c>
      <c r="Q234" s="154">
        <v>1.5E-3</v>
      </c>
      <c r="R234" s="154">
        <f>Q234*H234</f>
        <v>0.92400000000000004</v>
      </c>
      <c r="S234" s="154">
        <v>0</v>
      </c>
      <c r="T234" s="155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56" t="s">
        <v>139</v>
      </c>
      <c r="AT234" s="156" t="s">
        <v>135</v>
      </c>
      <c r="AU234" s="156" t="s">
        <v>82</v>
      </c>
      <c r="AY234" s="16" t="s">
        <v>133</v>
      </c>
      <c r="BE234" s="157">
        <f>IF(N234="základní",J234,0)</f>
        <v>0</v>
      </c>
      <c r="BF234" s="157">
        <f>IF(N234="snížená",J234,0)</f>
        <v>0</v>
      </c>
      <c r="BG234" s="157">
        <f>IF(N234="zákl. přenesená",J234,0)</f>
        <v>0</v>
      </c>
      <c r="BH234" s="157">
        <f>IF(N234="sníž. přenesená",J234,0)</f>
        <v>0</v>
      </c>
      <c r="BI234" s="157">
        <f>IF(N234="nulová",J234,0)</f>
        <v>0</v>
      </c>
      <c r="BJ234" s="16" t="s">
        <v>80</v>
      </c>
      <c r="BK234" s="157">
        <f>ROUND(I234*H234,2)</f>
        <v>0</v>
      </c>
      <c r="BL234" s="16" t="s">
        <v>139</v>
      </c>
      <c r="BM234" s="156" t="s">
        <v>370</v>
      </c>
    </row>
    <row r="235" spans="1:65" s="13" customFormat="1">
      <c r="B235" s="158"/>
      <c r="D235" s="159" t="s">
        <v>141</v>
      </c>
      <c r="E235" s="160" t="s">
        <v>1</v>
      </c>
      <c r="F235" s="161" t="s">
        <v>371</v>
      </c>
      <c r="H235" s="162">
        <v>616</v>
      </c>
      <c r="I235" s="163"/>
      <c r="L235" s="158"/>
      <c r="M235" s="164"/>
      <c r="N235" s="165"/>
      <c r="O235" s="165"/>
      <c r="P235" s="165"/>
      <c r="Q235" s="165"/>
      <c r="R235" s="165"/>
      <c r="S235" s="165"/>
      <c r="T235" s="166"/>
      <c r="AT235" s="160" t="s">
        <v>141</v>
      </c>
      <c r="AU235" s="160" t="s">
        <v>82</v>
      </c>
      <c r="AV235" s="13" t="s">
        <v>82</v>
      </c>
      <c r="AW235" s="13" t="s">
        <v>29</v>
      </c>
      <c r="AX235" s="13" t="s">
        <v>72</v>
      </c>
      <c r="AY235" s="160" t="s">
        <v>133</v>
      </c>
    </row>
    <row r="236" spans="1:65" s="14" customFormat="1">
      <c r="B236" s="167"/>
      <c r="D236" s="159" t="s">
        <v>141</v>
      </c>
      <c r="E236" s="168" t="s">
        <v>1</v>
      </c>
      <c r="F236" s="169" t="s">
        <v>143</v>
      </c>
      <c r="H236" s="170">
        <v>616</v>
      </c>
      <c r="I236" s="171"/>
      <c r="L236" s="167"/>
      <c r="M236" s="172"/>
      <c r="N236" s="173"/>
      <c r="O236" s="173"/>
      <c r="P236" s="173"/>
      <c r="Q236" s="173"/>
      <c r="R236" s="173"/>
      <c r="S236" s="173"/>
      <c r="T236" s="174"/>
      <c r="AT236" s="168" t="s">
        <v>141</v>
      </c>
      <c r="AU236" s="168" t="s">
        <v>82</v>
      </c>
      <c r="AV236" s="14" t="s">
        <v>139</v>
      </c>
      <c r="AW236" s="14" t="s">
        <v>29</v>
      </c>
      <c r="AX236" s="14" t="s">
        <v>80</v>
      </c>
      <c r="AY236" s="168" t="s">
        <v>133</v>
      </c>
    </row>
    <row r="237" spans="1:65" s="2" customFormat="1" ht="33" customHeight="1">
      <c r="A237" s="31"/>
      <c r="B237" s="143"/>
      <c r="C237" s="144" t="s">
        <v>372</v>
      </c>
      <c r="D237" s="144" t="s">
        <v>135</v>
      </c>
      <c r="E237" s="145" t="s">
        <v>373</v>
      </c>
      <c r="F237" s="146" t="s">
        <v>374</v>
      </c>
      <c r="G237" s="147" t="s">
        <v>167</v>
      </c>
      <c r="H237" s="148">
        <v>855</v>
      </c>
      <c r="I237" s="149"/>
      <c r="J237" s="150">
        <f>ROUND(I237*H237,2)</f>
        <v>0</v>
      </c>
      <c r="K237" s="151"/>
      <c r="L237" s="32"/>
      <c r="M237" s="152" t="s">
        <v>1</v>
      </c>
      <c r="N237" s="153" t="s">
        <v>37</v>
      </c>
      <c r="O237" s="57"/>
      <c r="P237" s="154">
        <f>O237*H237</f>
        <v>0</v>
      </c>
      <c r="Q237" s="154">
        <v>1.67E-3</v>
      </c>
      <c r="R237" s="154">
        <f>Q237*H237</f>
        <v>1.4278500000000001</v>
      </c>
      <c r="S237" s="154">
        <v>0</v>
      </c>
      <c r="T237" s="155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56" t="s">
        <v>139</v>
      </c>
      <c r="AT237" s="156" t="s">
        <v>135</v>
      </c>
      <c r="AU237" s="156" t="s">
        <v>82</v>
      </c>
      <c r="AY237" s="16" t="s">
        <v>133</v>
      </c>
      <c r="BE237" s="157">
        <f>IF(N237="základní",J237,0)</f>
        <v>0</v>
      </c>
      <c r="BF237" s="157">
        <f>IF(N237="snížená",J237,0)</f>
        <v>0</v>
      </c>
      <c r="BG237" s="157">
        <f>IF(N237="zákl. přenesená",J237,0)</f>
        <v>0</v>
      </c>
      <c r="BH237" s="157">
        <f>IF(N237="sníž. přenesená",J237,0)</f>
        <v>0</v>
      </c>
      <c r="BI237" s="157">
        <f>IF(N237="nulová",J237,0)</f>
        <v>0</v>
      </c>
      <c r="BJ237" s="16" t="s">
        <v>80</v>
      </c>
      <c r="BK237" s="157">
        <f>ROUND(I237*H237,2)</f>
        <v>0</v>
      </c>
      <c r="BL237" s="16" t="s">
        <v>139</v>
      </c>
      <c r="BM237" s="156" t="s">
        <v>375</v>
      </c>
    </row>
    <row r="238" spans="1:65" s="13" customFormat="1">
      <c r="B238" s="158"/>
      <c r="D238" s="159" t="s">
        <v>141</v>
      </c>
      <c r="E238" s="160" t="s">
        <v>1</v>
      </c>
      <c r="F238" s="161" t="s">
        <v>376</v>
      </c>
      <c r="H238" s="162">
        <v>576</v>
      </c>
      <c r="I238" s="163"/>
      <c r="L238" s="158"/>
      <c r="M238" s="164"/>
      <c r="N238" s="165"/>
      <c r="O238" s="165"/>
      <c r="P238" s="165"/>
      <c r="Q238" s="165"/>
      <c r="R238" s="165"/>
      <c r="S238" s="165"/>
      <c r="T238" s="166"/>
      <c r="AT238" s="160" t="s">
        <v>141</v>
      </c>
      <c r="AU238" s="160" t="s">
        <v>82</v>
      </c>
      <c r="AV238" s="13" t="s">
        <v>82</v>
      </c>
      <c r="AW238" s="13" t="s">
        <v>29</v>
      </c>
      <c r="AX238" s="13" t="s">
        <v>72</v>
      </c>
      <c r="AY238" s="160" t="s">
        <v>133</v>
      </c>
    </row>
    <row r="239" spans="1:65" s="13" customFormat="1">
      <c r="B239" s="158"/>
      <c r="D239" s="159" t="s">
        <v>141</v>
      </c>
      <c r="E239" s="160" t="s">
        <v>1</v>
      </c>
      <c r="F239" s="161" t="s">
        <v>377</v>
      </c>
      <c r="H239" s="162">
        <v>279</v>
      </c>
      <c r="I239" s="163"/>
      <c r="L239" s="158"/>
      <c r="M239" s="164"/>
      <c r="N239" s="165"/>
      <c r="O239" s="165"/>
      <c r="P239" s="165"/>
      <c r="Q239" s="165"/>
      <c r="R239" s="165"/>
      <c r="S239" s="165"/>
      <c r="T239" s="166"/>
      <c r="AT239" s="160" t="s">
        <v>141</v>
      </c>
      <c r="AU239" s="160" t="s">
        <v>82</v>
      </c>
      <c r="AV239" s="13" t="s">
        <v>82</v>
      </c>
      <c r="AW239" s="13" t="s">
        <v>29</v>
      </c>
      <c r="AX239" s="13" t="s">
        <v>72</v>
      </c>
      <c r="AY239" s="160" t="s">
        <v>133</v>
      </c>
    </row>
    <row r="240" spans="1:65" s="14" customFormat="1">
      <c r="B240" s="167"/>
      <c r="D240" s="159" t="s">
        <v>141</v>
      </c>
      <c r="E240" s="168" t="s">
        <v>1</v>
      </c>
      <c r="F240" s="169" t="s">
        <v>143</v>
      </c>
      <c r="H240" s="170">
        <v>855</v>
      </c>
      <c r="I240" s="171"/>
      <c r="L240" s="167"/>
      <c r="M240" s="172"/>
      <c r="N240" s="173"/>
      <c r="O240" s="173"/>
      <c r="P240" s="173"/>
      <c r="Q240" s="173"/>
      <c r="R240" s="173"/>
      <c r="S240" s="173"/>
      <c r="T240" s="174"/>
      <c r="AT240" s="168" t="s">
        <v>141</v>
      </c>
      <c r="AU240" s="168" t="s">
        <v>82</v>
      </c>
      <c r="AV240" s="14" t="s">
        <v>139</v>
      </c>
      <c r="AW240" s="14" t="s">
        <v>29</v>
      </c>
      <c r="AX240" s="14" t="s">
        <v>80</v>
      </c>
      <c r="AY240" s="168" t="s">
        <v>133</v>
      </c>
    </row>
    <row r="241" spans="1:65" s="12" customFormat="1" ht="22.9" customHeight="1">
      <c r="B241" s="130"/>
      <c r="D241" s="131" t="s">
        <v>71</v>
      </c>
      <c r="E241" s="141" t="s">
        <v>378</v>
      </c>
      <c r="F241" s="141" t="s">
        <v>379</v>
      </c>
      <c r="I241" s="133"/>
      <c r="J241" s="142">
        <f>BK241</f>
        <v>0</v>
      </c>
      <c r="L241" s="130"/>
      <c r="M241" s="135"/>
      <c r="N241" s="136"/>
      <c r="O241" s="136"/>
      <c r="P241" s="137">
        <f>SUM(P242:P247)</f>
        <v>0</v>
      </c>
      <c r="Q241" s="136"/>
      <c r="R241" s="137">
        <f>SUM(R242:R247)</f>
        <v>0</v>
      </c>
      <c r="S241" s="136"/>
      <c r="T241" s="138">
        <f>SUM(T242:T247)</f>
        <v>0</v>
      </c>
      <c r="AR241" s="131" t="s">
        <v>80</v>
      </c>
      <c r="AT241" s="139" t="s">
        <v>71</v>
      </c>
      <c r="AU241" s="139" t="s">
        <v>80</v>
      </c>
      <c r="AY241" s="131" t="s">
        <v>133</v>
      </c>
      <c r="BK241" s="140">
        <f>SUM(BK242:BK247)</f>
        <v>0</v>
      </c>
    </row>
    <row r="242" spans="1:65" s="2" customFormat="1" ht="21.75" customHeight="1">
      <c r="A242" s="31"/>
      <c r="B242" s="143"/>
      <c r="C242" s="144" t="s">
        <v>380</v>
      </c>
      <c r="D242" s="144" t="s">
        <v>135</v>
      </c>
      <c r="E242" s="145" t="s">
        <v>381</v>
      </c>
      <c r="F242" s="146" t="s">
        <v>382</v>
      </c>
      <c r="G242" s="147" t="s">
        <v>205</v>
      </c>
      <c r="H242" s="148">
        <v>229.578</v>
      </c>
      <c r="I242" s="149"/>
      <c r="J242" s="150">
        <f>ROUND(I242*H242,2)</f>
        <v>0</v>
      </c>
      <c r="K242" s="151"/>
      <c r="L242" s="32"/>
      <c r="M242" s="152" t="s">
        <v>1</v>
      </c>
      <c r="N242" s="153" t="s">
        <v>37</v>
      </c>
      <c r="O242" s="57"/>
      <c r="P242" s="154">
        <f>O242*H242</f>
        <v>0</v>
      </c>
      <c r="Q242" s="154">
        <v>0</v>
      </c>
      <c r="R242" s="154">
        <f>Q242*H242</f>
        <v>0</v>
      </c>
      <c r="S242" s="154">
        <v>0</v>
      </c>
      <c r="T242" s="155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56" t="s">
        <v>139</v>
      </c>
      <c r="AT242" s="156" t="s">
        <v>135</v>
      </c>
      <c r="AU242" s="156" t="s">
        <v>82</v>
      </c>
      <c r="AY242" s="16" t="s">
        <v>133</v>
      </c>
      <c r="BE242" s="157">
        <f>IF(N242="základní",J242,0)</f>
        <v>0</v>
      </c>
      <c r="BF242" s="157">
        <f>IF(N242="snížená",J242,0)</f>
        <v>0</v>
      </c>
      <c r="BG242" s="157">
        <f>IF(N242="zákl. přenesená",J242,0)</f>
        <v>0</v>
      </c>
      <c r="BH242" s="157">
        <f>IF(N242="sníž. přenesená",J242,0)</f>
        <v>0</v>
      </c>
      <c r="BI242" s="157">
        <f>IF(N242="nulová",J242,0)</f>
        <v>0</v>
      </c>
      <c r="BJ242" s="16" t="s">
        <v>80</v>
      </c>
      <c r="BK242" s="157">
        <f>ROUND(I242*H242,2)</f>
        <v>0</v>
      </c>
      <c r="BL242" s="16" t="s">
        <v>139</v>
      </c>
      <c r="BM242" s="156" t="s">
        <v>383</v>
      </c>
    </row>
    <row r="243" spans="1:65" s="2" customFormat="1" ht="24.2" customHeight="1">
      <c r="A243" s="31"/>
      <c r="B243" s="143"/>
      <c r="C243" s="144" t="s">
        <v>384</v>
      </c>
      <c r="D243" s="144" t="s">
        <v>135</v>
      </c>
      <c r="E243" s="145" t="s">
        <v>385</v>
      </c>
      <c r="F243" s="146" t="s">
        <v>386</v>
      </c>
      <c r="G243" s="147" t="s">
        <v>205</v>
      </c>
      <c r="H243" s="148">
        <v>229.578</v>
      </c>
      <c r="I243" s="149"/>
      <c r="J243" s="150">
        <f>ROUND(I243*H243,2)</f>
        <v>0</v>
      </c>
      <c r="K243" s="151"/>
      <c r="L243" s="32"/>
      <c r="M243" s="152" t="s">
        <v>1</v>
      </c>
      <c r="N243" s="153" t="s">
        <v>37</v>
      </c>
      <c r="O243" s="57"/>
      <c r="P243" s="154">
        <f>O243*H243</f>
        <v>0</v>
      </c>
      <c r="Q243" s="154">
        <v>0</v>
      </c>
      <c r="R243" s="154">
        <f>Q243*H243</f>
        <v>0</v>
      </c>
      <c r="S243" s="154">
        <v>0</v>
      </c>
      <c r="T243" s="155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56" t="s">
        <v>139</v>
      </c>
      <c r="AT243" s="156" t="s">
        <v>135</v>
      </c>
      <c r="AU243" s="156" t="s">
        <v>82</v>
      </c>
      <c r="AY243" s="16" t="s">
        <v>133</v>
      </c>
      <c r="BE243" s="157">
        <f>IF(N243="základní",J243,0)</f>
        <v>0</v>
      </c>
      <c r="BF243" s="157">
        <f>IF(N243="snížená",J243,0)</f>
        <v>0</v>
      </c>
      <c r="BG243" s="157">
        <f>IF(N243="zákl. přenesená",J243,0)</f>
        <v>0</v>
      </c>
      <c r="BH243" s="157">
        <f>IF(N243="sníž. přenesená",J243,0)</f>
        <v>0</v>
      </c>
      <c r="BI243" s="157">
        <f>IF(N243="nulová",J243,0)</f>
        <v>0</v>
      </c>
      <c r="BJ243" s="16" t="s">
        <v>80</v>
      </c>
      <c r="BK243" s="157">
        <f>ROUND(I243*H243,2)</f>
        <v>0</v>
      </c>
      <c r="BL243" s="16" t="s">
        <v>139</v>
      </c>
      <c r="BM243" s="156" t="s">
        <v>387</v>
      </c>
    </row>
    <row r="244" spans="1:65" s="2" customFormat="1" ht="24.2" customHeight="1">
      <c r="A244" s="31"/>
      <c r="B244" s="143"/>
      <c r="C244" s="144" t="s">
        <v>388</v>
      </c>
      <c r="D244" s="144" t="s">
        <v>135</v>
      </c>
      <c r="E244" s="145" t="s">
        <v>389</v>
      </c>
      <c r="F244" s="146" t="s">
        <v>390</v>
      </c>
      <c r="G244" s="147" t="s">
        <v>205</v>
      </c>
      <c r="H244" s="148">
        <v>229.578</v>
      </c>
      <c r="I244" s="149"/>
      <c r="J244" s="150">
        <f>ROUND(I244*H244,2)</f>
        <v>0</v>
      </c>
      <c r="K244" s="151"/>
      <c r="L244" s="32"/>
      <c r="M244" s="152" t="s">
        <v>1</v>
      </c>
      <c r="N244" s="153" t="s">
        <v>37</v>
      </c>
      <c r="O244" s="57"/>
      <c r="P244" s="154">
        <f>O244*H244</f>
        <v>0</v>
      </c>
      <c r="Q244" s="154">
        <v>0</v>
      </c>
      <c r="R244" s="154">
        <f>Q244*H244</f>
        <v>0</v>
      </c>
      <c r="S244" s="154">
        <v>0</v>
      </c>
      <c r="T244" s="155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56" t="s">
        <v>139</v>
      </c>
      <c r="AT244" s="156" t="s">
        <v>135</v>
      </c>
      <c r="AU244" s="156" t="s">
        <v>82</v>
      </c>
      <c r="AY244" s="16" t="s">
        <v>133</v>
      </c>
      <c r="BE244" s="157">
        <f>IF(N244="základní",J244,0)</f>
        <v>0</v>
      </c>
      <c r="BF244" s="157">
        <f>IF(N244="snížená",J244,0)</f>
        <v>0</v>
      </c>
      <c r="BG244" s="157">
        <f>IF(N244="zákl. přenesená",J244,0)</f>
        <v>0</v>
      </c>
      <c r="BH244" s="157">
        <f>IF(N244="sníž. přenesená",J244,0)</f>
        <v>0</v>
      </c>
      <c r="BI244" s="157">
        <f>IF(N244="nulová",J244,0)</f>
        <v>0</v>
      </c>
      <c r="BJ244" s="16" t="s">
        <v>80</v>
      </c>
      <c r="BK244" s="157">
        <f>ROUND(I244*H244,2)</f>
        <v>0</v>
      </c>
      <c r="BL244" s="16" t="s">
        <v>139</v>
      </c>
      <c r="BM244" s="156" t="s">
        <v>391</v>
      </c>
    </row>
    <row r="245" spans="1:65" s="2" customFormat="1" ht="24.2" customHeight="1">
      <c r="A245" s="31"/>
      <c r="B245" s="143"/>
      <c r="C245" s="144" t="s">
        <v>392</v>
      </c>
      <c r="D245" s="144" t="s">
        <v>135</v>
      </c>
      <c r="E245" s="145" t="s">
        <v>393</v>
      </c>
      <c r="F245" s="146" t="s">
        <v>394</v>
      </c>
      <c r="G245" s="147" t="s">
        <v>205</v>
      </c>
      <c r="H245" s="148">
        <v>3214.0920000000001</v>
      </c>
      <c r="I245" s="149"/>
      <c r="J245" s="150">
        <f>ROUND(I245*H245,2)</f>
        <v>0</v>
      </c>
      <c r="K245" s="151"/>
      <c r="L245" s="32"/>
      <c r="M245" s="152" t="s">
        <v>1</v>
      </c>
      <c r="N245" s="153" t="s">
        <v>37</v>
      </c>
      <c r="O245" s="57"/>
      <c r="P245" s="154">
        <f>O245*H245</f>
        <v>0</v>
      </c>
      <c r="Q245" s="154">
        <v>0</v>
      </c>
      <c r="R245" s="154">
        <f>Q245*H245</f>
        <v>0</v>
      </c>
      <c r="S245" s="154">
        <v>0</v>
      </c>
      <c r="T245" s="155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56" t="s">
        <v>139</v>
      </c>
      <c r="AT245" s="156" t="s">
        <v>135</v>
      </c>
      <c r="AU245" s="156" t="s">
        <v>82</v>
      </c>
      <c r="AY245" s="16" t="s">
        <v>133</v>
      </c>
      <c r="BE245" s="157">
        <f>IF(N245="základní",J245,0)</f>
        <v>0</v>
      </c>
      <c r="BF245" s="157">
        <f>IF(N245="snížená",J245,0)</f>
        <v>0</v>
      </c>
      <c r="BG245" s="157">
        <f>IF(N245="zákl. přenesená",J245,0)</f>
        <v>0</v>
      </c>
      <c r="BH245" s="157">
        <f>IF(N245="sníž. přenesená",J245,0)</f>
        <v>0</v>
      </c>
      <c r="BI245" s="157">
        <f>IF(N245="nulová",J245,0)</f>
        <v>0</v>
      </c>
      <c r="BJ245" s="16" t="s">
        <v>80</v>
      </c>
      <c r="BK245" s="157">
        <f>ROUND(I245*H245,2)</f>
        <v>0</v>
      </c>
      <c r="BL245" s="16" t="s">
        <v>139</v>
      </c>
      <c r="BM245" s="156" t="s">
        <v>395</v>
      </c>
    </row>
    <row r="246" spans="1:65" s="13" customFormat="1">
      <c r="B246" s="158"/>
      <c r="D246" s="159" t="s">
        <v>141</v>
      </c>
      <c r="F246" s="161" t="s">
        <v>396</v>
      </c>
      <c r="H246" s="162">
        <v>3214.0920000000001</v>
      </c>
      <c r="I246" s="163"/>
      <c r="L246" s="158"/>
      <c r="M246" s="164"/>
      <c r="N246" s="165"/>
      <c r="O246" s="165"/>
      <c r="P246" s="165"/>
      <c r="Q246" s="165"/>
      <c r="R246" s="165"/>
      <c r="S246" s="165"/>
      <c r="T246" s="166"/>
      <c r="AT246" s="160" t="s">
        <v>141</v>
      </c>
      <c r="AU246" s="160" t="s">
        <v>82</v>
      </c>
      <c r="AV246" s="13" t="s">
        <v>82</v>
      </c>
      <c r="AW246" s="13" t="s">
        <v>3</v>
      </c>
      <c r="AX246" s="13" t="s">
        <v>80</v>
      </c>
      <c r="AY246" s="160" t="s">
        <v>133</v>
      </c>
    </row>
    <row r="247" spans="1:65" s="2" customFormat="1" ht="16.5" customHeight="1">
      <c r="A247" s="31"/>
      <c r="B247" s="143"/>
      <c r="C247" s="144" t="s">
        <v>397</v>
      </c>
      <c r="D247" s="144" t="s">
        <v>135</v>
      </c>
      <c r="E247" s="145" t="s">
        <v>398</v>
      </c>
      <c r="F247" s="146" t="s">
        <v>399</v>
      </c>
      <c r="G247" s="147" t="s">
        <v>205</v>
      </c>
      <c r="H247" s="148">
        <v>166.01400000000001</v>
      </c>
      <c r="I247" s="149"/>
      <c r="J247" s="150">
        <f>ROUND(I247*H247,2)</f>
        <v>0</v>
      </c>
      <c r="K247" s="151"/>
      <c r="L247" s="32"/>
      <c r="M247" s="152" t="s">
        <v>1</v>
      </c>
      <c r="N247" s="153" t="s">
        <v>37</v>
      </c>
      <c r="O247" s="57"/>
      <c r="P247" s="154">
        <f>O247*H247</f>
        <v>0</v>
      </c>
      <c r="Q247" s="154">
        <v>0</v>
      </c>
      <c r="R247" s="154">
        <f>Q247*H247</f>
        <v>0</v>
      </c>
      <c r="S247" s="154">
        <v>0</v>
      </c>
      <c r="T247" s="155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56" t="s">
        <v>139</v>
      </c>
      <c r="AT247" s="156" t="s">
        <v>135</v>
      </c>
      <c r="AU247" s="156" t="s">
        <v>82</v>
      </c>
      <c r="AY247" s="16" t="s">
        <v>133</v>
      </c>
      <c r="BE247" s="157">
        <f>IF(N247="základní",J247,0)</f>
        <v>0</v>
      </c>
      <c r="BF247" s="157">
        <f>IF(N247="snížená",J247,0)</f>
        <v>0</v>
      </c>
      <c r="BG247" s="157">
        <f>IF(N247="zákl. přenesená",J247,0)</f>
        <v>0</v>
      </c>
      <c r="BH247" s="157">
        <f>IF(N247="sníž. přenesená",J247,0)</f>
        <v>0</v>
      </c>
      <c r="BI247" s="157">
        <f>IF(N247="nulová",J247,0)</f>
        <v>0</v>
      </c>
      <c r="BJ247" s="16" t="s">
        <v>80</v>
      </c>
      <c r="BK247" s="157">
        <f>ROUND(I247*H247,2)</f>
        <v>0</v>
      </c>
      <c r="BL247" s="16" t="s">
        <v>139</v>
      </c>
      <c r="BM247" s="156" t="s">
        <v>400</v>
      </c>
    </row>
    <row r="248" spans="1:65" s="12" customFormat="1" ht="22.9" customHeight="1">
      <c r="B248" s="130"/>
      <c r="D248" s="131" t="s">
        <v>71</v>
      </c>
      <c r="E248" s="141" t="s">
        <v>401</v>
      </c>
      <c r="F248" s="141" t="s">
        <v>402</v>
      </c>
      <c r="I248" s="133"/>
      <c r="J248" s="142">
        <f>BK248</f>
        <v>0</v>
      </c>
      <c r="L248" s="130"/>
      <c r="M248" s="135"/>
      <c r="N248" s="136"/>
      <c r="O248" s="136"/>
      <c r="P248" s="137">
        <f>P249</f>
        <v>0</v>
      </c>
      <c r="Q248" s="136"/>
      <c r="R248" s="137">
        <f>R249</f>
        <v>0</v>
      </c>
      <c r="S248" s="136"/>
      <c r="T248" s="138">
        <f>T249</f>
        <v>0</v>
      </c>
      <c r="AR248" s="131" t="s">
        <v>80</v>
      </c>
      <c r="AT248" s="139" t="s">
        <v>71</v>
      </c>
      <c r="AU248" s="139" t="s">
        <v>80</v>
      </c>
      <c r="AY248" s="131" t="s">
        <v>133</v>
      </c>
      <c r="BK248" s="140">
        <f>BK249</f>
        <v>0</v>
      </c>
    </row>
    <row r="249" spans="1:65" s="2" customFormat="1" ht="16.5" customHeight="1">
      <c r="A249" s="31"/>
      <c r="B249" s="143"/>
      <c r="C249" s="144" t="s">
        <v>403</v>
      </c>
      <c r="D249" s="144" t="s">
        <v>135</v>
      </c>
      <c r="E249" s="145" t="s">
        <v>404</v>
      </c>
      <c r="F249" s="146" t="s">
        <v>405</v>
      </c>
      <c r="G249" s="147" t="s">
        <v>205</v>
      </c>
      <c r="H249" s="148">
        <v>61.975999999999999</v>
      </c>
      <c r="I249" s="149"/>
      <c r="J249" s="150">
        <f>ROUND(I249*H249,2)</f>
        <v>0</v>
      </c>
      <c r="K249" s="151"/>
      <c r="L249" s="32"/>
      <c r="M249" s="152" t="s">
        <v>1</v>
      </c>
      <c r="N249" s="153" t="s">
        <v>37</v>
      </c>
      <c r="O249" s="57"/>
      <c r="P249" s="154">
        <f>O249*H249</f>
        <v>0</v>
      </c>
      <c r="Q249" s="154">
        <v>0</v>
      </c>
      <c r="R249" s="154">
        <f>Q249*H249</f>
        <v>0</v>
      </c>
      <c r="S249" s="154">
        <v>0</v>
      </c>
      <c r="T249" s="155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56" t="s">
        <v>139</v>
      </c>
      <c r="AT249" s="156" t="s">
        <v>135</v>
      </c>
      <c r="AU249" s="156" t="s">
        <v>82</v>
      </c>
      <c r="AY249" s="16" t="s">
        <v>133</v>
      </c>
      <c r="BE249" s="157">
        <f>IF(N249="základní",J249,0)</f>
        <v>0</v>
      </c>
      <c r="BF249" s="157">
        <f>IF(N249="snížená",J249,0)</f>
        <v>0</v>
      </c>
      <c r="BG249" s="157">
        <f>IF(N249="zákl. přenesená",J249,0)</f>
        <v>0</v>
      </c>
      <c r="BH249" s="157">
        <f>IF(N249="sníž. přenesená",J249,0)</f>
        <v>0</v>
      </c>
      <c r="BI249" s="157">
        <f>IF(N249="nulová",J249,0)</f>
        <v>0</v>
      </c>
      <c r="BJ249" s="16" t="s">
        <v>80</v>
      </c>
      <c r="BK249" s="157">
        <f>ROUND(I249*H249,2)</f>
        <v>0</v>
      </c>
      <c r="BL249" s="16" t="s">
        <v>139</v>
      </c>
      <c r="BM249" s="156" t="s">
        <v>406</v>
      </c>
    </row>
    <row r="250" spans="1:65" s="12" customFormat="1" ht="25.9" customHeight="1">
      <c r="B250" s="130"/>
      <c r="D250" s="131" t="s">
        <v>71</v>
      </c>
      <c r="E250" s="132" t="s">
        <v>407</v>
      </c>
      <c r="F250" s="132" t="s">
        <v>408</v>
      </c>
      <c r="I250" s="133"/>
      <c r="J250" s="134">
        <f>BK250</f>
        <v>0</v>
      </c>
      <c r="L250" s="130"/>
      <c r="M250" s="135"/>
      <c r="N250" s="136"/>
      <c r="O250" s="136"/>
      <c r="P250" s="137">
        <f>P251+P282</f>
        <v>0</v>
      </c>
      <c r="Q250" s="136"/>
      <c r="R250" s="137">
        <f>R251+R282</f>
        <v>1.184E-2</v>
      </c>
      <c r="S250" s="136"/>
      <c r="T250" s="138">
        <f>T251+T282</f>
        <v>1.92</v>
      </c>
      <c r="AR250" s="131" t="s">
        <v>82</v>
      </c>
      <c r="AT250" s="139" t="s">
        <v>71</v>
      </c>
      <c r="AU250" s="139" t="s">
        <v>72</v>
      </c>
      <c r="AY250" s="131" t="s">
        <v>133</v>
      </c>
      <c r="BK250" s="140">
        <f>BK251+BK282</f>
        <v>0</v>
      </c>
    </row>
    <row r="251" spans="1:65" s="12" customFormat="1" ht="22.9" customHeight="1">
      <c r="B251" s="130"/>
      <c r="D251" s="131" t="s">
        <v>71</v>
      </c>
      <c r="E251" s="141" t="s">
        <v>409</v>
      </c>
      <c r="F251" s="141" t="s">
        <v>410</v>
      </c>
      <c r="I251" s="133"/>
      <c r="J251" s="142">
        <f>BK251</f>
        <v>0</v>
      </c>
      <c r="L251" s="130"/>
      <c r="M251" s="135"/>
      <c r="N251" s="136"/>
      <c r="O251" s="136"/>
      <c r="P251" s="137">
        <f>SUM(P252:P281)</f>
        <v>0</v>
      </c>
      <c r="Q251" s="136"/>
      <c r="R251" s="137">
        <f>SUM(R252:R281)</f>
        <v>0</v>
      </c>
      <c r="S251" s="136"/>
      <c r="T251" s="138">
        <f>SUM(T252:T281)</f>
        <v>1.92</v>
      </c>
      <c r="AR251" s="131" t="s">
        <v>82</v>
      </c>
      <c r="AT251" s="139" t="s">
        <v>71</v>
      </c>
      <c r="AU251" s="139" t="s">
        <v>80</v>
      </c>
      <c r="AY251" s="131" t="s">
        <v>133</v>
      </c>
      <c r="BK251" s="140">
        <f>SUM(BK252:BK281)</f>
        <v>0</v>
      </c>
    </row>
    <row r="252" spans="1:65" s="2" customFormat="1" ht="16.5" customHeight="1">
      <c r="A252" s="31"/>
      <c r="B252" s="143"/>
      <c r="C252" s="144" t="s">
        <v>411</v>
      </c>
      <c r="D252" s="144" t="s">
        <v>135</v>
      </c>
      <c r="E252" s="145" t="s">
        <v>412</v>
      </c>
      <c r="F252" s="146" t="s">
        <v>413</v>
      </c>
      <c r="G252" s="147" t="s">
        <v>152</v>
      </c>
      <c r="H252" s="148">
        <v>120</v>
      </c>
      <c r="I252" s="149"/>
      <c r="J252" s="150">
        <f>ROUND(I252*H252,2)</f>
        <v>0</v>
      </c>
      <c r="K252" s="151"/>
      <c r="L252" s="32"/>
      <c r="M252" s="152" t="s">
        <v>1</v>
      </c>
      <c r="N252" s="153" t="s">
        <v>37</v>
      </c>
      <c r="O252" s="57"/>
      <c r="P252" s="154">
        <f>O252*H252</f>
        <v>0</v>
      </c>
      <c r="Q252" s="154">
        <v>0</v>
      </c>
      <c r="R252" s="154">
        <f>Q252*H252</f>
        <v>0</v>
      </c>
      <c r="S252" s="154">
        <v>1.6E-2</v>
      </c>
      <c r="T252" s="155">
        <f>S252*H252</f>
        <v>1.92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56" t="s">
        <v>211</v>
      </c>
      <c r="AT252" s="156" t="s">
        <v>135</v>
      </c>
      <c r="AU252" s="156" t="s">
        <v>82</v>
      </c>
      <c r="AY252" s="16" t="s">
        <v>133</v>
      </c>
      <c r="BE252" s="157">
        <f>IF(N252="základní",J252,0)</f>
        <v>0</v>
      </c>
      <c r="BF252" s="157">
        <f>IF(N252="snížená",J252,0)</f>
        <v>0</v>
      </c>
      <c r="BG252" s="157">
        <f>IF(N252="zákl. přenesená",J252,0)</f>
        <v>0</v>
      </c>
      <c r="BH252" s="157">
        <f>IF(N252="sníž. přenesená",J252,0)</f>
        <v>0</v>
      </c>
      <c r="BI252" s="157">
        <f>IF(N252="nulová",J252,0)</f>
        <v>0</v>
      </c>
      <c r="BJ252" s="16" t="s">
        <v>80</v>
      </c>
      <c r="BK252" s="157">
        <f>ROUND(I252*H252,2)</f>
        <v>0</v>
      </c>
      <c r="BL252" s="16" t="s">
        <v>211</v>
      </c>
      <c r="BM252" s="156" t="s">
        <v>414</v>
      </c>
    </row>
    <row r="253" spans="1:65" s="2" customFormat="1" ht="16.5" customHeight="1">
      <c r="A253" s="31"/>
      <c r="B253" s="143"/>
      <c r="C253" s="144" t="s">
        <v>415</v>
      </c>
      <c r="D253" s="144" t="s">
        <v>135</v>
      </c>
      <c r="E253" s="145" t="s">
        <v>416</v>
      </c>
      <c r="F253" s="146" t="s">
        <v>417</v>
      </c>
      <c r="G253" s="147" t="s">
        <v>152</v>
      </c>
      <c r="H253" s="148">
        <v>120</v>
      </c>
      <c r="I253" s="149"/>
      <c r="J253" s="150">
        <f>ROUND(I253*H253,2)</f>
        <v>0</v>
      </c>
      <c r="K253" s="151"/>
      <c r="L253" s="32"/>
      <c r="M253" s="152" t="s">
        <v>1</v>
      </c>
      <c r="N253" s="153" t="s">
        <v>37</v>
      </c>
      <c r="O253" s="57"/>
      <c r="P253" s="154">
        <f>O253*H253</f>
        <v>0</v>
      </c>
      <c r="Q253" s="154">
        <v>0</v>
      </c>
      <c r="R253" s="154">
        <f>Q253*H253</f>
        <v>0</v>
      </c>
      <c r="S253" s="154">
        <v>0</v>
      </c>
      <c r="T253" s="155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56" t="s">
        <v>211</v>
      </c>
      <c r="AT253" s="156" t="s">
        <v>135</v>
      </c>
      <c r="AU253" s="156" t="s">
        <v>82</v>
      </c>
      <c r="AY253" s="16" t="s">
        <v>133</v>
      </c>
      <c r="BE253" s="157">
        <f>IF(N253="základní",J253,0)</f>
        <v>0</v>
      </c>
      <c r="BF253" s="157">
        <f>IF(N253="snížená",J253,0)</f>
        <v>0</v>
      </c>
      <c r="BG253" s="157">
        <f>IF(N253="zákl. přenesená",J253,0)</f>
        <v>0</v>
      </c>
      <c r="BH253" s="157">
        <f>IF(N253="sníž. přenesená",J253,0)</f>
        <v>0</v>
      </c>
      <c r="BI253" s="157">
        <f>IF(N253="nulová",J253,0)</f>
        <v>0</v>
      </c>
      <c r="BJ253" s="16" t="s">
        <v>80</v>
      </c>
      <c r="BK253" s="157">
        <f>ROUND(I253*H253,2)</f>
        <v>0</v>
      </c>
      <c r="BL253" s="16" t="s">
        <v>211</v>
      </c>
      <c r="BM253" s="156" t="s">
        <v>418</v>
      </c>
    </row>
    <row r="254" spans="1:65" s="2" customFormat="1" ht="16.5" customHeight="1">
      <c r="A254" s="31"/>
      <c r="B254" s="143"/>
      <c r="C254" s="144" t="s">
        <v>419</v>
      </c>
      <c r="D254" s="144" t="s">
        <v>135</v>
      </c>
      <c r="E254" s="145" t="s">
        <v>420</v>
      </c>
      <c r="F254" s="146" t="s">
        <v>421</v>
      </c>
      <c r="G254" s="147" t="s">
        <v>422</v>
      </c>
      <c r="H254" s="148">
        <v>384</v>
      </c>
      <c r="I254" s="149"/>
      <c r="J254" s="150">
        <f>ROUND(I254*H254,2)</f>
        <v>0</v>
      </c>
      <c r="K254" s="151"/>
      <c r="L254" s="32"/>
      <c r="M254" s="152" t="s">
        <v>1</v>
      </c>
      <c r="N254" s="153" t="s">
        <v>37</v>
      </c>
      <c r="O254" s="57"/>
      <c r="P254" s="154">
        <f>O254*H254</f>
        <v>0</v>
      </c>
      <c r="Q254" s="154">
        <v>0</v>
      </c>
      <c r="R254" s="154">
        <f>Q254*H254</f>
        <v>0</v>
      </c>
      <c r="S254" s="154">
        <v>0</v>
      </c>
      <c r="T254" s="155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56" t="s">
        <v>211</v>
      </c>
      <c r="AT254" s="156" t="s">
        <v>135</v>
      </c>
      <c r="AU254" s="156" t="s">
        <v>82</v>
      </c>
      <c r="AY254" s="16" t="s">
        <v>133</v>
      </c>
      <c r="BE254" s="157">
        <f>IF(N254="základní",J254,0)</f>
        <v>0</v>
      </c>
      <c r="BF254" s="157">
        <f>IF(N254="snížená",J254,0)</f>
        <v>0</v>
      </c>
      <c r="BG254" s="157">
        <f>IF(N254="zákl. přenesená",J254,0)</f>
        <v>0</v>
      </c>
      <c r="BH254" s="157">
        <f>IF(N254="sníž. přenesená",J254,0)</f>
        <v>0</v>
      </c>
      <c r="BI254" s="157">
        <f>IF(N254="nulová",J254,0)</f>
        <v>0</v>
      </c>
      <c r="BJ254" s="16" t="s">
        <v>80</v>
      </c>
      <c r="BK254" s="157">
        <f>ROUND(I254*H254,2)</f>
        <v>0</v>
      </c>
      <c r="BL254" s="16" t="s">
        <v>211</v>
      </c>
      <c r="BM254" s="156" t="s">
        <v>423</v>
      </c>
    </row>
    <row r="255" spans="1:65" s="13" customFormat="1">
      <c r="B255" s="158"/>
      <c r="D255" s="159" t="s">
        <v>141</v>
      </c>
      <c r="E255" s="160" t="s">
        <v>1</v>
      </c>
      <c r="F255" s="161" t="s">
        <v>424</v>
      </c>
      <c r="H255" s="162">
        <v>384</v>
      </c>
      <c r="I255" s="163"/>
      <c r="L255" s="158"/>
      <c r="M255" s="164"/>
      <c r="N255" s="165"/>
      <c r="O255" s="165"/>
      <c r="P255" s="165"/>
      <c r="Q255" s="165"/>
      <c r="R255" s="165"/>
      <c r="S255" s="165"/>
      <c r="T255" s="166"/>
      <c r="AT255" s="160" t="s">
        <v>141</v>
      </c>
      <c r="AU255" s="160" t="s">
        <v>82</v>
      </c>
      <c r="AV255" s="13" t="s">
        <v>82</v>
      </c>
      <c r="AW255" s="13" t="s">
        <v>29</v>
      </c>
      <c r="AX255" s="13" t="s">
        <v>72</v>
      </c>
      <c r="AY255" s="160" t="s">
        <v>133</v>
      </c>
    </row>
    <row r="256" spans="1:65" s="14" customFormat="1">
      <c r="B256" s="167"/>
      <c r="D256" s="159" t="s">
        <v>141</v>
      </c>
      <c r="E256" s="168" t="s">
        <v>1</v>
      </c>
      <c r="F256" s="169" t="s">
        <v>143</v>
      </c>
      <c r="H256" s="170">
        <v>384</v>
      </c>
      <c r="I256" s="171"/>
      <c r="L256" s="167"/>
      <c r="M256" s="172"/>
      <c r="N256" s="173"/>
      <c r="O256" s="173"/>
      <c r="P256" s="173"/>
      <c r="Q256" s="173"/>
      <c r="R256" s="173"/>
      <c r="S256" s="173"/>
      <c r="T256" s="174"/>
      <c r="AT256" s="168" t="s">
        <v>141</v>
      </c>
      <c r="AU256" s="168" t="s">
        <v>82</v>
      </c>
      <c r="AV256" s="14" t="s">
        <v>139</v>
      </c>
      <c r="AW256" s="14" t="s">
        <v>29</v>
      </c>
      <c r="AX256" s="14" t="s">
        <v>80</v>
      </c>
      <c r="AY256" s="168" t="s">
        <v>133</v>
      </c>
    </row>
    <row r="257" spans="1:65" s="2" customFormat="1" ht="24.2" customHeight="1">
      <c r="A257" s="31"/>
      <c r="B257" s="143"/>
      <c r="C257" s="144" t="s">
        <v>425</v>
      </c>
      <c r="D257" s="144" t="s">
        <v>135</v>
      </c>
      <c r="E257" s="145" t="s">
        <v>426</v>
      </c>
      <c r="F257" s="146" t="s">
        <v>427</v>
      </c>
      <c r="G257" s="147" t="s">
        <v>152</v>
      </c>
      <c r="H257" s="148">
        <v>20</v>
      </c>
      <c r="I257" s="149"/>
      <c r="J257" s="150">
        <f>ROUND(I257*H257,2)</f>
        <v>0</v>
      </c>
      <c r="K257" s="151"/>
      <c r="L257" s="32"/>
      <c r="M257" s="152" t="s">
        <v>1</v>
      </c>
      <c r="N257" s="153" t="s">
        <v>37</v>
      </c>
      <c r="O257" s="57"/>
      <c r="P257" s="154">
        <f>O257*H257</f>
        <v>0</v>
      </c>
      <c r="Q257" s="154">
        <v>0</v>
      </c>
      <c r="R257" s="154">
        <f>Q257*H257</f>
        <v>0</v>
      </c>
      <c r="S257" s="154">
        <v>0</v>
      </c>
      <c r="T257" s="155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56" t="s">
        <v>211</v>
      </c>
      <c r="AT257" s="156" t="s">
        <v>135</v>
      </c>
      <c r="AU257" s="156" t="s">
        <v>82</v>
      </c>
      <c r="AY257" s="16" t="s">
        <v>133</v>
      </c>
      <c r="BE257" s="157">
        <f>IF(N257="základní",J257,0)</f>
        <v>0</v>
      </c>
      <c r="BF257" s="157">
        <f>IF(N257="snížená",J257,0)</f>
        <v>0</v>
      </c>
      <c r="BG257" s="157">
        <f>IF(N257="zákl. přenesená",J257,0)</f>
        <v>0</v>
      </c>
      <c r="BH257" s="157">
        <f>IF(N257="sníž. přenesená",J257,0)</f>
        <v>0</v>
      </c>
      <c r="BI257" s="157">
        <f>IF(N257="nulová",J257,0)</f>
        <v>0</v>
      </c>
      <c r="BJ257" s="16" t="s">
        <v>80</v>
      </c>
      <c r="BK257" s="157">
        <f>ROUND(I257*H257,2)</f>
        <v>0</v>
      </c>
      <c r="BL257" s="16" t="s">
        <v>211</v>
      </c>
      <c r="BM257" s="156" t="s">
        <v>428</v>
      </c>
    </row>
    <row r="258" spans="1:65" s="13" customFormat="1">
      <c r="B258" s="158"/>
      <c r="D258" s="159" t="s">
        <v>141</v>
      </c>
      <c r="E258" s="160" t="s">
        <v>1</v>
      </c>
      <c r="F258" s="161" t="s">
        <v>429</v>
      </c>
      <c r="H258" s="162">
        <v>20</v>
      </c>
      <c r="I258" s="163"/>
      <c r="L258" s="158"/>
      <c r="M258" s="164"/>
      <c r="N258" s="165"/>
      <c r="O258" s="165"/>
      <c r="P258" s="165"/>
      <c r="Q258" s="165"/>
      <c r="R258" s="165"/>
      <c r="S258" s="165"/>
      <c r="T258" s="166"/>
      <c r="AT258" s="160" t="s">
        <v>141</v>
      </c>
      <c r="AU258" s="160" t="s">
        <v>82</v>
      </c>
      <c r="AV258" s="13" t="s">
        <v>82</v>
      </c>
      <c r="AW258" s="13" t="s">
        <v>29</v>
      </c>
      <c r="AX258" s="13" t="s">
        <v>72</v>
      </c>
      <c r="AY258" s="160" t="s">
        <v>133</v>
      </c>
    </row>
    <row r="259" spans="1:65" s="14" customFormat="1">
      <c r="B259" s="167"/>
      <c r="D259" s="159" t="s">
        <v>141</v>
      </c>
      <c r="E259" s="168" t="s">
        <v>1</v>
      </c>
      <c r="F259" s="169" t="s">
        <v>143</v>
      </c>
      <c r="H259" s="170">
        <v>20</v>
      </c>
      <c r="I259" s="171"/>
      <c r="L259" s="167"/>
      <c r="M259" s="172"/>
      <c r="N259" s="173"/>
      <c r="O259" s="173"/>
      <c r="P259" s="173"/>
      <c r="Q259" s="173"/>
      <c r="R259" s="173"/>
      <c r="S259" s="173"/>
      <c r="T259" s="174"/>
      <c r="AT259" s="168" t="s">
        <v>141</v>
      </c>
      <c r="AU259" s="168" t="s">
        <v>82</v>
      </c>
      <c r="AV259" s="14" t="s">
        <v>139</v>
      </c>
      <c r="AW259" s="14" t="s">
        <v>29</v>
      </c>
      <c r="AX259" s="14" t="s">
        <v>80</v>
      </c>
      <c r="AY259" s="168" t="s">
        <v>133</v>
      </c>
    </row>
    <row r="260" spans="1:65" s="2" customFormat="1" ht="16.5" customHeight="1">
      <c r="A260" s="31"/>
      <c r="B260" s="143"/>
      <c r="C260" s="144" t="s">
        <v>430</v>
      </c>
      <c r="D260" s="144" t="s">
        <v>135</v>
      </c>
      <c r="E260" s="145" t="s">
        <v>431</v>
      </c>
      <c r="F260" s="146" t="s">
        <v>432</v>
      </c>
      <c r="G260" s="147" t="s">
        <v>152</v>
      </c>
      <c r="H260" s="148">
        <v>20</v>
      </c>
      <c r="I260" s="149"/>
      <c r="J260" s="150">
        <f>ROUND(I260*H260,2)</f>
        <v>0</v>
      </c>
      <c r="K260" s="151"/>
      <c r="L260" s="32"/>
      <c r="M260" s="152" t="s">
        <v>1</v>
      </c>
      <c r="N260" s="153" t="s">
        <v>37</v>
      </c>
      <c r="O260" s="57"/>
      <c r="P260" s="154">
        <f>O260*H260</f>
        <v>0</v>
      </c>
      <c r="Q260" s="154">
        <v>0</v>
      </c>
      <c r="R260" s="154">
        <f>Q260*H260</f>
        <v>0</v>
      </c>
      <c r="S260" s="154">
        <v>0</v>
      </c>
      <c r="T260" s="155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56" t="s">
        <v>211</v>
      </c>
      <c r="AT260" s="156" t="s">
        <v>135</v>
      </c>
      <c r="AU260" s="156" t="s">
        <v>82</v>
      </c>
      <c r="AY260" s="16" t="s">
        <v>133</v>
      </c>
      <c r="BE260" s="157">
        <f>IF(N260="základní",J260,0)</f>
        <v>0</v>
      </c>
      <c r="BF260" s="157">
        <f>IF(N260="snížená",J260,0)</f>
        <v>0</v>
      </c>
      <c r="BG260" s="157">
        <f>IF(N260="zákl. přenesená",J260,0)</f>
        <v>0</v>
      </c>
      <c r="BH260" s="157">
        <f>IF(N260="sníž. přenesená",J260,0)</f>
        <v>0</v>
      </c>
      <c r="BI260" s="157">
        <f>IF(N260="nulová",J260,0)</f>
        <v>0</v>
      </c>
      <c r="BJ260" s="16" t="s">
        <v>80</v>
      </c>
      <c r="BK260" s="157">
        <f>ROUND(I260*H260,2)</f>
        <v>0</v>
      </c>
      <c r="BL260" s="16" t="s">
        <v>211</v>
      </c>
      <c r="BM260" s="156" t="s">
        <v>433</v>
      </c>
    </row>
    <row r="261" spans="1:65" s="13" customFormat="1">
      <c r="B261" s="158"/>
      <c r="D261" s="159" t="s">
        <v>141</v>
      </c>
      <c r="E261" s="160" t="s">
        <v>1</v>
      </c>
      <c r="F261" s="161" t="s">
        <v>429</v>
      </c>
      <c r="H261" s="162">
        <v>20</v>
      </c>
      <c r="I261" s="163"/>
      <c r="L261" s="158"/>
      <c r="M261" s="164"/>
      <c r="N261" s="165"/>
      <c r="O261" s="165"/>
      <c r="P261" s="165"/>
      <c r="Q261" s="165"/>
      <c r="R261" s="165"/>
      <c r="S261" s="165"/>
      <c r="T261" s="166"/>
      <c r="AT261" s="160" t="s">
        <v>141</v>
      </c>
      <c r="AU261" s="160" t="s">
        <v>82</v>
      </c>
      <c r="AV261" s="13" t="s">
        <v>82</v>
      </c>
      <c r="AW261" s="13" t="s">
        <v>29</v>
      </c>
      <c r="AX261" s="13" t="s">
        <v>72</v>
      </c>
      <c r="AY261" s="160" t="s">
        <v>133</v>
      </c>
    </row>
    <row r="262" spans="1:65" s="14" customFormat="1">
      <c r="B262" s="167"/>
      <c r="D262" s="159" t="s">
        <v>141</v>
      </c>
      <c r="E262" s="168" t="s">
        <v>1</v>
      </c>
      <c r="F262" s="169" t="s">
        <v>143</v>
      </c>
      <c r="H262" s="170">
        <v>20</v>
      </c>
      <c r="I262" s="171"/>
      <c r="L262" s="167"/>
      <c r="M262" s="172"/>
      <c r="N262" s="173"/>
      <c r="O262" s="173"/>
      <c r="P262" s="173"/>
      <c r="Q262" s="173"/>
      <c r="R262" s="173"/>
      <c r="S262" s="173"/>
      <c r="T262" s="174"/>
      <c r="AT262" s="168" t="s">
        <v>141</v>
      </c>
      <c r="AU262" s="168" t="s">
        <v>82</v>
      </c>
      <c r="AV262" s="14" t="s">
        <v>139</v>
      </c>
      <c r="AW262" s="14" t="s">
        <v>29</v>
      </c>
      <c r="AX262" s="14" t="s">
        <v>80</v>
      </c>
      <c r="AY262" s="168" t="s">
        <v>133</v>
      </c>
    </row>
    <row r="263" spans="1:65" s="2" customFormat="1" ht="33" customHeight="1">
      <c r="A263" s="31"/>
      <c r="B263" s="143"/>
      <c r="C263" s="144" t="s">
        <v>434</v>
      </c>
      <c r="D263" s="144" t="s">
        <v>135</v>
      </c>
      <c r="E263" s="145" t="s">
        <v>435</v>
      </c>
      <c r="F263" s="146" t="s">
        <v>436</v>
      </c>
      <c r="G263" s="147" t="s">
        <v>422</v>
      </c>
      <c r="H263" s="148">
        <v>12000</v>
      </c>
      <c r="I263" s="149"/>
      <c r="J263" s="150">
        <f>ROUND(I263*H263,2)</f>
        <v>0</v>
      </c>
      <c r="K263" s="151"/>
      <c r="L263" s="32"/>
      <c r="M263" s="152" t="s">
        <v>1</v>
      </c>
      <c r="N263" s="153" t="s">
        <v>37</v>
      </c>
      <c r="O263" s="57"/>
      <c r="P263" s="154">
        <f>O263*H263</f>
        <v>0</v>
      </c>
      <c r="Q263" s="154">
        <v>0</v>
      </c>
      <c r="R263" s="154">
        <f>Q263*H263</f>
        <v>0</v>
      </c>
      <c r="S263" s="154">
        <v>0</v>
      </c>
      <c r="T263" s="155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56" t="s">
        <v>211</v>
      </c>
      <c r="AT263" s="156" t="s">
        <v>135</v>
      </c>
      <c r="AU263" s="156" t="s">
        <v>82</v>
      </c>
      <c r="AY263" s="16" t="s">
        <v>133</v>
      </c>
      <c r="BE263" s="157">
        <f>IF(N263="základní",J263,0)</f>
        <v>0</v>
      </c>
      <c r="BF263" s="157">
        <f>IF(N263="snížená",J263,0)</f>
        <v>0</v>
      </c>
      <c r="BG263" s="157">
        <f>IF(N263="zákl. přenesená",J263,0)</f>
        <v>0</v>
      </c>
      <c r="BH263" s="157">
        <f>IF(N263="sníž. přenesená",J263,0)</f>
        <v>0</v>
      </c>
      <c r="BI263" s="157">
        <f>IF(N263="nulová",J263,0)</f>
        <v>0</v>
      </c>
      <c r="BJ263" s="16" t="s">
        <v>80</v>
      </c>
      <c r="BK263" s="157">
        <f>ROUND(I263*H263,2)</f>
        <v>0</v>
      </c>
      <c r="BL263" s="16" t="s">
        <v>211</v>
      </c>
      <c r="BM263" s="156" t="s">
        <v>437</v>
      </c>
    </row>
    <row r="264" spans="1:65" s="13" customFormat="1">
      <c r="B264" s="158"/>
      <c r="D264" s="159" t="s">
        <v>141</v>
      </c>
      <c r="E264" s="160" t="s">
        <v>1</v>
      </c>
      <c r="F264" s="161" t="s">
        <v>438</v>
      </c>
      <c r="H264" s="162">
        <v>12000</v>
      </c>
      <c r="I264" s="163"/>
      <c r="L264" s="158"/>
      <c r="M264" s="164"/>
      <c r="N264" s="165"/>
      <c r="O264" s="165"/>
      <c r="P264" s="165"/>
      <c r="Q264" s="165"/>
      <c r="R264" s="165"/>
      <c r="S264" s="165"/>
      <c r="T264" s="166"/>
      <c r="AT264" s="160" t="s">
        <v>141</v>
      </c>
      <c r="AU264" s="160" t="s">
        <v>82</v>
      </c>
      <c r="AV264" s="13" t="s">
        <v>82</v>
      </c>
      <c r="AW264" s="13" t="s">
        <v>29</v>
      </c>
      <c r="AX264" s="13" t="s">
        <v>72</v>
      </c>
      <c r="AY264" s="160" t="s">
        <v>133</v>
      </c>
    </row>
    <row r="265" spans="1:65" s="14" customFormat="1">
      <c r="B265" s="167"/>
      <c r="D265" s="159" t="s">
        <v>141</v>
      </c>
      <c r="E265" s="168" t="s">
        <v>1</v>
      </c>
      <c r="F265" s="169" t="s">
        <v>143</v>
      </c>
      <c r="H265" s="170">
        <v>12000</v>
      </c>
      <c r="I265" s="171"/>
      <c r="L265" s="167"/>
      <c r="M265" s="172"/>
      <c r="N265" s="173"/>
      <c r="O265" s="173"/>
      <c r="P265" s="173"/>
      <c r="Q265" s="173"/>
      <c r="R265" s="173"/>
      <c r="S265" s="173"/>
      <c r="T265" s="174"/>
      <c r="AT265" s="168" t="s">
        <v>141</v>
      </c>
      <c r="AU265" s="168" t="s">
        <v>82</v>
      </c>
      <c r="AV265" s="14" t="s">
        <v>139</v>
      </c>
      <c r="AW265" s="14" t="s">
        <v>29</v>
      </c>
      <c r="AX265" s="14" t="s">
        <v>80</v>
      </c>
      <c r="AY265" s="168" t="s">
        <v>133</v>
      </c>
    </row>
    <row r="266" spans="1:65" s="2" customFormat="1" ht="16.5" customHeight="1">
      <c r="A266" s="31"/>
      <c r="B266" s="143"/>
      <c r="C266" s="144" t="s">
        <v>439</v>
      </c>
      <c r="D266" s="144" t="s">
        <v>135</v>
      </c>
      <c r="E266" s="145" t="s">
        <v>440</v>
      </c>
      <c r="F266" s="146" t="s">
        <v>441</v>
      </c>
      <c r="G266" s="147" t="s">
        <v>422</v>
      </c>
      <c r="H266" s="148">
        <v>1500</v>
      </c>
      <c r="I266" s="149"/>
      <c r="J266" s="150">
        <f>ROUND(I266*H266,2)</f>
        <v>0</v>
      </c>
      <c r="K266" s="151"/>
      <c r="L266" s="32"/>
      <c r="M266" s="152" t="s">
        <v>1</v>
      </c>
      <c r="N266" s="153" t="s">
        <v>37</v>
      </c>
      <c r="O266" s="57"/>
      <c r="P266" s="154">
        <f>O266*H266</f>
        <v>0</v>
      </c>
      <c r="Q266" s="154">
        <v>0</v>
      </c>
      <c r="R266" s="154">
        <f>Q266*H266</f>
        <v>0</v>
      </c>
      <c r="S266" s="154">
        <v>0</v>
      </c>
      <c r="T266" s="155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56" t="s">
        <v>211</v>
      </c>
      <c r="AT266" s="156" t="s">
        <v>135</v>
      </c>
      <c r="AU266" s="156" t="s">
        <v>82</v>
      </c>
      <c r="AY266" s="16" t="s">
        <v>133</v>
      </c>
      <c r="BE266" s="157">
        <f>IF(N266="základní",J266,0)</f>
        <v>0</v>
      </c>
      <c r="BF266" s="157">
        <f>IF(N266="snížená",J266,0)</f>
        <v>0</v>
      </c>
      <c r="BG266" s="157">
        <f>IF(N266="zákl. přenesená",J266,0)</f>
        <v>0</v>
      </c>
      <c r="BH266" s="157">
        <f>IF(N266="sníž. přenesená",J266,0)</f>
        <v>0</v>
      </c>
      <c r="BI266" s="157">
        <f>IF(N266="nulová",J266,0)</f>
        <v>0</v>
      </c>
      <c r="BJ266" s="16" t="s">
        <v>80</v>
      </c>
      <c r="BK266" s="157">
        <f>ROUND(I266*H266,2)</f>
        <v>0</v>
      </c>
      <c r="BL266" s="16" t="s">
        <v>211</v>
      </c>
      <c r="BM266" s="156" t="s">
        <v>442</v>
      </c>
    </row>
    <row r="267" spans="1:65" s="13" customFormat="1">
      <c r="B267" s="158"/>
      <c r="D267" s="159" t="s">
        <v>141</v>
      </c>
      <c r="E267" s="160" t="s">
        <v>1</v>
      </c>
      <c r="F267" s="161" t="s">
        <v>443</v>
      </c>
      <c r="H267" s="162">
        <v>1500</v>
      </c>
      <c r="I267" s="163"/>
      <c r="L267" s="158"/>
      <c r="M267" s="164"/>
      <c r="N267" s="165"/>
      <c r="O267" s="165"/>
      <c r="P267" s="165"/>
      <c r="Q267" s="165"/>
      <c r="R267" s="165"/>
      <c r="S267" s="165"/>
      <c r="T267" s="166"/>
      <c r="AT267" s="160" t="s">
        <v>141</v>
      </c>
      <c r="AU267" s="160" t="s">
        <v>82</v>
      </c>
      <c r="AV267" s="13" t="s">
        <v>82</v>
      </c>
      <c r="AW267" s="13" t="s">
        <v>29</v>
      </c>
      <c r="AX267" s="13" t="s">
        <v>72</v>
      </c>
      <c r="AY267" s="160" t="s">
        <v>133</v>
      </c>
    </row>
    <row r="268" spans="1:65" s="14" customFormat="1">
      <c r="B268" s="167"/>
      <c r="D268" s="159" t="s">
        <v>141</v>
      </c>
      <c r="E268" s="168" t="s">
        <v>1</v>
      </c>
      <c r="F268" s="169" t="s">
        <v>143</v>
      </c>
      <c r="H268" s="170">
        <v>1500</v>
      </c>
      <c r="I268" s="171"/>
      <c r="L268" s="167"/>
      <c r="M268" s="172"/>
      <c r="N268" s="173"/>
      <c r="O268" s="173"/>
      <c r="P268" s="173"/>
      <c r="Q268" s="173"/>
      <c r="R268" s="173"/>
      <c r="S268" s="173"/>
      <c r="T268" s="174"/>
      <c r="AT268" s="168" t="s">
        <v>141</v>
      </c>
      <c r="AU268" s="168" t="s">
        <v>82</v>
      </c>
      <c r="AV268" s="14" t="s">
        <v>139</v>
      </c>
      <c r="AW268" s="14" t="s">
        <v>29</v>
      </c>
      <c r="AX268" s="14" t="s">
        <v>80</v>
      </c>
      <c r="AY268" s="168" t="s">
        <v>133</v>
      </c>
    </row>
    <row r="269" spans="1:65" s="2" customFormat="1" ht="16.5" customHeight="1">
      <c r="A269" s="31"/>
      <c r="B269" s="143"/>
      <c r="C269" s="144" t="s">
        <v>444</v>
      </c>
      <c r="D269" s="144" t="s">
        <v>135</v>
      </c>
      <c r="E269" s="145" t="s">
        <v>445</v>
      </c>
      <c r="F269" s="146" t="s">
        <v>446</v>
      </c>
      <c r="G269" s="147" t="s">
        <v>422</v>
      </c>
      <c r="H269" s="148">
        <v>1500</v>
      </c>
      <c r="I269" s="149"/>
      <c r="J269" s="150">
        <f>ROUND(I269*H269,2)</f>
        <v>0</v>
      </c>
      <c r="K269" s="151"/>
      <c r="L269" s="32"/>
      <c r="M269" s="152" t="s">
        <v>1</v>
      </c>
      <c r="N269" s="153" t="s">
        <v>37</v>
      </c>
      <c r="O269" s="57"/>
      <c r="P269" s="154">
        <f>O269*H269</f>
        <v>0</v>
      </c>
      <c r="Q269" s="154">
        <v>0</v>
      </c>
      <c r="R269" s="154">
        <f>Q269*H269</f>
        <v>0</v>
      </c>
      <c r="S269" s="154">
        <v>0</v>
      </c>
      <c r="T269" s="155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56" t="s">
        <v>211</v>
      </c>
      <c r="AT269" s="156" t="s">
        <v>135</v>
      </c>
      <c r="AU269" s="156" t="s">
        <v>82</v>
      </c>
      <c r="AY269" s="16" t="s">
        <v>133</v>
      </c>
      <c r="BE269" s="157">
        <f>IF(N269="základní",J269,0)</f>
        <v>0</v>
      </c>
      <c r="BF269" s="157">
        <f>IF(N269="snížená",J269,0)</f>
        <v>0</v>
      </c>
      <c r="BG269" s="157">
        <f>IF(N269="zákl. přenesená",J269,0)</f>
        <v>0</v>
      </c>
      <c r="BH269" s="157">
        <f>IF(N269="sníž. přenesená",J269,0)</f>
        <v>0</v>
      </c>
      <c r="BI269" s="157">
        <f>IF(N269="nulová",J269,0)</f>
        <v>0</v>
      </c>
      <c r="BJ269" s="16" t="s">
        <v>80</v>
      </c>
      <c r="BK269" s="157">
        <f>ROUND(I269*H269,2)</f>
        <v>0</v>
      </c>
      <c r="BL269" s="16" t="s">
        <v>211</v>
      </c>
      <c r="BM269" s="156" t="s">
        <v>447</v>
      </c>
    </row>
    <row r="270" spans="1:65" s="13" customFormat="1">
      <c r="B270" s="158"/>
      <c r="D270" s="159" t="s">
        <v>141</v>
      </c>
      <c r="E270" s="160" t="s">
        <v>1</v>
      </c>
      <c r="F270" s="161" t="s">
        <v>443</v>
      </c>
      <c r="H270" s="162">
        <v>1500</v>
      </c>
      <c r="I270" s="163"/>
      <c r="L270" s="158"/>
      <c r="M270" s="164"/>
      <c r="N270" s="165"/>
      <c r="O270" s="165"/>
      <c r="P270" s="165"/>
      <c r="Q270" s="165"/>
      <c r="R270" s="165"/>
      <c r="S270" s="165"/>
      <c r="T270" s="166"/>
      <c r="AT270" s="160" t="s">
        <v>141</v>
      </c>
      <c r="AU270" s="160" t="s">
        <v>82</v>
      </c>
      <c r="AV270" s="13" t="s">
        <v>82</v>
      </c>
      <c r="AW270" s="13" t="s">
        <v>29</v>
      </c>
      <c r="AX270" s="13" t="s">
        <v>72</v>
      </c>
      <c r="AY270" s="160" t="s">
        <v>133</v>
      </c>
    </row>
    <row r="271" spans="1:65" s="14" customFormat="1">
      <c r="B271" s="167"/>
      <c r="D271" s="159" t="s">
        <v>141</v>
      </c>
      <c r="E271" s="168" t="s">
        <v>1</v>
      </c>
      <c r="F271" s="169" t="s">
        <v>143</v>
      </c>
      <c r="H271" s="170">
        <v>1500</v>
      </c>
      <c r="I271" s="171"/>
      <c r="L271" s="167"/>
      <c r="M271" s="172"/>
      <c r="N271" s="173"/>
      <c r="O271" s="173"/>
      <c r="P271" s="173"/>
      <c r="Q271" s="173"/>
      <c r="R271" s="173"/>
      <c r="S271" s="173"/>
      <c r="T271" s="174"/>
      <c r="AT271" s="168" t="s">
        <v>141</v>
      </c>
      <c r="AU271" s="168" t="s">
        <v>82</v>
      </c>
      <c r="AV271" s="14" t="s">
        <v>139</v>
      </c>
      <c r="AW271" s="14" t="s">
        <v>29</v>
      </c>
      <c r="AX271" s="14" t="s">
        <v>80</v>
      </c>
      <c r="AY271" s="168" t="s">
        <v>133</v>
      </c>
    </row>
    <row r="272" spans="1:65" s="2" customFormat="1" ht="16.5" customHeight="1">
      <c r="A272" s="31"/>
      <c r="B272" s="143"/>
      <c r="C272" s="144" t="s">
        <v>448</v>
      </c>
      <c r="D272" s="144" t="s">
        <v>135</v>
      </c>
      <c r="E272" s="145" t="s">
        <v>449</v>
      </c>
      <c r="F272" s="146" t="s">
        <v>450</v>
      </c>
      <c r="G272" s="147" t="s">
        <v>422</v>
      </c>
      <c r="H272" s="148">
        <v>500</v>
      </c>
      <c r="I272" s="149"/>
      <c r="J272" s="150">
        <f>ROUND(I272*H272,2)</f>
        <v>0</v>
      </c>
      <c r="K272" s="151"/>
      <c r="L272" s="32"/>
      <c r="M272" s="152" t="s">
        <v>1</v>
      </c>
      <c r="N272" s="153" t="s">
        <v>37</v>
      </c>
      <c r="O272" s="57"/>
      <c r="P272" s="154">
        <f>O272*H272</f>
        <v>0</v>
      </c>
      <c r="Q272" s="154">
        <v>0</v>
      </c>
      <c r="R272" s="154">
        <f>Q272*H272</f>
        <v>0</v>
      </c>
      <c r="S272" s="154">
        <v>0</v>
      </c>
      <c r="T272" s="155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56" t="s">
        <v>211</v>
      </c>
      <c r="AT272" s="156" t="s">
        <v>135</v>
      </c>
      <c r="AU272" s="156" t="s">
        <v>82</v>
      </c>
      <c r="AY272" s="16" t="s">
        <v>133</v>
      </c>
      <c r="BE272" s="157">
        <f>IF(N272="základní",J272,0)</f>
        <v>0</v>
      </c>
      <c r="BF272" s="157">
        <f>IF(N272="snížená",J272,0)</f>
        <v>0</v>
      </c>
      <c r="BG272" s="157">
        <f>IF(N272="zákl. přenesená",J272,0)</f>
        <v>0</v>
      </c>
      <c r="BH272" s="157">
        <f>IF(N272="sníž. přenesená",J272,0)</f>
        <v>0</v>
      </c>
      <c r="BI272" s="157">
        <f>IF(N272="nulová",J272,0)</f>
        <v>0</v>
      </c>
      <c r="BJ272" s="16" t="s">
        <v>80</v>
      </c>
      <c r="BK272" s="157">
        <f>ROUND(I272*H272,2)</f>
        <v>0</v>
      </c>
      <c r="BL272" s="16" t="s">
        <v>211</v>
      </c>
      <c r="BM272" s="156" t="s">
        <v>451</v>
      </c>
    </row>
    <row r="273" spans="1:65" s="13" customFormat="1">
      <c r="B273" s="158"/>
      <c r="D273" s="159" t="s">
        <v>141</v>
      </c>
      <c r="E273" s="160" t="s">
        <v>1</v>
      </c>
      <c r="F273" s="161" t="s">
        <v>452</v>
      </c>
      <c r="H273" s="162">
        <v>500</v>
      </c>
      <c r="I273" s="163"/>
      <c r="L273" s="158"/>
      <c r="M273" s="164"/>
      <c r="N273" s="165"/>
      <c r="O273" s="165"/>
      <c r="P273" s="165"/>
      <c r="Q273" s="165"/>
      <c r="R273" s="165"/>
      <c r="S273" s="165"/>
      <c r="T273" s="166"/>
      <c r="AT273" s="160" t="s">
        <v>141</v>
      </c>
      <c r="AU273" s="160" t="s">
        <v>82</v>
      </c>
      <c r="AV273" s="13" t="s">
        <v>82</v>
      </c>
      <c r="AW273" s="13" t="s">
        <v>29</v>
      </c>
      <c r="AX273" s="13" t="s">
        <v>72</v>
      </c>
      <c r="AY273" s="160" t="s">
        <v>133</v>
      </c>
    </row>
    <row r="274" spans="1:65" s="14" customFormat="1">
      <c r="B274" s="167"/>
      <c r="D274" s="159" t="s">
        <v>141</v>
      </c>
      <c r="E274" s="168" t="s">
        <v>1</v>
      </c>
      <c r="F274" s="169" t="s">
        <v>143</v>
      </c>
      <c r="H274" s="170">
        <v>500</v>
      </c>
      <c r="I274" s="171"/>
      <c r="L274" s="167"/>
      <c r="M274" s="172"/>
      <c r="N274" s="173"/>
      <c r="O274" s="173"/>
      <c r="P274" s="173"/>
      <c r="Q274" s="173"/>
      <c r="R274" s="173"/>
      <c r="S274" s="173"/>
      <c r="T274" s="174"/>
      <c r="AT274" s="168" t="s">
        <v>141</v>
      </c>
      <c r="AU274" s="168" t="s">
        <v>82</v>
      </c>
      <c r="AV274" s="14" t="s">
        <v>139</v>
      </c>
      <c r="AW274" s="14" t="s">
        <v>29</v>
      </c>
      <c r="AX274" s="14" t="s">
        <v>80</v>
      </c>
      <c r="AY274" s="168" t="s">
        <v>133</v>
      </c>
    </row>
    <row r="275" spans="1:65" s="2" customFormat="1" ht="16.5" customHeight="1">
      <c r="A275" s="31"/>
      <c r="B275" s="143"/>
      <c r="C275" s="144" t="s">
        <v>453</v>
      </c>
      <c r="D275" s="144" t="s">
        <v>135</v>
      </c>
      <c r="E275" s="145" t="s">
        <v>454</v>
      </c>
      <c r="F275" s="146" t="s">
        <v>455</v>
      </c>
      <c r="G275" s="147" t="s">
        <v>422</v>
      </c>
      <c r="H275" s="148">
        <v>500</v>
      </c>
      <c r="I275" s="149"/>
      <c r="J275" s="150">
        <f>ROUND(I275*H275,2)</f>
        <v>0</v>
      </c>
      <c r="K275" s="151"/>
      <c r="L275" s="32"/>
      <c r="M275" s="152" t="s">
        <v>1</v>
      </c>
      <c r="N275" s="153" t="s">
        <v>37</v>
      </c>
      <c r="O275" s="57"/>
      <c r="P275" s="154">
        <f>O275*H275</f>
        <v>0</v>
      </c>
      <c r="Q275" s="154">
        <v>0</v>
      </c>
      <c r="R275" s="154">
        <f>Q275*H275</f>
        <v>0</v>
      </c>
      <c r="S275" s="154">
        <v>0</v>
      </c>
      <c r="T275" s="155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56" t="s">
        <v>211</v>
      </c>
      <c r="AT275" s="156" t="s">
        <v>135</v>
      </c>
      <c r="AU275" s="156" t="s">
        <v>82</v>
      </c>
      <c r="AY275" s="16" t="s">
        <v>133</v>
      </c>
      <c r="BE275" s="157">
        <f>IF(N275="základní",J275,0)</f>
        <v>0</v>
      </c>
      <c r="BF275" s="157">
        <f>IF(N275="snížená",J275,0)</f>
        <v>0</v>
      </c>
      <c r="BG275" s="157">
        <f>IF(N275="zákl. přenesená",J275,0)</f>
        <v>0</v>
      </c>
      <c r="BH275" s="157">
        <f>IF(N275="sníž. přenesená",J275,0)</f>
        <v>0</v>
      </c>
      <c r="BI275" s="157">
        <f>IF(N275="nulová",J275,0)</f>
        <v>0</v>
      </c>
      <c r="BJ275" s="16" t="s">
        <v>80</v>
      </c>
      <c r="BK275" s="157">
        <f>ROUND(I275*H275,2)</f>
        <v>0</v>
      </c>
      <c r="BL275" s="16" t="s">
        <v>211</v>
      </c>
      <c r="BM275" s="156" t="s">
        <v>456</v>
      </c>
    </row>
    <row r="276" spans="1:65" s="13" customFormat="1">
      <c r="B276" s="158"/>
      <c r="D276" s="159" t="s">
        <v>141</v>
      </c>
      <c r="E276" s="160" t="s">
        <v>1</v>
      </c>
      <c r="F276" s="161" t="s">
        <v>452</v>
      </c>
      <c r="H276" s="162">
        <v>500</v>
      </c>
      <c r="I276" s="163"/>
      <c r="L276" s="158"/>
      <c r="M276" s="164"/>
      <c r="N276" s="165"/>
      <c r="O276" s="165"/>
      <c r="P276" s="165"/>
      <c r="Q276" s="165"/>
      <c r="R276" s="165"/>
      <c r="S276" s="165"/>
      <c r="T276" s="166"/>
      <c r="AT276" s="160" t="s">
        <v>141</v>
      </c>
      <c r="AU276" s="160" t="s">
        <v>82</v>
      </c>
      <c r="AV276" s="13" t="s">
        <v>82</v>
      </c>
      <c r="AW276" s="13" t="s">
        <v>29</v>
      </c>
      <c r="AX276" s="13" t="s">
        <v>72</v>
      </c>
      <c r="AY276" s="160" t="s">
        <v>133</v>
      </c>
    </row>
    <row r="277" spans="1:65" s="14" customFormat="1">
      <c r="B277" s="167"/>
      <c r="D277" s="159" t="s">
        <v>141</v>
      </c>
      <c r="E277" s="168" t="s">
        <v>1</v>
      </c>
      <c r="F277" s="169" t="s">
        <v>143</v>
      </c>
      <c r="H277" s="170">
        <v>500</v>
      </c>
      <c r="I277" s="171"/>
      <c r="L277" s="167"/>
      <c r="M277" s="172"/>
      <c r="N277" s="173"/>
      <c r="O277" s="173"/>
      <c r="P277" s="173"/>
      <c r="Q277" s="173"/>
      <c r="R277" s="173"/>
      <c r="S277" s="173"/>
      <c r="T277" s="174"/>
      <c r="AT277" s="168" t="s">
        <v>141</v>
      </c>
      <c r="AU277" s="168" t="s">
        <v>82</v>
      </c>
      <c r="AV277" s="14" t="s">
        <v>139</v>
      </c>
      <c r="AW277" s="14" t="s">
        <v>29</v>
      </c>
      <c r="AX277" s="14" t="s">
        <v>80</v>
      </c>
      <c r="AY277" s="168" t="s">
        <v>133</v>
      </c>
    </row>
    <row r="278" spans="1:65" s="2" customFormat="1" ht="16.5" customHeight="1">
      <c r="A278" s="31"/>
      <c r="B278" s="143"/>
      <c r="C278" s="144" t="s">
        <v>457</v>
      </c>
      <c r="D278" s="144" t="s">
        <v>135</v>
      </c>
      <c r="E278" s="145" t="s">
        <v>458</v>
      </c>
      <c r="F278" s="146" t="s">
        <v>459</v>
      </c>
      <c r="G278" s="147" t="s">
        <v>422</v>
      </c>
      <c r="H278" s="148">
        <v>114.48</v>
      </c>
      <c r="I278" s="149"/>
      <c r="J278" s="150">
        <f>ROUND(I278*H278,2)</f>
        <v>0</v>
      </c>
      <c r="K278" s="151"/>
      <c r="L278" s="32"/>
      <c r="M278" s="152" t="s">
        <v>1</v>
      </c>
      <c r="N278" s="153" t="s">
        <v>37</v>
      </c>
      <c r="O278" s="57"/>
      <c r="P278" s="154">
        <f>O278*H278</f>
        <v>0</v>
      </c>
      <c r="Q278" s="154">
        <v>0</v>
      </c>
      <c r="R278" s="154">
        <f>Q278*H278</f>
        <v>0</v>
      </c>
      <c r="S278" s="154">
        <v>0</v>
      </c>
      <c r="T278" s="155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56" t="s">
        <v>211</v>
      </c>
      <c r="AT278" s="156" t="s">
        <v>135</v>
      </c>
      <c r="AU278" s="156" t="s">
        <v>82</v>
      </c>
      <c r="AY278" s="16" t="s">
        <v>133</v>
      </c>
      <c r="BE278" s="157">
        <f>IF(N278="základní",J278,0)</f>
        <v>0</v>
      </c>
      <c r="BF278" s="157">
        <f>IF(N278="snížená",J278,0)</f>
        <v>0</v>
      </c>
      <c r="BG278" s="157">
        <f>IF(N278="zákl. přenesená",J278,0)</f>
        <v>0</v>
      </c>
      <c r="BH278" s="157">
        <f>IF(N278="sníž. přenesená",J278,0)</f>
        <v>0</v>
      </c>
      <c r="BI278" s="157">
        <f>IF(N278="nulová",J278,0)</f>
        <v>0</v>
      </c>
      <c r="BJ278" s="16" t="s">
        <v>80</v>
      </c>
      <c r="BK278" s="157">
        <f>ROUND(I278*H278,2)</f>
        <v>0</v>
      </c>
      <c r="BL278" s="16" t="s">
        <v>211</v>
      </c>
      <c r="BM278" s="156" t="s">
        <v>460</v>
      </c>
    </row>
    <row r="279" spans="1:65" s="13" customFormat="1">
      <c r="B279" s="158"/>
      <c r="D279" s="159" t="s">
        <v>141</v>
      </c>
      <c r="E279" s="160" t="s">
        <v>1</v>
      </c>
      <c r="F279" s="161" t="s">
        <v>461</v>
      </c>
      <c r="H279" s="162">
        <v>114.48</v>
      </c>
      <c r="I279" s="163"/>
      <c r="L279" s="158"/>
      <c r="M279" s="164"/>
      <c r="N279" s="165"/>
      <c r="O279" s="165"/>
      <c r="P279" s="165"/>
      <c r="Q279" s="165"/>
      <c r="R279" s="165"/>
      <c r="S279" s="165"/>
      <c r="T279" s="166"/>
      <c r="AT279" s="160" t="s">
        <v>141</v>
      </c>
      <c r="AU279" s="160" t="s">
        <v>82</v>
      </c>
      <c r="AV279" s="13" t="s">
        <v>82</v>
      </c>
      <c r="AW279" s="13" t="s">
        <v>29</v>
      </c>
      <c r="AX279" s="13" t="s">
        <v>72</v>
      </c>
      <c r="AY279" s="160" t="s">
        <v>133</v>
      </c>
    </row>
    <row r="280" spans="1:65" s="14" customFormat="1">
      <c r="B280" s="167"/>
      <c r="D280" s="159" t="s">
        <v>141</v>
      </c>
      <c r="E280" s="168" t="s">
        <v>1</v>
      </c>
      <c r="F280" s="169" t="s">
        <v>143</v>
      </c>
      <c r="H280" s="170">
        <v>114.48</v>
      </c>
      <c r="I280" s="171"/>
      <c r="L280" s="167"/>
      <c r="M280" s="172"/>
      <c r="N280" s="173"/>
      <c r="O280" s="173"/>
      <c r="P280" s="173"/>
      <c r="Q280" s="173"/>
      <c r="R280" s="173"/>
      <c r="S280" s="173"/>
      <c r="T280" s="174"/>
      <c r="AT280" s="168" t="s">
        <v>141</v>
      </c>
      <c r="AU280" s="168" t="s">
        <v>82</v>
      </c>
      <c r="AV280" s="14" t="s">
        <v>139</v>
      </c>
      <c r="AW280" s="14" t="s">
        <v>29</v>
      </c>
      <c r="AX280" s="14" t="s">
        <v>80</v>
      </c>
      <c r="AY280" s="168" t="s">
        <v>133</v>
      </c>
    </row>
    <row r="281" spans="1:65" s="2" customFormat="1" ht="24.2" customHeight="1">
      <c r="A281" s="31"/>
      <c r="B281" s="143"/>
      <c r="C281" s="144" t="s">
        <v>462</v>
      </c>
      <c r="D281" s="144" t="s">
        <v>135</v>
      </c>
      <c r="E281" s="145" t="s">
        <v>463</v>
      </c>
      <c r="F281" s="146" t="s">
        <v>464</v>
      </c>
      <c r="G281" s="147" t="s">
        <v>465</v>
      </c>
      <c r="H281" s="175"/>
      <c r="I281" s="149"/>
      <c r="J281" s="150">
        <f>ROUND(I281*H281,2)</f>
        <v>0</v>
      </c>
      <c r="K281" s="151"/>
      <c r="L281" s="32"/>
      <c r="M281" s="152" t="s">
        <v>1</v>
      </c>
      <c r="N281" s="153" t="s">
        <v>37</v>
      </c>
      <c r="O281" s="57"/>
      <c r="P281" s="154">
        <f>O281*H281</f>
        <v>0</v>
      </c>
      <c r="Q281" s="154">
        <v>0</v>
      </c>
      <c r="R281" s="154">
        <f>Q281*H281</f>
        <v>0</v>
      </c>
      <c r="S281" s="154">
        <v>0</v>
      </c>
      <c r="T281" s="155">
        <f>S281*H281</f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56" t="s">
        <v>211</v>
      </c>
      <c r="AT281" s="156" t="s">
        <v>135</v>
      </c>
      <c r="AU281" s="156" t="s">
        <v>82</v>
      </c>
      <c r="AY281" s="16" t="s">
        <v>133</v>
      </c>
      <c r="BE281" s="157">
        <f>IF(N281="základní",J281,0)</f>
        <v>0</v>
      </c>
      <c r="BF281" s="157">
        <f>IF(N281="snížená",J281,0)</f>
        <v>0</v>
      </c>
      <c r="BG281" s="157">
        <f>IF(N281="zákl. přenesená",J281,0)</f>
        <v>0</v>
      </c>
      <c r="BH281" s="157">
        <f>IF(N281="sníž. přenesená",J281,0)</f>
        <v>0</v>
      </c>
      <c r="BI281" s="157">
        <f>IF(N281="nulová",J281,0)</f>
        <v>0</v>
      </c>
      <c r="BJ281" s="16" t="s">
        <v>80</v>
      </c>
      <c r="BK281" s="157">
        <f>ROUND(I281*H281,2)</f>
        <v>0</v>
      </c>
      <c r="BL281" s="16" t="s">
        <v>211</v>
      </c>
      <c r="BM281" s="156" t="s">
        <v>466</v>
      </c>
    </row>
    <row r="282" spans="1:65" s="12" customFormat="1" ht="22.9" customHeight="1">
      <c r="B282" s="130"/>
      <c r="D282" s="131" t="s">
        <v>71</v>
      </c>
      <c r="E282" s="141" t="s">
        <v>467</v>
      </c>
      <c r="F282" s="141" t="s">
        <v>468</v>
      </c>
      <c r="I282" s="133"/>
      <c r="J282" s="142">
        <f>BK282</f>
        <v>0</v>
      </c>
      <c r="L282" s="130"/>
      <c r="M282" s="135"/>
      <c r="N282" s="136"/>
      <c r="O282" s="136"/>
      <c r="P282" s="137">
        <f>SUM(P283:P289)</f>
        <v>0</v>
      </c>
      <c r="Q282" s="136"/>
      <c r="R282" s="137">
        <f>SUM(R283:R289)</f>
        <v>1.184E-2</v>
      </c>
      <c r="S282" s="136"/>
      <c r="T282" s="138">
        <f>SUM(T283:T289)</f>
        <v>0</v>
      </c>
      <c r="AR282" s="131" t="s">
        <v>82</v>
      </c>
      <c r="AT282" s="139" t="s">
        <v>71</v>
      </c>
      <c r="AU282" s="139" t="s">
        <v>80</v>
      </c>
      <c r="AY282" s="131" t="s">
        <v>133</v>
      </c>
      <c r="BK282" s="140">
        <f>SUM(BK283:BK289)</f>
        <v>0</v>
      </c>
    </row>
    <row r="283" spans="1:65" s="2" customFormat="1" ht="16.5" customHeight="1">
      <c r="A283" s="31"/>
      <c r="B283" s="143"/>
      <c r="C283" s="144" t="s">
        <v>469</v>
      </c>
      <c r="D283" s="144" t="s">
        <v>135</v>
      </c>
      <c r="E283" s="145" t="s">
        <v>470</v>
      </c>
      <c r="F283" s="146" t="s">
        <v>471</v>
      </c>
      <c r="G283" s="147" t="s">
        <v>315</v>
      </c>
      <c r="H283" s="148">
        <v>60</v>
      </c>
      <c r="I283" s="149"/>
      <c r="J283" s="150">
        <f>ROUND(I283*H283,2)</f>
        <v>0</v>
      </c>
      <c r="K283" s="151"/>
      <c r="L283" s="32"/>
      <c r="M283" s="152" t="s">
        <v>1</v>
      </c>
      <c r="N283" s="153" t="s">
        <v>37</v>
      </c>
      <c r="O283" s="57"/>
      <c r="P283" s="154">
        <f>O283*H283</f>
        <v>0</v>
      </c>
      <c r="Q283" s="154">
        <v>2.0000000000000002E-5</v>
      </c>
      <c r="R283" s="154">
        <f>Q283*H283</f>
        <v>1.2000000000000001E-3</v>
      </c>
      <c r="S283" s="154">
        <v>0</v>
      </c>
      <c r="T283" s="155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56" t="s">
        <v>211</v>
      </c>
      <c r="AT283" s="156" t="s">
        <v>135</v>
      </c>
      <c r="AU283" s="156" t="s">
        <v>82</v>
      </c>
      <c r="AY283" s="16" t="s">
        <v>133</v>
      </c>
      <c r="BE283" s="157">
        <f>IF(N283="základní",J283,0)</f>
        <v>0</v>
      </c>
      <c r="BF283" s="157">
        <f>IF(N283="snížená",J283,0)</f>
        <v>0</v>
      </c>
      <c r="BG283" s="157">
        <f>IF(N283="zákl. přenesená",J283,0)</f>
        <v>0</v>
      </c>
      <c r="BH283" s="157">
        <f>IF(N283="sníž. přenesená",J283,0)</f>
        <v>0</v>
      </c>
      <c r="BI283" s="157">
        <f>IF(N283="nulová",J283,0)</f>
        <v>0</v>
      </c>
      <c r="BJ283" s="16" t="s">
        <v>80</v>
      </c>
      <c r="BK283" s="157">
        <f>ROUND(I283*H283,2)</f>
        <v>0</v>
      </c>
      <c r="BL283" s="16" t="s">
        <v>211</v>
      </c>
      <c r="BM283" s="156" t="s">
        <v>472</v>
      </c>
    </row>
    <row r="284" spans="1:65" s="2" customFormat="1" ht="16.5" customHeight="1">
      <c r="A284" s="31"/>
      <c r="B284" s="143"/>
      <c r="C284" s="144" t="s">
        <v>473</v>
      </c>
      <c r="D284" s="144" t="s">
        <v>135</v>
      </c>
      <c r="E284" s="145" t="s">
        <v>474</v>
      </c>
      <c r="F284" s="146" t="s">
        <v>475</v>
      </c>
      <c r="G284" s="147" t="s">
        <v>315</v>
      </c>
      <c r="H284" s="148">
        <v>60</v>
      </c>
      <c r="I284" s="149"/>
      <c r="J284" s="150">
        <f>ROUND(I284*H284,2)</f>
        <v>0</v>
      </c>
      <c r="K284" s="151"/>
      <c r="L284" s="32"/>
      <c r="M284" s="152" t="s">
        <v>1</v>
      </c>
      <c r="N284" s="153" t="s">
        <v>37</v>
      </c>
      <c r="O284" s="57"/>
      <c r="P284" s="154">
        <f>O284*H284</f>
        <v>0</v>
      </c>
      <c r="Q284" s="154">
        <v>1.3999999999999999E-4</v>
      </c>
      <c r="R284" s="154">
        <f>Q284*H284</f>
        <v>8.3999999999999995E-3</v>
      </c>
      <c r="S284" s="154">
        <v>0</v>
      </c>
      <c r="T284" s="155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56" t="s">
        <v>211</v>
      </c>
      <c r="AT284" s="156" t="s">
        <v>135</v>
      </c>
      <c r="AU284" s="156" t="s">
        <v>82</v>
      </c>
      <c r="AY284" s="16" t="s">
        <v>133</v>
      </c>
      <c r="BE284" s="157">
        <f>IF(N284="základní",J284,0)</f>
        <v>0</v>
      </c>
      <c r="BF284" s="157">
        <f>IF(N284="snížená",J284,0)</f>
        <v>0</v>
      </c>
      <c r="BG284" s="157">
        <f>IF(N284="zákl. přenesená",J284,0)</f>
        <v>0</v>
      </c>
      <c r="BH284" s="157">
        <f>IF(N284="sníž. přenesená",J284,0)</f>
        <v>0</v>
      </c>
      <c r="BI284" s="157">
        <f>IF(N284="nulová",J284,0)</f>
        <v>0</v>
      </c>
      <c r="BJ284" s="16" t="s">
        <v>80</v>
      </c>
      <c r="BK284" s="157">
        <f>ROUND(I284*H284,2)</f>
        <v>0</v>
      </c>
      <c r="BL284" s="16" t="s">
        <v>211</v>
      </c>
      <c r="BM284" s="156" t="s">
        <v>476</v>
      </c>
    </row>
    <row r="285" spans="1:65" s="13" customFormat="1">
      <c r="B285" s="158"/>
      <c r="D285" s="159" t="s">
        <v>141</v>
      </c>
      <c r="E285" s="160" t="s">
        <v>1</v>
      </c>
      <c r="F285" s="161" t="s">
        <v>415</v>
      </c>
      <c r="H285" s="162">
        <v>60</v>
      </c>
      <c r="I285" s="163"/>
      <c r="L285" s="158"/>
      <c r="M285" s="164"/>
      <c r="N285" s="165"/>
      <c r="O285" s="165"/>
      <c r="P285" s="165"/>
      <c r="Q285" s="165"/>
      <c r="R285" s="165"/>
      <c r="S285" s="165"/>
      <c r="T285" s="166"/>
      <c r="AT285" s="160" t="s">
        <v>141</v>
      </c>
      <c r="AU285" s="160" t="s">
        <v>82</v>
      </c>
      <c r="AV285" s="13" t="s">
        <v>82</v>
      </c>
      <c r="AW285" s="13" t="s">
        <v>29</v>
      </c>
      <c r="AX285" s="13" t="s">
        <v>72</v>
      </c>
      <c r="AY285" s="160" t="s">
        <v>133</v>
      </c>
    </row>
    <row r="286" spans="1:65" s="14" customFormat="1">
      <c r="B286" s="167"/>
      <c r="D286" s="159" t="s">
        <v>141</v>
      </c>
      <c r="E286" s="168" t="s">
        <v>1</v>
      </c>
      <c r="F286" s="169" t="s">
        <v>143</v>
      </c>
      <c r="H286" s="170">
        <v>60</v>
      </c>
      <c r="I286" s="171"/>
      <c r="L286" s="167"/>
      <c r="M286" s="172"/>
      <c r="N286" s="173"/>
      <c r="O286" s="173"/>
      <c r="P286" s="173"/>
      <c r="Q286" s="173"/>
      <c r="R286" s="173"/>
      <c r="S286" s="173"/>
      <c r="T286" s="174"/>
      <c r="AT286" s="168" t="s">
        <v>141</v>
      </c>
      <c r="AU286" s="168" t="s">
        <v>82</v>
      </c>
      <c r="AV286" s="14" t="s">
        <v>139</v>
      </c>
      <c r="AW286" s="14" t="s">
        <v>29</v>
      </c>
      <c r="AX286" s="14" t="s">
        <v>80</v>
      </c>
      <c r="AY286" s="168" t="s">
        <v>133</v>
      </c>
    </row>
    <row r="287" spans="1:65" s="2" customFormat="1" ht="16.5" customHeight="1">
      <c r="A287" s="31"/>
      <c r="B287" s="143"/>
      <c r="C287" s="144" t="s">
        <v>477</v>
      </c>
      <c r="D287" s="144" t="s">
        <v>135</v>
      </c>
      <c r="E287" s="145" t="s">
        <v>478</v>
      </c>
      <c r="F287" s="146" t="s">
        <v>479</v>
      </c>
      <c r="G287" s="147" t="s">
        <v>152</v>
      </c>
      <c r="H287" s="148">
        <v>16</v>
      </c>
      <c r="I287" s="149"/>
      <c r="J287" s="150">
        <f>ROUND(I287*H287,2)</f>
        <v>0</v>
      </c>
      <c r="K287" s="151"/>
      <c r="L287" s="32"/>
      <c r="M287" s="152" t="s">
        <v>1</v>
      </c>
      <c r="N287" s="153" t="s">
        <v>37</v>
      </c>
      <c r="O287" s="57"/>
      <c r="P287" s="154">
        <f>O287*H287</f>
        <v>0</v>
      </c>
      <c r="Q287" s="154">
        <v>1.3999999999999999E-4</v>
      </c>
      <c r="R287" s="154">
        <f>Q287*H287</f>
        <v>2.2399999999999998E-3</v>
      </c>
      <c r="S287" s="154">
        <v>0</v>
      </c>
      <c r="T287" s="155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56" t="s">
        <v>211</v>
      </c>
      <c r="AT287" s="156" t="s">
        <v>135</v>
      </c>
      <c r="AU287" s="156" t="s">
        <v>82</v>
      </c>
      <c r="AY287" s="16" t="s">
        <v>133</v>
      </c>
      <c r="BE287" s="157">
        <f>IF(N287="základní",J287,0)</f>
        <v>0</v>
      </c>
      <c r="BF287" s="157">
        <f>IF(N287="snížená",J287,0)</f>
        <v>0</v>
      </c>
      <c r="BG287" s="157">
        <f>IF(N287="zákl. přenesená",J287,0)</f>
        <v>0</v>
      </c>
      <c r="BH287" s="157">
        <f>IF(N287="sníž. přenesená",J287,0)</f>
        <v>0</v>
      </c>
      <c r="BI287" s="157">
        <f>IF(N287="nulová",J287,0)</f>
        <v>0</v>
      </c>
      <c r="BJ287" s="16" t="s">
        <v>80</v>
      </c>
      <c r="BK287" s="157">
        <f>ROUND(I287*H287,2)</f>
        <v>0</v>
      </c>
      <c r="BL287" s="16" t="s">
        <v>211</v>
      </c>
      <c r="BM287" s="156" t="s">
        <v>480</v>
      </c>
    </row>
    <row r="288" spans="1:65" s="13" customFormat="1">
      <c r="B288" s="158"/>
      <c r="D288" s="159" t="s">
        <v>141</v>
      </c>
      <c r="E288" s="160" t="s">
        <v>1</v>
      </c>
      <c r="F288" s="161" t="s">
        <v>211</v>
      </c>
      <c r="H288" s="162">
        <v>16</v>
      </c>
      <c r="I288" s="163"/>
      <c r="L288" s="158"/>
      <c r="M288" s="164"/>
      <c r="N288" s="165"/>
      <c r="O288" s="165"/>
      <c r="P288" s="165"/>
      <c r="Q288" s="165"/>
      <c r="R288" s="165"/>
      <c r="S288" s="165"/>
      <c r="T288" s="166"/>
      <c r="AT288" s="160" t="s">
        <v>141</v>
      </c>
      <c r="AU288" s="160" t="s">
        <v>82</v>
      </c>
      <c r="AV288" s="13" t="s">
        <v>82</v>
      </c>
      <c r="AW288" s="13" t="s">
        <v>29</v>
      </c>
      <c r="AX288" s="13" t="s">
        <v>72</v>
      </c>
      <c r="AY288" s="160" t="s">
        <v>133</v>
      </c>
    </row>
    <row r="289" spans="1:65" s="14" customFormat="1">
      <c r="B289" s="167"/>
      <c r="D289" s="159" t="s">
        <v>141</v>
      </c>
      <c r="E289" s="168" t="s">
        <v>1</v>
      </c>
      <c r="F289" s="169" t="s">
        <v>143</v>
      </c>
      <c r="H289" s="170">
        <v>16</v>
      </c>
      <c r="I289" s="171"/>
      <c r="L289" s="167"/>
      <c r="M289" s="172"/>
      <c r="N289" s="173"/>
      <c r="O289" s="173"/>
      <c r="P289" s="173"/>
      <c r="Q289" s="173"/>
      <c r="R289" s="173"/>
      <c r="S289" s="173"/>
      <c r="T289" s="174"/>
      <c r="AT289" s="168" t="s">
        <v>141</v>
      </c>
      <c r="AU289" s="168" t="s">
        <v>82</v>
      </c>
      <c r="AV289" s="14" t="s">
        <v>139</v>
      </c>
      <c r="AW289" s="14" t="s">
        <v>29</v>
      </c>
      <c r="AX289" s="14" t="s">
        <v>80</v>
      </c>
      <c r="AY289" s="168" t="s">
        <v>133</v>
      </c>
    </row>
    <row r="290" spans="1:65" s="12" customFormat="1" ht="25.9" customHeight="1">
      <c r="B290" s="130"/>
      <c r="D290" s="131" t="s">
        <v>71</v>
      </c>
      <c r="E290" s="132" t="s">
        <v>481</v>
      </c>
      <c r="F290" s="132" t="s">
        <v>481</v>
      </c>
      <c r="I290" s="133"/>
      <c r="J290" s="134">
        <f>BK290</f>
        <v>0</v>
      </c>
      <c r="L290" s="130"/>
      <c r="M290" s="135"/>
      <c r="N290" s="136"/>
      <c r="O290" s="136"/>
      <c r="P290" s="137">
        <f>P291</f>
        <v>0</v>
      </c>
      <c r="Q290" s="136"/>
      <c r="R290" s="137">
        <f>R291</f>
        <v>0</v>
      </c>
      <c r="S290" s="136"/>
      <c r="T290" s="138">
        <f>T291</f>
        <v>0</v>
      </c>
      <c r="AR290" s="131" t="s">
        <v>149</v>
      </c>
      <c r="AT290" s="139" t="s">
        <v>71</v>
      </c>
      <c r="AU290" s="139" t="s">
        <v>72</v>
      </c>
      <c r="AY290" s="131" t="s">
        <v>133</v>
      </c>
      <c r="BK290" s="140">
        <f>BK291</f>
        <v>0</v>
      </c>
    </row>
    <row r="291" spans="1:65" s="12" customFormat="1" ht="22.9" customHeight="1">
      <c r="B291" s="130"/>
      <c r="D291" s="131" t="s">
        <v>71</v>
      </c>
      <c r="E291" s="141" t="s">
        <v>482</v>
      </c>
      <c r="F291" s="141" t="s">
        <v>483</v>
      </c>
      <c r="I291" s="133"/>
      <c r="J291" s="142">
        <f>BK291</f>
        <v>0</v>
      </c>
      <c r="L291" s="130"/>
      <c r="M291" s="135"/>
      <c r="N291" s="136"/>
      <c r="O291" s="136"/>
      <c r="P291" s="137">
        <f>P292</f>
        <v>0</v>
      </c>
      <c r="Q291" s="136"/>
      <c r="R291" s="137">
        <f>R292</f>
        <v>0</v>
      </c>
      <c r="S291" s="136"/>
      <c r="T291" s="138">
        <f>T292</f>
        <v>0</v>
      </c>
      <c r="AR291" s="131" t="s">
        <v>149</v>
      </c>
      <c r="AT291" s="139" t="s">
        <v>71</v>
      </c>
      <c r="AU291" s="139" t="s">
        <v>80</v>
      </c>
      <c r="AY291" s="131" t="s">
        <v>133</v>
      </c>
      <c r="BK291" s="140">
        <f>BK292</f>
        <v>0</v>
      </c>
    </row>
    <row r="292" spans="1:65" s="2" customFormat="1" ht="24.2" customHeight="1">
      <c r="A292" s="31"/>
      <c r="B292" s="143"/>
      <c r="C292" s="144" t="s">
        <v>484</v>
      </c>
      <c r="D292" s="144" t="s">
        <v>135</v>
      </c>
      <c r="E292" s="145" t="s">
        <v>485</v>
      </c>
      <c r="F292" s="146" t="s">
        <v>486</v>
      </c>
      <c r="G292" s="147" t="s">
        <v>294</v>
      </c>
      <c r="H292" s="148">
        <v>1</v>
      </c>
      <c r="I292" s="149"/>
      <c r="J292" s="150">
        <f>ROUND(I292*H292,2)</f>
        <v>0</v>
      </c>
      <c r="K292" s="151"/>
      <c r="L292" s="32"/>
      <c r="M292" s="176" t="s">
        <v>1</v>
      </c>
      <c r="N292" s="177" t="s">
        <v>37</v>
      </c>
      <c r="O292" s="178"/>
      <c r="P292" s="179">
        <f>O292*H292</f>
        <v>0</v>
      </c>
      <c r="Q292" s="179">
        <v>0</v>
      </c>
      <c r="R292" s="179">
        <f>Q292*H292</f>
        <v>0</v>
      </c>
      <c r="S292" s="179">
        <v>0</v>
      </c>
      <c r="T292" s="180">
        <f>S292*H292</f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56" t="s">
        <v>434</v>
      </c>
      <c r="AT292" s="156" t="s">
        <v>135</v>
      </c>
      <c r="AU292" s="156" t="s">
        <v>82</v>
      </c>
      <c r="AY292" s="16" t="s">
        <v>133</v>
      </c>
      <c r="BE292" s="157">
        <f>IF(N292="základní",J292,0)</f>
        <v>0</v>
      </c>
      <c r="BF292" s="157">
        <f>IF(N292="snížená",J292,0)</f>
        <v>0</v>
      </c>
      <c r="BG292" s="157">
        <f>IF(N292="zákl. přenesená",J292,0)</f>
        <v>0</v>
      </c>
      <c r="BH292" s="157">
        <f>IF(N292="sníž. přenesená",J292,0)</f>
        <v>0</v>
      </c>
      <c r="BI292" s="157">
        <f>IF(N292="nulová",J292,0)</f>
        <v>0</v>
      </c>
      <c r="BJ292" s="16" t="s">
        <v>80</v>
      </c>
      <c r="BK292" s="157">
        <f>ROUND(I292*H292,2)</f>
        <v>0</v>
      </c>
      <c r="BL292" s="16" t="s">
        <v>434</v>
      </c>
      <c r="BM292" s="156" t="s">
        <v>487</v>
      </c>
    </row>
    <row r="293" spans="1:65" s="2" customFormat="1" ht="6.95" customHeight="1">
      <c r="A293" s="31"/>
      <c r="B293" s="46"/>
      <c r="C293" s="47"/>
      <c r="D293" s="47"/>
      <c r="E293" s="47"/>
      <c r="F293" s="47"/>
      <c r="G293" s="47"/>
      <c r="H293" s="47"/>
      <c r="I293" s="47"/>
      <c r="J293" s="47"/>
      <c r="K293" s="47"/>
      <c r="L293" s="32"/>
      <c r="M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</row>
  </sheetData>
  <autoFilter ref="C129:K292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3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6" t="s">
        <v>86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customHeight="1">
      <c r="B4" s="19"/>
      <c r="D4" s="20" t="s">
        <v>96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26.25" customHeight="1">
      <c r="B7" s="19"/>
      <c r="E7" s="221" t="str">
        <f>'Rekapitulace stavby'!K6</f>
        <v>Baťův kanál, PK Spytihněv, PK Veselí n. Moravou - Komplexní oprava (PK Spytihněv)</v>
      </c>
      <c r="F7" s="222"/>
      <c r="G7" s="222"/>
      <c r="H7" s="222"/>
      <c r="L7" s="19"/>
    </row>
    <row r="8" spans="1:46" s="2" customFormat="1" ht="12" customHeight="1">
      <c r="A8" s="31"/>
      <c r="B8" s="32"/>
      <c r="C8" s="31"/>
      <c r="D8" s="26" t="s">
        <v>97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customHeight="1">
      <c r="A9" s="31"/>
      <c r="B9" s="32"/>
      <c r="C9" s="31"/>
      <c r="D9" s="31"/>
      <c r="E9" s="211" t="s">
        <v>488</v>
      </c>
      <c r="F9" s="220"/>
      <c r="G9" s="220"/>
      <c r="H9" s="220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>
        <f>'Rekapitulace stavby'!AN8</f>
        <v>44782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25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26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23" t="str">
        <f>'Rekapitulace stavby'!E14</f>
        <v>Vyplň údaj</v>
      </c>
      <c r="F18" s="193"/>
      <c r="G18" s="193"/>
      <c r="H18" s="193"/>
      <c r="I18" s="26" t="s">
        <v>25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28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25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30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25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31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197" t="s">
        <v>1</v>
      </c>
      <c r="F27" s="197"/>
      <c r="G27" s="197"/>
      <c r="H27" s="197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32</v>
      </c>
      <c r="E30" s="31"/>
      <c r="F30" s="31"/>
      <c r="G30" s="31"/>
      <c r="H30" s="31"/>
      <c r="I30" s="31"/>
      <c r="J30" s="70">
        <f>ROUND(J118,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34</v>
      </c>
      <c r="G32" s="31"/>
      <c r="H32" s="31"/>
      <c r="I32" s="35" t="s">
        <v>33</v>
      </c>
      <c r="J32" s="35" t="s">
        <v>35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36</v>
      </c>
      <c r="E33" s="26" t="s">
        <v>37</v>
      </c>
      <c r="F33" s="98">
        <f>ROUND((SUM(BE118:BE137)),  2)</f>
        <v>0</v>
      </c>
      <c r="G33" s="31"/>
      <c r="H33" s="31"/>
      <c r="I33" s="99">
        <v>0.21</v>
      </c>
      <c r="J33" s="98">
        <f>ROUND(((SUM(BE118:BE137))*I33),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38</v>
      </c>
      <c r="F34" s="98">
        <f>ROUND((SUM(BF118:BF137)),  2)</f>
        <v>0</v>
      </c>
      <c r="G34" s="31"/>
      <c r="H34" s="31"/>
      <c r="I34" s="99">
        <v>0.15</v>
      </c>
      <c r="J34" s="98">
        <f>ROUND(((SUM(BF118:BF137))*I34),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39</v>
      </c>
      <c r="F35" s="98">
        <f>ROUND((SUM(BG118:BG137)),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40</v>
      </c>
      <c r="F36" s="98">
        <f>ROUND((SUM(BH118:BH137)),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41</v>
      </c>
      <c r="F37" s="98">
        <f>ROUND((SUM(BI118:BI137)),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42</v>
      </c>
      <c r="E39" s="59"/>
      <c r="F39" s="59"/>
      <c r="G39" s="102" t="s">
        <v>43</v>
      </c>
      <c r="H39" s="103" t="s">
        <v>44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45</v>
      </c>
      <c r="E50" s="43"/>
      <c r="F50" s="43"/>
      <c r="G50" s="42" t="s">
        <v>46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47</v>
      </c>
      <c r="E61" s="34"/>
      <c r="F61" s="106" t="s">
        <v>48</v>
      </c>
      <c r="G61" s="44" t="s">
        <v>47</v>
      </c>
      <c r="H61" s="34"/>
      <c r="I61" s="34"/>
      <c r="J61" s="107" t="s">
        <v>48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49</v>
      </c>
      <c r="E65" s="45"/>
      <c r="F65" s="45"/>
      <c r="G65" s="42" t="s">
        <v>50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47</v>
      </c>
      <c r="E76" s="34"/>
      <c r="F76" s="106" t="s">
        <v>48</v>
      </c>
      <c r="G76" s="44" t="s">
        <v>47</v>
      </c>
      <c r="H76" s="34"/>
      <c r="I76" s="34"/>
      <c r="J76" s="107" t="s">
        <v>48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99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1"/>
      <c r="D85" s="31"/>
      <c r="E85" s="221" t="str">
        <f>E7</f>
        <v>Baťův kanál, PK Spytihněv, PK Veselí n. Moravou - Komplexní oprava (PK Spytihněv)</v>
      </c>
      <c r="F85" s="222"/>
      <c r="G85" s="222"/>
      <c r="H85" s="22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30" customHeight="1">
      <c r="A87" s="31"/>
      <c r="B87" s="32"/>
      <c r="C87" s="31"/>
      <c r="D87" s="31"/>
      <c r="E87" s="211" t="str">
        <f>E9</f>
        <v>01.1 - PS 01.1 Nerez provedení vzpěrných vrat a arm. vrat i provizor. hrazení pro horní ohlaví PK Spytihněv</v>
      </c>
      <c r="F87" s="220"/>
      <c r="G87" s="220"/>
      <c r="H87" s="220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>
        <f>IF(J12="","",J12)</f>
        <v>44782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26" t="s">
        <v>28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1"/>
      <c r="E92" s="31"/>
      <c r="F92" s="24" t="str">
        <f>IF(E18="","",E18)</f>
        <v>Vyplň údaj</v>
      </c>
      <c r="G92" s="31"/>
      <c r="H92" s="31"/>
      <c r="I92" s="26" t="s">
        <v>30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100</v>
      </c>
      <c r="D94" s="100"/>
      <c r="E94" s="100"/>
      <c r="F94" s="100"/>
      <c r="G94" s="100"/>
      <c r="H94" s="100"/>
      <c r="I94" s="100"/>
      <c r="J94" s="109" t="s">
        <v>101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102</v>
      </c>
      <c r="D96" s="31"/>
      <c r="E96" s="31"/>
      <c r="F96" s="31"/>
      <c r="G96" s="31"/>
      <c r="H96" s="31"/>
      <c r="I96" s="31"/>
      <c r="J96" s="70">
        <f>J118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103</v>
      </c>
    </row>
    <row r="97" spans="1:31" s="9" customFormat="1" ht="24.95" customHeight="1">
      <c r="B97" s="111"/>
      <c r="D97" s="112" t="s">
        <v>116</v>
      </c>
      <c r="E97" s="113"/>
      <c r="F97" s="113"/>
      <c r="G97" s="113"/>
      <c r="H97" s="113"/>
      <c r="I97" s="113"/>
      <c r="J97" s="114">
        <f>J119</f>
        <v>0</v>
      </c>
      <c r="L97" s="111"/>
    </row>
    <row r="98" spans="1:31" s="10" customFormat="1" ht="19.899999999999999" customHeight="1">
      <c r="B98" s="115"/>
      <c r="D98" s="116" t="s">
        <v>489</v>
      </c>
      <c r="E98" s="117"/>
      <c r="F98" s="117"/>
      <c r="G98" s="117"/>
      <c r="H98" s="117"/>
      <c r="I98" s="117"/>
      <c r="J98" s="118">
        <f>J120</f>
        <v>0</v>
      </c>
      <c r="L98" s="115"/>
    </row>
    <row r="99" spans="1:31" s="2" customFormat="1" ht="21.75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118</v>
      </c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6.25" customHeight="1">
      <c r="A108" s="31"/>
      <c r="B108" s="32"/>
      <c r="C108" s="31"/>
      <c r="D108" s="31"/>
      <c r="E108" s="221" t="str">
        <f>E7</f>
        <v>Baťův kanál, PK Spytihněv, PK Veselí n. Moravou - Komplexní oprava (PK Spytihněv)</v>
      </c>
      <c r="F108" s="222"/>
      <c r="G108" s="222"/>
      <c r="H108" s="222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97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30" customHeight="1">
      <c r="A110" s="31"/>
      <c r="B110" s="32"/>
      <c r="C110" s="31"/>
      <c r="D110" s="31"/>
      <c r="E110" s="211" t="str">
        <f>E9</f>
        <v>01.1 - PS 01.1 Nerez provedení vzpěrných vrat a arm. vrat i provizor. hrazení pro horní ohlaví PK Spytihněv</v>
      </c>
      <c r="F110" s="220"/>
      <c r="G110" s="220"/>
      <c r="H110" s="220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20</v>
      </c>
      <c r="D112" s="31"/>
      <c r="E112" s="31"/>
      <c r="F112" s="24" t="str">
        <f>F12</f>
        <v xml:space="preserve"> </v>
      </c>
      <c r="G112" s="31"/>
      <c r="H112" s="31"/>
      <c r="I112" s="26" t="s">
        <v>22</v>
      </c>
      <c r="J112" s="54">
        <f>IF(J12="","",J12)</f>
        <v>44782</v>
      </c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23</v>
      </c>
      <c r="D114" s="31"/>
      <c r="E114" s="31"/>
      <c r="F114" s="24" t="str">
        <f>E15</f>
        <v xml:space="preserve"> </v>
      </c>
      <c r="G114" s="31"/>
      <c r="H114" s="31"/>
      <c r="I114" s="26" t="s">
        <v>28</v>
      </c>
      <c r="J114" s="29" t="str">
        <f>E21</f>
        <v xml:space="preserve"> 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26</v>
      </c>
      <c r="D115" s="31"/>
      <c r="E115" s="31"/>
      <c r="F115" s="24" t="str">
        <f>IF(E18="","",E18)</f>
        <v>Vyplň údaj</v>
      </c>
      <c r="G115" s="31"/>
      <c r="H115" s="31"/>
      <c r="I115" s="26" t="s">
        <v>30</v>
      </c>
      <c r="J115" s="29" t="str">
        <f>E24</f>
        <v xml:space="preserve"> 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1" customFormat="1" ht="29.25" customHeight="1">
      <c r="A117" s="119"/>
      <c r="B117" s="120"/>
      <c r="C117" s="121" t="s">
        <v>119</v>
      </c>
      <c r="D117" s="122" t="s">
        <v>57</v>
      </c>
      <c r="E117" s="122" t="s">
        <v>53</v>
      </c>
      <c r="F117" s="122" t="s">
        <v>54</v>
      </c>
      <c r="G117" s="122" t="s">
        <v>120</v>
      </c>
      <c r="H117" s="122" t="s">
        <v>121</v>
      </c>
      <c r="I117" s="122" t="s">
        <v>122</v>
      </c>
      <c r="J117" s="123" t="s">
        <v>101</v>
      </c>
      <c r="K117" s="124" t="s">
        <v>123</v>
      </c>
      <c r="L117" s="125"/>
      <c r="M117" s="61" t="s">
        <v>1</v>
      </c>
      <c r="N117" s="62" t="s">
        <v>36</v>
      </c>
      <c r="O117" s="62" t="s">
        <v>124</v>
      </c>
      <c r="P117" s="62" t="s">
        <v>125</v>
      </c>
      <c r="Q117" s="62" t="s">
        <v>126</v>
      </c>
      <c r="R117" s="62" t="s">
        <v>127</v>
      </c>
      <c r="S117" s="62" t="s">
        <v>128</v>
      </c>
      <c r="T117" s="63" t="s">
        <v>129</v>
      </c>
      <c r="U117" s="119"/>
      <c r="V117" s="119"/>
      <c r="W117" s="119"/>
      <c r="X117" s="119"/>
      <c r="Y117" s="119"/>
      <c r="Z117" s="119"/>
      <c r="AA117" s="119"/>
      <c r="AB117" s="119"/>
      <c r="AC117" s="119"/>
      <c r="AD117" s="119"/>
      <c r="AE117" s="119"/>
    </row>
    <row r="118" spans="1:65" s="2" customFormat="1" ht="22.9" customHeight="1">
      <c r="A118" s="31"/>
      <c r="B118" s="32"/>
      <c r="C118" s="68" t="s">
        <v>130</v>
      </c>
      <c r="D118" s="31"/>
      <c r="E118" s="31"/>
      <c r="F118" s="31"/>
      <c r="G118" s="31"/>
      <c r="H118" s="31"/>
      <c r="I118" s="31"/>
      <c r="J118" s="126">
        <f>BK118</f>
        <v>0</v>
      </c>
      <c r="K118" s="31"/>
      <c r="L118" s="32"/>
      <c r="M118" s="64"/>
      <c r="N118" s="55"/>
      <c r="O118" s="65"/>
      <c r="P118" s="127">
        <f>P119</f>
        <v>0</v>
      </c>
      <c r="Q118" s="65"/>
      <c r="R118" s="127">
        <f>R119</f>
        <v>0</v>
      </c>
      <c r="S118" s="65"/>
      <c r="T118" s="128">
        <f>T119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6" t="s">
        <v>71</v>
      </c>
      <c r="AU118" s="16" t="s">
        <v>103</v>
      </c>
      <c r="BK118" s="129">
        <f>BK119</f>
        <v>0</v>
      </c>
    </row>
    <row r="119" spans="1:65" s="12" customFormat="1" ht="25.9" customHeight="1">
      <c r="B119" s="130"/>
      <c r="D119" s="131" t="s">
        <v>71</v>
      </c>
      <c r="E119" s="132" t="s">
        <v>481</v>
      </c>
      <c r="F119" s="132" t="s">
        <v>481</v>
      </c>
      <c r="I119" s="133"/>
      <c r="J119" s="134">
        <f>BK119</f>
        <v>0</v>
      </c>
      <c r="L119" s="130"/>
      <c r="M119" s="135"/>
      <c r="N119" s="136"/>
      <c r="O119" s="136"/>
      <c r="P119" s="137">
        <f>P120</f>
        <v>0</v>
      </c>
      <c r="Q119" s="136"/>
      <c r="R119" s="137">
        <f>R120</f>
        <v>0</v>
      </c>
      <c r="S119" s="136"/>
      <c r="T119" s="138">
        <f>T120</f>
        <v>0</v>
      </c>
      <c r="AR119" s="131" t="s">
        <v>149</v>
      </c>
      <c r="AT119" s="139" t="s">
        <v>71</v>
      </c>
      <c r="AU119" s="139" t="s">
        <v>72</v>
      </c>
      <c r="AY119" s="131" t="s">
        <v>133</v>
      </c>
      <c r="BK119" s="140">
        <f>BK120</f>
        <v>0</v>
      </c>
    </row>
    <row r="120" spans="1:65" s="12" customFormat="1" ht="22.9" customHeight="1">
      <c r="B120" s="130"/>
      <c r="D120" s="131" t="s">
        <v>71</v>
      </c>
      <c r="E120" s="141" t="s">
        <v>490</v>
      </c>
      <c r="F120" s="141" t="s">
        <v>491</v>
      </c>
      <c r="I120" s="133"/>
      <c r="J120" s="142">
        <f>BK120</f>
        <v>0</v>
      </c>
      <c r="L120" s="130"/>
      <c r="M120" s="135"/>
      <c r="N120" s="136"/>
      <c r="O120" s="136"/>
      <c r="P120" s="137">
        <f>SUM(P121:P137)</f>
        <v>0</v>
      </c>
      <c r="Q120" s="136"/>
      <c r="R120" s="137">
        <f>SUM(R121:R137)</f>
        <v>0</v>
      </c>
      <c r="S120" s="136"/>
      <c r="T120" s="138">
        <f>SUM(T121:T137)</f>
        <v>0</v>
      </c>
      <c r="AR120" s="131" t="s">
        <v>149</v>
      </c>
      <c r="AT120" s="139" t="s">
        <v>71</v>
      </c>
      <c r="AU120" s="139" t="s">
        <v>80</v>
      </c>
      <c r="AY120" s="131" t="s">
        <v>133</v>
      </c>
      <c r="BK120" s="140">
        <f>SUM(BK121:BK137)</f>
        <v>0</v>
      </c>
    </row>
    <row r="121" spans="1:65" s="2" customFormat="1" ht="21.75" customHeight="1">
      <c r="A121" s="31"/>
      <c r="B121" s="143"/>
      <c r="C121" s="144" t="s">
        <v>80</v>
      </c>
      <c r="D121" s="144" t="s">
        <v>135</v>
      </c>
      <c r="E121" s="145" t="s">
        <v>492</v>
      </c>
      <c r="F121" s="146" t="s">
        <v>493</v>
      </c>
      <c r="G121" s="147" t="s">
        <v>422</v>
      </c>
      <c r="H121" s="148">
        <v>2165</v>
      </c>
      <c r="I121" s="149"/>
      <c r="J121" s="150">
        <f t="shared" ref="J121:J137" si="0">ROUND(I121*H121,2)</f>
        <v>0</v>
      </c>
      <c r="K121" s="151"/>
      <c r="L121" s="32"/>
      <c r="M121" s="152" t="s">
        <v>1</v>
      </c>
      <c r="N121" s="153" t="s">
        <v>37</v>
      </c>
      <c r="O121" s="57"/>
      <c r="P121" s="154">
        <f t="shared" ref="P121:P137" si="1">O121*H121</f>
        <v>0</v>
      </c>
      <c r="Q121" s="154">
        <v>0</v>
      </c>
      <c r="R121" s="154">
        <f t="shared" ref="R121:R137" si="2">Q121*H121</f>
        <v>0</v>
      </c>
      <c r="S121" s="154">
        <v>0</v>
      </c>
      <c r="T121" s="155">
        <f t="shared" ref="T121:T137" si="3"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6" t="s">
        <v>80</v>
      </c>
      <c r="AT121" s="156" t="s">
        <v>135</v>
      </c>
      <c r="AU121" s="156" t="s">
        <v>82</v>
      </c>
      <c r="AY121" s="16" t="s">
        <v>133</v>
      </c>
      <c r="BE121" s="157">
        <f t="shared" ref="BE121:BE137" si="4">IF(N121="základní",J121,0)</f>
        <v>0</v>
      </c>
      <c r="BF121" s="157">
        <f t="shared" ref="BF121:BF137" si="5">IF(N121="snížená",J121,0)</f>
        <v>0</v>
      </c>
      <c r="BG121" s="157">
        <f t="shared" ref="BG121:BG137" si="6">IF(N121="zákl. přenesená",J121,0)</f>
        <v>0</v>
      </c>
      <c r="BH121" s="157">
        <f t="shared" ref="BH121:BH137" si="7">IF(N121="sníž. přenesená",J121,0)</f>
        <v>0</v>
      </c>
      <c r="BI121" s="157">
        <f t="shared" ref="BI121:BI137" si="8">IF(N121="nulová",J121,0)</f>
        <v>0</v>
      </c>
      <c r="BJ121" s="16" t="s">
        <v>80</v>
      </c>
      <c r="BK121" s="157">
        <f t="shared" ref="BK121:BK137" si="9">ROUND(I121*H121,2)</f>
        <v>0</v>
      </c>
      <c r="BL121" s="16" t="s">
        <v>80</v>
      </c>
      <c r="BM121" s="156" t="s">
        <v>494</v>
      </c>
    </row>
    <row r="122" spans="1:65" s="2" customFormat="1" ht="21.75" customHeight="1">
      <c r="A122" s="31"/>
      <c r="B122" s="143"/>
      <c r="C122" s="144" t="s">
        <v>82</v>
      </c>
      <c r="D122" s="144" t="s">
        <v>135</v>
      </c>
      <c r="E122" s="145" t="s">
        <v>495</v>
      </c>
      <c r="F122" s="146" t="s">
        <v>496</v>
      </c>
      <c r="G122" s="147" t="s">
        <v>422</v>
      </c>
      <c r="H122" s="148">
        <v>940</v>
      </c>
      <c r="I122" s="149"/>
      <c r="J122" s="150">
        <f t="shared" si="0"/>
        <v>0</v>
      </c>
      <c r="K122" s="151"/>
      <c r="L122" s="32"/>
      <c r="M122" s="152" t="s">
        <v>1</v>
      </c>
      <c r="N122" s="153" t="s">
        <v>37</v>
      </c>
      <c r="O122" s="57"/>
      <c r="P122" s="154">
        <f t="shared" si="1"/>
        <v>0</v>
      </c>
      <c r="Q122" s="154">
        <v>0</v>
      </c>
      <c r="R122" s="154">
        <f t="shared" si="2"/>
        <v>0</v>
      </c>
      <c r="S122" s="154">
        <v>0</v>
      </c>
      <c r="T122" s="155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56" t="s">
        <v>80</v>
      </c>
      <c r="AT122" s="156" t="s">
        <v>135</v>
      </c>
      <c r="AU122" s="156" t="s">
        <v>82</v>
      </c>
      <c r="AY122" s="16" t="s">
        <v>133</v>
      </c>
      <c r="BE122" s="157">
        <f t="shared" si="4"/>
        <v>0</v>
      </c>
      <c r="BF122" s="157">
        <f t="shared" si="5"/>
        <v>0</v>
      </c>
      <c r="BG122" s="157">
        <f t="shared" si="6"/>
        <v>0</v>
      </c>
      <c r="BH122" s="157">
        <f t="shared" si="7"/>
        <v>0</v>
      </c>
      <c r="BI122" s="157">
        <f t="shared" si="8"/>
        <v>0</v>
      </c>
      <c r="BJ122" s="16" t="s">
        <v>80</v>
      </c>
      <c r="BK122" s="157">
        <f t="shared" si="9"/>
        <v>0</v>
      </c>
      <c r="BL122" s="16" t="s">
        <v>80</v>
      </c>
      <c r="BM122" s="156" t="s">
        <v>497</v>
      </c>
    </row>
    <row r="123" spans="1:65" s="2" customFormat="1" ht="16.5" customHeight="1">
      <c r="A123" s="31"/>
      <c r="B123" s="143"/>
      <c r="C123" s="144" t="s">
        <v>149</v>
      </c>
      <c r="D123" s="144" t="s">
        <v>135</v>
      </c>
      <c r="E123" s="145" t="s">
        <v>498</v>
      </c>
      <c r="F123" s="146" t="s">
        <v>499</v>
      </c>
      <c r="G123" s="147" t="s">
        <v>422</v>
      </c>
      <c r="H123" s="148">
        <v>260</v>
      </c>
      <c r="I123" s="149"/>
      <c r="J123" s="150">
        <f t="shared" si="0"/>
        <v>0</v>
      </c>
      <c r="K123" s="151"/>
      <c r="L123" s="32"/>
      <c r="M123" s="152" t="s">
        <v>1</v>
      </c>
      <c r="N123" s="153" t="s">
        <v>37</v>
      </c>
      <c r="O123" s="57"/>
      <c r="P123" s="154">
        <f t="shared" si="1"/>
        <v>0</v>
      </c>
      <c r="Q123" s="154">
        <v>0</v>
      </c>
      <c r="R123" s="154">
        <f t="shared" si="2"/>
        <v>0</v>
      </c>
      <c r="S123" s="154">
        <v>0</v>
      </c>
      <c r="T123" s="155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6" t="s">
        <v>80</v>
      </c>
      <c r="AT123" s="156" t="s">
        <v>135</v>
      </c>
      <c r="AU123" s="156" t="s">
        <v>82</v>
      </c>
      <c r="AY123" s="16" t="s">
        <v>133</v>
      </c>
      <c r="BE123" s="157">
        <f t="shared" si="4"/>
        <v>0</v>
      </c>
      <c r="BF123" s="157">
        <f t="shared" si="5"/>
        <v>0</v>
      </c>
      <c r="BG123" s="157">
        <f t="shared" si="6"/>
        <v>0</v>
      </c>
      <c r="BH123" s="157">
        <f t="shared" si="7"/>
        <v>0</v>
      </c>
      <c r="BI123" s="157">
        <f t="shared" si="8"/>
        <v>0</v>
      </c>
      <c r="BJ123" s="16" t="s">
        <v>80</v>
      </c>
      <c r="BK123" s="157">
        <f t="shared" si="9"/>
        <v>0</v>
      </c>
      <c r="BL123" s="16" t="s">
        <v>80</v>
      </c>
      <c r="BM123" s="156" t="s">
        <v>500</v>
      </c>
    </row>
    <row r="124" spans="1:65" s="2" customFormat="1" ht="21.75" customHeight="1">
      <c r="A124" s="31"/>
      <c r="B124" s="143"/>
      <c r="C124" s="144" t="s">
        <v>139</v>
      </c>
      <c r="D124" s="144" t="s">
        <v>135</v>
      </c>
      <c r="E124" s="145" t="s">
        <v>501</v>
      </c>
      <c r="F124" s="146" t="s">
        <v>502</v>
      </c>
      <c r="G124" s="147" t="s">
        <v>422</v>
      </c>
      <c r="H124" s="148">
        <v>520</v>
      </c>
      <c r="I124" s="149"/>
      <c r="J124" s="150">
        <f t="shared" si="0"/>
        <v>0</v>
      </c>
      <c r="K124" s="151"/>
      <c r="L124" s="32"/>
      <c r="M124" s="152" t="s">
        <v>1</v>
      </c>
      <c r="N124" s="153" t="s">
        <v>37</v>
      </c>
      <c r="O124" s="57"/>
      <c r="P124" s="154">
        <f t="shared" si="1"/>
        <v>0</v>
      </c>
      <c r="Q124" s="154">
        <v>0</v>
      </c>
      <c r="R124" s="154">
        <f t="shared" si="2"/>
        <v>0</v>
      </c>
      <c r="S124" s="154">
        <v>0</v>
      </c>
      <c r="T124" s="155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6" t="s">
        <v>80</v>
      </c>
      <c r="AT124" s="156" t="s">
        <v>135</v>
      </c>
      <c r="AU124" s="156" t="s">
        <v>82</v>
      </c>
      <c r="AY124" s="16" t="s">
        <v>133</v>
      </c>
      <c r="BE124" s="157">
        <f t="shared" si="4"/>
        <v>0</v>
      </c>
      <c r="BF124" s="157">
        <f t="shared" si="5"/>
        <v>0</v>
      </c>
      <c r="BG124" s="157">
        <f t="shared" si="6"/>
        <v>0</v>
      </c>
      <c r="BH124" s="157">
        <f t="shared" si="7"/>
        <v>0</v>
      </c>
      <c r="BI124" s="157">
        <f t="shared" si="8"/>
        <v>0</v>
      </c>
      <c r="BJ124" s="16" t="s">
        <v>80</v>
      </c>
      <c r="BK124" s="157">
        <f t="shared" si="9"/>
        <v>0</v>
      </c>
      <c r="BL124" s="16" t="s">
        <v>80</v>
      </c>
      <c r="BM124" s="156" t="s">
        <v>503</v>
      </c>
    </row>
    <row r="125" spans="1:65" s="2" customFormat="1" ht="16.5" customHeight="1">
      <c r="A125" s="31"/>
      <c r="B125" s="143"/>
      <c r="C125" s="144" t="s">
        <v>159</v>
      </c>
      <c r="D125" s="144" t="s">
        <v>135</v>
      </c>
      <c r="E125" s="145" t="s">
        <v>504</v>
      </c>
      <c r="F125" s="146" t="s">
        <v>505</v>
      </c>
      <c r="G125" s="147" t="s">
        <v>422</v>
      </c>
      <c r="H125" s="148">
        <v>890</v>
      </c>
      <c r="I125" s="149"/>
      <c r="J125" s="150">
        <f t="shared" si="0"/>
        <v>0</v>
      </c>
      <c r="K125" s="151"/>
      <c r="L125" s="32"/>
      <c r="M125" s="152" t="s">
        <v>1</v>
      </c>
      <c r="N125" s="153" t="s">
        <v>37</v>
      </c>
      <c r="O125" s="57"/>
      <c r="P125" s="154">
        <f t="shared" si="1"/>
        <v>0</v>
      </c>
      <c r="Q125" s="154">
        <v>0</v>
      </c>
      <c r="R125" s="154">
        <f t="shared" si="2"/>
        <v>0</v>
      </c>
      <c r="S125" s="154">
        <v>0</v>
      </c>
      <c r="T125" s="155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6" t="s">
        <v>80</v>
      </c>
      <c r="AT125" s="156" t="s">
        <v>135</v>
      </c>
      <c r="AU125" s="156" t="s">
        <v>82</v>
      </c>
      <c r="AY125" s="16" t="s">
        <v>133</v>
      </c>
      <c r="BE125" s="157">
        <f t="shared" si="4"/>
        <v>0</v>
      </c>
      <c r="BF125" s="157">
        <f t="shared" si="5"/>
        <v>0</v>
      </c>
      <c r="BG125" s="157">
        <f t="shared" si="6"/>
        <v>0</v>
      </c>
      <c r="BH125" s="157">
        <f t="shared" si="7"/>
        <v>0</v>
      </c>
      <c r="BI125" s="157">
        <f t="shared" si="8"/>
        <v>0</v>
      </c>
      <c r="BJ125" s="16" t="s">
        <v>80</v>
      </c>
      <c r="BK125" s="157">
        <f t="shared" si="9"/>
        <v>0</v>
      </c>
      <c r="BL125" s="16" t="s">
        <v>80</v>
      </c>
      <c r="BM125" s="156" t="s">
        <v>506</v>
      </c>
    </row>
    <row r="126" spans="1:65" s="2" customFormat="1" ht="16.5" customHeight="1">
      <c r="A126" s="31"/>
      <c r="B126" s="143"/>
      <c r="C126" s="144" t="s">
        <v>164</v>
      </c>
      <c r="D126" s="144" t="s">
        <v>135</v>
      </c>
      <c r="E126" s="145" t="s">
        <v>507</v>
      </c>
      <c r="F126" s="146" t="s">
        <v>508</v>
      </c>
      <c r="G126" s="147" t="s">
        <v>422</v>
      </c>
      <c r="H126" s="148">
        <v>3830</v>
      </c>
      <c r="I126" s="149"/>
      <c r="J126" s="150">
        <f t="shared" si="0"/>
        <v>0</v>
      </c>
      <c r="K126" s="151"/>
      <c r="L126" s="32"/>
      <c r="M126" s="152" t="s">
        <v>1</v>
      </c>
      <c r="N126" s="153" t="s">
        <v>37</v>
      </c>
      <c r="O126" s="57"/>
      <c r="P126" s="154">
        <f t="shared" si="1"/>
        <v>0</v>
      </c>
      <c r="Q126" s="154">
        <v>0</v>
      </c>
      <c r="R126" s="154">
        <f t="shared" si="2"/>
        <v>0</v>
      </c>
      <c r="S126" s="154">
        <v>0</v>
      </c>
      <c r="T126" s="155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6" t="s">
        <v>80</v>
      </c>
      <c r="AT126" s="156" t="s">
        <v>135</v>
      </c>
      <c r="AU126" s="156" t="s">
        <v>82</v>
      </c>
      <c r="AY126" s="16" t="s">
        <v>133</v>
      </c>
      <c r="BE126" s="157">
        <f t="shared" si="4"/>
        <v>0</v>
      </c>
      <c r="BF126" s="157">
        <f t="shared" si="5"/>
        <v>0</v>
      </c>
      <c r="BG126" s="157">
        <f t="shared" si="6"/>
        <v>0</v>
      </c>
      <c r="BH126" s="157">
        <f t="shared" si="7"/>
        <v>0</v>
      </c>
      <c r="BI126" s="157">
        <f t="shared" si="8"/>
        <v>0</v>
      </c>
      <c r="BJ126" s="16" t="s">
        <v>80</v>
      </c>
      <c r="BK126" s="157">
        <f t="shared" si="9"/>
        <v>0</v>
      </c>
      <c r="BL126" s="16" t="s">
        <v>80</v>
      </c>
      <c r="BM126" s="156" t="s">
        <v>509</v>
      </c>
    </row>
    <row r="127" spans="1:65" s="2" customFormat="1" ht="16.5" customHeight="1">
      <c r="A127" s="31"/>
      <c r="B127" s="143"/>
      <c r="C127" s="144" t="s">
        <v>169</v>
      </c>
      <c r="D127" s="144" t="s">
        <v>135</v>
      </c>
      <c r="E127" s="145" t="s">
        <v>510</v>
      </c>
      <c r="F127" s="146" t="s">
        <v>511</v>
      </c>
      <c r="G127" s="147" t="s">
        <v>422</v>
      </c>
      <c r="H127" s="148">
        <v>370</v>
      </c>
      <c r="I127" s="149"/>
      <c r="J127" s="150">
        <f t="shared" si="0"/>
        <v>0</v>
      </c>
      <c r="K127" s="151"/>
      <c r="L127" s="32"/>
      <c r="M127" s="152" t="s">
        <v>1</v>
      </c>
      <c r="N127" s="153" t="s">
        <v>37</v>
      </c>
      <c r="O127" s="57"/>
      <c r="P127" s="154">
        <f t="shared" si="1"/>
        <v>0</v>
      </c>
      <c r="Q127" s="154">
        <v>0</v>
      </c>
      <c r="R127" s="154">
        <f t="shared" si="2"/>
        <v>0</v>
      </c>
      <c r="S127" s="154">
        <v>0</v>
      </c>
      <c r="T127" s="15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6" t="s">
        <v>80</v>
      </c>
      <c r="AT127" s="156" t="s">
        <v>135</v>
      </c>
      <c r="AU127" s="156" t="s">
        <v>82</v>
      </c>
      <c r="AY127" s="16" t="s">
        <v>133</v>
      </c>
      <c r="BE127" s="157">
        <f t="shared" si="4"/>
        <v>0</v>
      </c>
      <c r="BF127" s="157">
        <f t="shared" si="5"/>
        <v>0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16" t="s">
        <v>80</v>
      </c>
      <c r="BK127" s="157">
        <f t="shared" si="9"/>
        <v>0</v>
      </c>
      <c r="BL127" s="16" t="s">
        <v>80</v>
      </c>
      <c r="BM127" s="156" t="s">
        <v>512</v>
      </c>
    </row>
    <row r="128" spans="1:65" s="2" customFormat="1" ht="16.5" customHeight="1">
      <c r="A128" s="31"/>
      <c r="B128" s="143"/>
      <c r="C128" s="144" t="s">
        <v>174</v>
      </c>
      <c r="D128" s="144" t="s">
        <v>135</v>
      </c>
      <c r="E128" s="145" t="s">
        <v>513</v>
      </c>
      <c r="F128" s="146" t="s">
        <v>514</v>
      </c>
      <c r="G128" s="147" t="s">
        <v>422</v>
      </c>
      <c r="H128" s="148">
        <v>400</v>
      </c>
      <c r="I128" s="149"/>
      <c r="J128" s="150">
        <f t="shared" si="0"/>
        <v>0</v>
      </c>
      <c r="K128" s="151"/>
      <c r="L128" s="32"/>
      <c r="M128" s="152" t="s">
        <v>1</v>
      </c>
      <c r="N128" s="153" t="s">
        <v>37</v>
      </c>
      <c r="O128" s="57"/>
      <c r="P128" s="154">
        <f t="shared" si="1"/>
        <v>0</v>
      </c>
      <c r="Q128" s="154">
        <v>0</v>
      </c>
      <c r="R128" s="154">
        <f t="shared" si="2"/>
        <v>0</v>
      </c>
      <c r="S128" s="154">
        <v>0</v>
      </c>
      <c r="T128" s="15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6" t="s">
        <v>80</v>
      </c>
      <c r="AT128" s="156" t="s">
        <v>135</v>
      </c>
      <c r="AU128" s="156" t="s">
        <v>82</v>
      </c>
      <c r="AY128" s="16" t="s">
        <v>133</v>
      </c>
      <c r="BE128" s="157">
        <f t="shared" si="4"/>
        <v>0</v>
      </c>
      <c r="BF128" s="157">
        <f t="shared" si="5"/>
        <v>0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6" t="s">
        <v>80</v>
      </c>
      <c r="BK128" s="157">
        <f t="shared" si="9"/>
        <v>0</v>
      </c>
      <c r="BL128" s="16" t="s">
        <v>80</v>
      </c>
      <c r="BM128" s="156" t="s">
        <v>515</v>
      </c>
    </row>
    <row r="129" spans="1:65" s="2" customFormat="1" ht="24.2" customHeight="1">
      <c r="A129" s="31"/>
      <c r="B129" s="143"/>
      <c r="C129" s="144" t="s">
        <v>179</v>
      </c>
      <c r="D129" s="144" t="s">
        <v>135</v>
      </c>
      <c r="E129" s="145" t="s">
        <v>516</v>
      </c>
      <c r="F129" s="146" t="s">
        <v>517</v>
      </c>
      <c r="G129" s="147" t="s">
        <v>422</v>
      </c>
      <c r="H129" s="148">
        <v>570</v>
      </c>
      <c r="I129" s="149"/>
      <c r="J129" s="150">
        <f t="shared" si="0"/>
        <v>0</v>
      </c>
      <c r="K129" s="151"/>
      <c r="L129" s="32"/>
      <c r="M129" s="152" t="s">
        <v>1</v>
      </c>
      <c r="N129" s="153" t="s">
        <v>37</v>
      </c>
      <c r="O129" s="57"/>
      <c r="P129" s="154">
        <f t="shared" si="1"/>
        <v>0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6" t="s">
        <v>80</v>
      </c>
      <c r="AT129" s="156" t="s">
        <v>135</v>
      </c>
      <c r="AU129" s="156" t="s">
        <v>82</v>
      </c>
      <c r="AY129" s="16" t="s">
        <v>133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6" t="s">
        <v>80</v>
      </c>
      <c r="BK129" s="157">
        <f t="shared" si="9"/>
        <v>0</v>
      </c>
      <c r="BL129" s="16" t="s">
        <v>80</v>
      </c>
      <c r="BM129" s="156" t="s">
        <v>518</v>
      </c>
    </row>
    <row r="130" spans="1:65" s="2" customFormat="1" ht="16.5" customHeight="1">
      <c r="A130" s="31"/>
      <c r="B130" s="143"/>
      <c r="C130" s="144" t="s">
        <v>184</v>
      </c>
      <c r="D130" s="144" t="s">
        <v>135</v>
      </c>
      <c r="E130" s="145" t="s">
        <v>519</v>
      </c>
      <c r="F130" s="146" t="s">
        <v>520</v>
      </c>
      <c r="G130" s="147" t="s">
        <v>422</v>
      </c>
      <c r="H130" s="148">
        <v>170</v>
      </c>
      <c r="I130" s="149"/>
      <c r="J130" s="150">
        <f t="shared" si="0"/>
        <v>0</v>
      </c>
      <c r="K130" s="151"/>
      <c r="L130" s="32"/>
      <c r="M130" s="152" t="s">
        <v>1</v>
      </c>
      <c r="N130" s="153" t="s">
        <v>37</v>
      </c>
      <c r="O130" s="57"/>
      <c r="P130" s="154">
        <f t="shared" si="1"/>
        <v>0</v>
      </c>
      <c r="Q130" s="154">
        <v>0</v>
      </c>
      <c r="R130" s="154">
        <f t="shared" si="2"/>
        <v>0</v>
      </c>
      <c r="S130" s="154">
        <v>0</v>
      </c>
      <c r="T130" s="15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6" t="s">
        <v>80</v>
      </c>
      <c r="AT130" s="156" t="s">
        <v>135</v>
      </c>
      <c r="AU130" s="156" t="s">
        <v>82</v>
      </c>
      <c r="AY130" s="16" t="s">
        <v>133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6" t="s">
        <v>80</v>
      </c>
      <c r="BK130" s="157">
        <f t="shared" si="9"/>
        <v>0</v>
      </c>
      <c r="BL130" s="16" t="s">
        <v>80</v>
      </c>
      <c r="BM130" s="156" t="s">
        <v>521</v>
      </c>
    </row>
    <row r="131" spans="1:65" s="2" customFormat="1" ht="16.5" customHeight="1">
      <c r="A131" s="31"/>
      <c r="B131" s="143"/>
      <c r="C131" s="144" t="s">
        <v>188</v>
      </c>
      <c r="D131" s="144" t="s">
        <v>135</v>
      </c>
      <c r="E131" s="145" t="s">
        <v>522</v>
      </c>
      <c r="F131" s="146" t="s">
        <v>523</v>
      </c>
      <c r="G131" s="147" t="s">
        <v>422</v>
      </c>
      <c r="H131" s="148">
        <v>200</v>
      </c>
      <c r="I131" s="149"/>
      <c r="J131" s="150">
        <f t="shared" si="0"/>
        <v>0</v>
      </c>
      <c r="K131" s="151"/>
      <c r="L131" s="32"/>
      <c r="M131" s="152" t="s">
        <v>1</v>
      </c>
      <c r="N131" s="153" t="s">
        <v>37</v>
      </c>
      <c r="O131" s="57"/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6" t="s">
        <v>80</v>
      </c>
      <c r="AT131" s="156" t="s">
        <v>135</v>
      </c>
      <c r="AU131" s="156" t="s">
        <v>82</v>
      </c>
      <c r="AY131" s="16" t="s">
        <v>133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6" t="s">
        <v>80</v>
      </c>
      <c r="BK131" s="157">
        <f t="shared" si="9"/>
        <v>0</v>
      </c>
      <c r="BL131" s="16" t="s">
        <v>80</v>
      </c>
      <c r="BM131" s="156" t="s">
        <v>524</v>
      </c>
    </row>
    <row r="132" spans="1:65" s="2" customFormat="1" ht="16.5" customHeight="1">
      <c r="A132" s="31"/>
      <c r="B132" s="143"/>
      <c r="C132" s="144" t="s">
        <v>192</v>
      </c>
      <c r="D132" s="144" t="s">
        <v>135</v>
      </c>
      <c r="E132" s="145" t="s">
        <v>525</v>
      </c>
      <c r="F132" s="146" t="s">
        <v>526</v>
      </c>
      <c r="G132" s="147" t="s">
        <v>422</v>
      </c>
      <c r="H132" s="148">
        <v>540</v>
      </c>
      <c r="I132" s="149"/>
      <c r="J132" s="150">
        <f t="shared" si="0"/>
        <v>0</v>
      </c>
      <c r="K132" s="151"/>
      <c r="L132" s="32"/>
      <c r="M132" s="152" t="s">
        <v>1</v>
      </c>
      <c r="N132" s="153" t="s">
        <v>37</v>
      </c>
      <c r="O132" s="57"/>
      <c r="P132" s="154">
        <f t="shared" si="1"/>
        <v>0</v>
      </c>
      <c r="Q132" s="154">
        <v>0</v>
      </c>
      <c r="R132" s="154">
        <f t="shared" si="2"/>
        <v>0</v>
      </c>
      <c r="S132" s="154">
        <v>0</v>
      </c>
      <c r="T132" s="15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6" t="s">
        <v>80</v>
      </c>
      <c r="AT132" s="156" t="s">
        <v>135</v>
      </c>
      <c r="AU132" s="156" t="s">
        <v>82</v>
      </c>
      <c r="AY132" s="16" t="s">
        <v>133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6" t="s">
        <v>80</v>
      </c>
      <c r="BK132" s="157">
        <f t="shared" si="9"/>
        <v>0</v>
      </c>
      <c r="BL132" s="16" t="s">
        <v>80</v>
      </c>
      <c r="BM132" s="156" t="s">
        <v>527</v>
      </c>
    </row>
    <row r="133" spans="1:65" s="2" customFormat="1" ht="16.5" customHeight="1">
      <c r="A133" s="31"/>
      <c r="B133" s="143"/>
      <c r="C133" s="144" t="s">
        <v>197</v>
      </c>
      <c r="D133" s="144" t="s">
        <v>135</v>
      </c>
      <c r="E133" s="145" t="s">
        <v>528</v>
      </c>
      <c r="F133" s="146" t="s">
        <v>529</v>
      </c>
      <c r="G133" s="147" t="s">
        <v>315</v>
      </c>
      <c r="H133" s="148">
        <v>6.4</v>
      </c>
      <c r="I133" s="149"/>
      <c r="J133" s="150">
        <f t="shared" si="0"/>
        <v>0</v>
      </c>
      <c r="K133" s="151"/>
      <c r="L133" s="32"/>
      <c r="M133" s="152" t="s">
        <v>1</v>
      </c>
      <c r="N133" s="153" t="s">
        <v>37</v>
      </c>
      <c r="O133" s="57"/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6" t="s">
        <v>80</v>
      </c>
      <c r="AT133" s="156" t="s">
        <v>135</v>
      </c>
      <c r="AU133" s="156" t="s">
        <v>82</v>
      </c>
      <c r="AY133" s="16" t="s">
        <v>133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6" t="s">
        <v>80</v>
      </c>
      <c r="BK133" s="157">
        <f t="shared" si="9"/>
        <v>0</v>
      </c>
      <c r="BL133" s="16" t="s">
        <v>80</v>
      </c>
      <c r="BM133" s="156" t="s">
        <v>530</v>
      </c>
    </row>
    <row r="134" spans="1:65" s="2" customFormat="1" ht="21.75" customHeight="1">
      <c r="A134" s="31"/>
      <c r="B134" s="143"/>
      <c r="C134" s="144" t="s">
        <v>202</v>
      </c>
      <c r="D134" s="144" t="s">
        <v>135</v>
      </c>
      <c r="E134" s="145" t="s">
        <v>531</v>
      </c>
      <c r="F134" s="146" t="s">
        <v>532</v>
      </c>
      <c r="G134" s="147" t="s">
        <v>156</v>
      </c>
      <c r="H134" s="148">
        <v>0.98</v>
      </c>
      <c r="I134" s="149"/>
      <c r="J134" s="150">
        <f t="shared" si="0"/>
        <v>0</v>
      </c>
      <c r="K134" s="151"/>
      <c r="L134" s="32"/>
      <c r="M134" s="152" t="s">
        <v>1</v>
      </c>
      <c r="N134" s="153" t="s">
        <v>37</v>
      </c>
      <c r="O134" s="57"/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6" t="s">
        <v>80</v>
      </c>
      <c r="AT134" s="156" t="s">
        <v>135</v>
      </c>
      <c r="AU134" s="156" t="s">
        <v>82</v>
      </c>
      <c r="AY134" s="16" t="s">
        <v>133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6" t="s">
        <v>80</v>
      </c>
      <c r="BK134" s="157">
        <f t="shared" si="9"/>
        <v>0</v>
      </c>
      <c r="BL134" s="16" t="s">
        <v>80</v>
      </c>
      <c r="BM134" s="156" t="s">
        <v>533</v>
      </c>
    </row>
    <row r="135" spans="1:65" s="2" customFormat="1" ht="21.75" customHeight="1">
      <c r="A135" s="31"/>
      <c r="B135" s="143"/>
      <c r="C135" s="144" t="s">
        <v>8</v>
      </c>
      <c r="D135" s="144" t="s">
        <v>135</v>
      </c>
      <c r="E135" s="145" t="s">
        <v>534</v>
      </c>
      <c r="F135" s="146" t="s">
        <v>535</v>
      </c>
      <c r="G135" s="147" t="s">
        <v>294</v>
      </c>
      <c r="H135" s="148">
        <v>2</v>
      </c>
      <c r="I135" s="149"/>
      <c r="J135" s="150">
        <f t="shared" si="0"/>
        <v>0</v>
      </c>
      <c r="K135" s="151"/>
      <c r="L135" s="32"/>
      <c r="M135" s="152" t="s">
        <v>1</v>
      </c>
      <c r="N135" s="153" t="s">
        <v>37</v>
      </c>
      <c r="O135" s="57"/>
      <c r="P135" s="154">
        <f t="shared" si="1"/>
        <v>0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6" t="s">
        <v>80</v>
      </c>
      <c r="AT135" s="156" t="s">
        <v>135</v>
      </c>
      <c r="AU135" s="156" t="s">
        <v>82</v>
      </c>
      <c r="AY135" s="16" t="s">
        <v>133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6" t="s">
        <v>80</v>
      </c>
      <c r="BK135" s="157">
        <f t="shared" si="9"/>
        <v>0</v>
      </c>
      <c r="BL135" s="16" t="s">
        <v>80</v>
      </c>
      <c r="BM135" s="156" t="s">
        <v>536</v>
      </c>
    </row>
    <row r="136" spans="1:65" s="2" customFormat="1" ht="24.2" customHeight="1">
      <c r="A136" s="31"/>
      <c r="B136" s="143"/>
      <c r="C136" s="144" t="s">
        <v>211</v>
      </c>
      <c r="D136" s="144" t="s">
        <v>135</v>
      </c>
      <c r="E136" s="145" t="s">
        <v>537</v>
      </c>
      <c r="F136" s="146" t="s">
        <v>538</v>
      </c>
      <c r="G136" s="147" t="s">
        <v>294</v>
      </c>
      <c r="H136" s="148">
        <v>2</v>
      </c>
      <c r="I136" s="149"/>
      <c r="J136" s="150">
        <f t="shared" si="0"/>
        <v>0</v>
      </c>
      <c r="K136" s="151"/>
      <c r="L136" s="32"/>
      <c r="M136" s="152" t="s">
        <v>1</v>
      </c>
      <c r="N136" s="153" t="s">
        <v>37</v>
      </c>
      <c r="O136" s="57"/>
      <c r="P136" s="154">
        <f t="shared" si="1"/>
        <v>0</v>
      </c>
      <c r="Q136" s="154">
        <v>0</v>
      </c>
      <c r="R136" s="154">
        <f t="shared" si="2"/>
        <v>0</v>
      </c>
      <c r="S136" s="154">
        <v>0</v>
      </c>
      <c r="T136" s="15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6" t="s">
        <v>80</v>
      </c>
      <c r="AT136" s="156" t="s">
        <v>135</v>
      </c>
      <c r="AU136" s="156" t="s">
        <v>82</v>
      </c>
      <c r="AY136" s="16" t="s">
        <v>133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6" t="s">
        <v>80</v>
      </c>
      <c r="BK136" s="157">
        <f t="shared" si="9"/>
        <v>0</v>
      </c>
      <c r="BL136" s="16" t="s">
        <v>80</v>
      </c>
      <c r="BM136" s="156" t="s">
        <v>539</v>
      </c>
    </row>
    <row r="137" spans="1:65" s="2" customFormat="1" ht="16.5" customHeight="1">
      <c r="A137" s="31"/>
      <c r="B137" s="143"/>
      <c r="C137" s="144" t="s">
        <v>217</v>
      </c>
      <c r="D137" s="144" t="s">
        <v>135</v>
      </c>
      <c r="E137" s="145" t="s">
        <v>540</v>
      </c>
      <c r="F137" s="146" t="s">
        <v>541</v>
      </c>
      <c r="G137" s="147" t="s">
        <v>294</v>
      </c>
      <c r="H137" s="148">
        <v>1</v>
      </c>
      <c r="I137" s="149"/>
      <c r="J137" s="150">
        <f t="shared" si="0"/>
        <v>0</v>
      </c>
      <c r="K137" s="151"/>
      <c r="L137" s="32"/>
      <c r="M137" s="176" t="s">
        <v>1</v>
      </c>
      <c r="N137" s="177" t="s">
        <v>37</v>
      </c>
      <c r="O137" s="178"/>
      <c r="P137" s="179">
        <f t="shared" si="1"/>
        <v>0</v>
      </c>
      <c r="Q137" s="179">
        <v>0</v>
      </c>
      <c r="R137" s="179">
        <f t="shared" si="2"/>
        <v>0</v>
      </c>
      <c r="S137" s="179">
        <v>0</v>
      </c>
      <c r="T137" s="180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6" t="s">
        <v>80</v>
      </c>
      <c r="AT137" s="156" t="s">
        <v>135</v>
      </c>
      <c r="AU137" s="156" t="s">
        <v>82</v>
      </c>
      <c r="AY137" s="16" t="s">
        <v>133</v>
      </c>
      <c r="BE137" s="157">
        <f t="shared" si="4"/>
        <v>0</v>
      </c>
      <c r="BF137" s="157">
        <f t="shared" si="5"/>
        <v>0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6" t="s">
        <v>80</v>
      </c>
      <c r="BK137" s="157">
        <f t="shared" si="9"/>
        <v>0</v>
      </c>
      <c r="BL137" s="16" t="s">
        <v>80</v>
      </c>
      <c r="BM137" s="156" t="s">
        <v>542</v>
      </c>
    </row>
    <row r="138" spans="1:65" s="2" customFormat="1" ht="6.95" customHeight="1">
      <c r="A138" s="31"/>
      <c r="B138" s="46"/>
      <c r="C138" s="47"/>
      <c r="D138" s="47"/>
      <c r="E138" s="47"/>
      <c r="F138" s="47"/>
      <c r="G138" s="47"/>
      <c r="H138" s="47"/>
      <c r="I138" s="47"/>
      <c r="J138" s="47"/>
      <c r="K138" s="47"/>
      <c r="L138" s="32"/>
      <c r="M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</sheetData>
  <autoFilter ref="C117:K137" xr:uid="{00000000-0009-0000-0000-000002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3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6" t="s">
        <v>89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customHeight="1">
      <c r="B4" s="19"/>
      <c r="D4" s="20" t="s">
        <v>96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26.25" customHeight="1">
      <c r="B7" s="19"/>
      <c r="E7" s="221" t="str">
        <f>'Rekapitulace stavby'!K6</f>
        <v>Baťův kanál, PK Spytihněv, PK Veselí n. Moravou - Komplexní oprava (PK Spytihněv)</v>
      </c>
      <c r="F7" s="222"/>
      <c r="G7" s="222"/>
      <c r="H7" s="222"/>
      <c r="L7" s="19"/>
    </row>
    <row r="8" spans="1:46" s="2" customFormat="1" ht="12" customHeight="1">
      <c r="A8" s="31"/>
      <c r="B8" s="32"/>
      <c r="C8" s="31"/>
      <c r="D8" s="26" t="s">
        <v>97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customHeight="1">
      <c r="A9" s="31"/>
      <c r="B9" s="32"/>
      <c r="C9" s="31"/>
      <c r="D9" s="31"/>
      <c r="E9" s="211" t="s">
        <v>543</v>
      </c>
      <c r="F9" s="220"/>
      <c r="G9" s="220"/>
      <c r="H9" s="220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>
        <f>'Rekapitulace stavby'!AN8</f>
        <v>44782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25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26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23" t="str">
        <f>'Rekapitulace stavby'!E14</f>
        <v>Vyplň údaj</v>
      </c>
      <c r="F18" s="193"/>
      <c r="G18" s="193"/>
      <c r="H18" s="193"/>
      <c r="I18" s="26" t="s">
        <v>25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28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25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30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25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31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197" t="s">
        <v>1</v>
      </c>
      <c r="F27" s="197"/>
      <c r="G27" s="197"/>
      <c r="H27" s="197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32</v>
      </c>
      <c r="E30" s="31"/>
      <c r="F30" s="31"/>
      <c r="G30" s="31"/>
      <c r="H30" s="31"/>
      <c r="I30" s="31"/>
      <c r="J30" s="70">
        <f>ROUND(J118,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34</v>
      </c>
      <c r="G32" s="31"/>
      <c r="H32" s="31"/>
      <c r="I32" s="35" t="s">
        <v>33</v>
      </c>
      <c r="J32" s="35" t="s">
        <v>35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36</v>
      </c>
      <c r="E33" s="26" t="s">
        <v>37</v>
      </c>
      <c r="F33" s="98">
        <f>ROUND((SUM(BE118:BE137)),  2)</f>
        <v>0</v>
      </c>
      <c r="G33" s="31"/>
      <c r="H33" s="31"/>
      <c r="I33" s="99">
        <v>0.21</v>
      </c>
      <c r="J33" s="98">
        <f>ROUND(((SUM(BE118:BE137))*I33),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38</v>
      </c>
      <c r="F34" s="98">
        <f>ROUND((SUM(BF118:BF137)),  2)</f>
        <v>0</v>
      </c>
      <c r="G34" s="31"/>
      <c r="H34" s="31"/>
      <c r="I34" s="99">
        <v>0.15</v>
      </c>
      <c r="J34" s="98">
        <f>ROUND(((SUM(BF118:BF137))*I34),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39</v>
      </c>
      <c r="F35" s="98">
        <f>ROUND((SUM(BG118:BG137)),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40</v>
      </c>
      <c r="F36" s="98">
        <f>ROUND((SUM(BH118:BH137)),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41</v>
      </c>
      <c r="F37" s="98">
        <f>ROUND((SUM(BI118:BI137)),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42</v>
      </c>
      <c r="E39" s="59"/>
      <c r="F39" s="59"/>
      <c r="G39" s="102" t="s">
        <v>43</v>
      </c>
      <c r="H39" s="103" t="s">
        <v>44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45</v>
      </c>
      <c r="E50" s="43"/>
      <c r="F50" s="43"/>
      <c r="G50" s="42" t="s">
        <v>46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47</v>
      </c>
      <c r="E61" s="34"/>
      <c r="F61" s="106" t="s">
        <v>48</v>
      </c>
      <c r="G61" s="44" t="s">
        <v>47</v>
      </c>
      <c r="H61" s="34"/>
      <c r="I61" s="34"/>
      <c r="J61" s="107" t="s">
        <v>48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49</v>
      </c>
      <c r="E65" s="45"/>
      <c r="F65" s="45"/>
      <c r="G65" s="42" t="s">
        <v>50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47</v>
      </c>
      <c r="E76" s="34"/>
      <c r="F76" s="106" t="s">
        <v>48</v>
      </c>
      <c r="G76" s="44" t="s">
        <v>47</v>
      </c>
      <c r="H76" s="34"/>
      <c r="I76" s="34"/>
      <c r="J76" s="107" t="s">
        <v>48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99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1"/>
      <c r="D85" s="31"/>
      <c r="E85" s="221" t="str">
        <f>E7</f>
        <v>Baťův kanál, PK Spytihněv, PK Veselí n. Moravou - Komplexní oprava (PK Spytihněv)</v>
      </c>
      <c r="F85" s="222"/>
      <c r="G85" s="222"/>
      <c r="H85" s="22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30" customHeight="1">
      <c r="A87" s="31"/>
      <c r="B87" s="32"/>
      <c r="C87" s="31"/>
      <c r="D87" s="31"/>
      <c r="E87" s="211" t="str">
        <f>E9</f>
        <v>01.2 - PS 01.2 Nerez provedení vzpěrných vrat a arm. vrat i provizor. hrazení pro dolní ohlaví PK Spytihněv</v>
      </c>
      <c r="F87" s="220"/>
      <c r="G87" s="220"/>
      <c r="H87" s="220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>
        <f>IF(J12="","",J12)</f>
        <v>44782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26" t="s">
        <v>28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1"/>
      <c r="E92" s="31"/>
      <c r="F92" s="24" t="str">
        <f>IF(E18="","",E18)</f>
        <v>Vyplň údaj</v>
      </c>
      <c r="G92" s="31"/>
      <c r="H92" s="31"/>
      <c r="I92" s="26" t="s">
        <v>30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100</v>
      </c>
      <c r="D94" s="100"/>
      <c r="E94" s="100"/>
      <c r="F94" s="100"/>
      <c r="G94" s="100"/>
      <c r="H94" s="100"/>
      <c r="I94" s="100"/>
      <c r="J94" s="109" t="s">
        <v>101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102</v>
      </c>
      <c r="D96" s="31"/>
      <c r="E96" s="31"/>
      <c r="F96" s="31"/>
      <c r="G96" s="31"/>
      <c r="H96" s="31"/>
      <c r="I96" s="31"/>
      <c r="J96" s="70">
        <f>J118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103</v>
      </c>
    </row>
    <row r="97" spans="1:31" s="9" customFormat="1" ht="24.95" customHeight="1">
      <c r="B97" s="111"/>
      <c r="D97" s="112" t="s">
        <v>116</v>
      </c>
      <c r="E97" s="113"/>
      <c r="F97" s="113"/>
      <c r="G97" s="113"/>
      <c r="H97" s="113"/>
      <c r="I97" s="113"/>
      <c r="J97" s="114">
        <f>J119</f>
        <v>0</v>
      </c>
      <c r="L97" s="111"/>
    </row>
    <row r="98" spans="1:31" s="10" customFormat="1" ht="19.899999999999999" customHeight="1">
      <c r="B98" s="115"/>
      <c r="D98" s="116" t="s">
        <v>489</v>
      </c>
      <c r="E98" s="117"/>
      <c r="F98" s="117"/>
      <c r="G98" s="117"/>
      <c r="H98" s="117"/>
      <c r="I98" s="117"/>
      <c r="J98" s="118">
        <f>J120</f>
        <v>0</v>
      </c>
      <c r="L98" s="115"/>
    </row>
    <row r="99" spans="1:31" s="2" customFormat="1" ht="21.75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118</v>
      </c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6.25" customHeight="1">
      <c r="A108" s="31"/>
      <c r="B108" s="32"/>
      <c r="C108" s="31"/>
      <c r="D108" s="31"/>
      <c r="E108" s="221" t="str">
        <f>E7</f>
        <v>Baťův kanál, PK Spytihněv, PK Veselí n. Moravou - Komplexní oprava (PK Spytihněv)</v>
      </c>
      <c r="F108" s="222"/>
      <c r="G108" s="222"/>
      <c r="H108" s="222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97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30" customHeight="1">
      <c r="A110" s="31"/>
      <c r="B110" s="32"/>
      <c r="C110" s="31"/>
      <c r="D110" s="31"/>
      <c r="E110" s="211" t="str">
        <f>E9</f>
        <v>01.2 - PS 01.2 Nerez provedení vzpěrných vrat a arm. vrat i provizor. hrazení pro dolní ohlaví PK Spytihněv</v>
      </c>
      <c r="F110" s="220"/>
      <c r="G110" s="220"/>
      <c r="H110" s="220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20</v>
      </c>
      <c r="D112" s="31"/>
      <c r="E112" s="31"/>
      <c r="F112" s="24" t="str">
        <f>F12</f>
        <v xml:space="preserve"> </v>
      </c>
      <c r="G112" s="31"/>
      <c r="H112" s="31"/>
      <c r="I112" s="26" t="s">
        <v>22</v>
      </c>
      <c r="J112" s="54">
        <f>IF(J12="","",J12)</f>
        <v>44782</v>
      </c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23</v>
      </c>
      <c r="D114" s="31"/>
      <c r="E114" s="31"/>
      <c r="F114" s="24" t="str">
        <f>E15</f>
        <v xml:space="preserve"> </v>
      </c>
      <c r="G114" s="31"/>
      <c r="H114" s="31"/>
      <c r="I114" s="26" t="s">
        <v>28</v>
      </c>
      <c r="J114" s="29" t="str">
        <f>E21</f>
        <v xml:space="preserve"> 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26</v>
      </c>
      <c r="D115" s="31"/>
      <c r="E115" s="31"/>
      <c r="F115" s="24" t="str">
        <f>IF(E18="","",E18)</f>
        <v>Vyplň údaj</v>
      </c>
      <c r="G115" s="31"/>
      <c r="H115" s="31"/>
      <c r="I115" s="26" t="s">
        <v>30</v>
      </c>
      <c r="J115" s="29" t="str">
        <f>E24</f>
        <v xml:space="preserve"> 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1" customFormat="1" ht="29.25" customHeight="1">
      <c r="A117" s="119"/>
      <c r="B117" s="120"/>
      <c r="C117" s="121" t="s">
        <v>119</v>
      </c>
      <c r="D117" s="122" t="s">
        <v>57</v>
      </c>
      <c r="E117" s="122" t="s">
        <v>53</v>
      </c>
      <c r="F117" s="122" t="s">
        <v>54</v>
      </c>
      <c r="G117" s="122" t="s">
        <v>120</v>
      </c>
      <c r="H117" s="122" t="s">
        <v>121</v>
      </c>
      <c r="I117" s="122" t="s">
        <v>122</v>
      </c>
      <c r="J117" s="123" t="s">
        <v>101</v>
      </c>
      <c r="K117" s="124" t="s">
        <v>123</v>
      </c>
      <c r="L117" s="125"/>
      <c r="M117" s="61" t="s">
        <v>1</v>
      </c>
      <c r="N117" s="62" t="s">
        <v>36</v>
      </c>
      <c r="O117" s="62" t="s">
        <v>124</v>
      </c>
      <c r="P117" s="62" t="s">
        <v>125</v>
      </c>
      <c r="Q117" s="62" t="s">
        <v>126</v>
      </c>
      <c r="R117" s="62" t="s">
        <v>127</v>
      </c>
      <c r="S117" s="62" t="s">
        <v>128</v>
      </c>
      <c r="T117" s="63" t="s">
        <v>129</v>
      </c>
      <c r="U117" s="119"/>
      <c r="V117" s="119"/>
      <c r="W117" s="119"/>
      <c r="X117" s="119"/>
      <c r="Y117" s="119"/>
      <c r="Z117" s="119"/>
      <c r="AA117" s="119"/>
      <c r="AB117" s="119"/>
      <c r="AC117" s="119"/>
      <c r="AD117" s="119"/>
      <c r="AE117" s="119"/>
    </row>
    <row r="118" spans="1:65" s="2" customFormat="1" ht="22.9" customHeight="1">
      <c r="A118" s="31"/>
      <c r="B118" s="32"/>
      <c r="C118" s="68" t="s">
        <v>130</v>
      </c>
      <c r="D118" s="31"/>
      <c r="E118" s="31"/>
      <c r="F118" s="31"/>
      <c r="G118" s="31"/>
      <c r="H118" s="31"/>
      <c r="I118" s="31"/>
      <c r="J118" s="126">
        <f>BK118</f>
        <v>0</v>
      </c>
      <c r="K118" s="31"/>
      <c r="L118" s="32"/>
      <c r="M118" s="64"/>
      <c r="N118" s="55"/>
      <c r="O118" s="65"/>
      <c r="P118" s="127">
        <f>P119</f>
        <v>0</v>
      </c>
      <c r="Q118" s="65"/>
      <c r="R118" s="127">
        <f>R119</f>
        <v>0</v>
      </c>
      <c r="S118" s="65"/>
      <c r="T118" s="128">
        <f>T119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6" t="s">
        <v>71</v>
      </c>
      <c r="AU118" s="16" t="s">
        <v>103</v>
      </c>
      <c r="BK118" s="129">
        <f>BK119</f>
        <v>0</v>
      </c>
    </row>
    <row r="119" spans="1:65" s="12" customFormat="1" ht="25.9" customHeight="1">
      <c r="B119" s="130"/>
      <c r="D119" s="131" t="s">
        <v>71</v>
      </c>
      <c r="E119" s="132" t="s">
        <v>481</v>
      </c>
      <c r="F119" s="132" t="s">
        <v>481</v>
      </c>
      <c r="I119" s="133"/>
      <c r="J119" s="134">
        <f>BK119</f>
        <v>0</v>
      </c>
      <c r="L119" s="130"/>
      <c r="M119" s="135"/>
      <c r="N119" s="136"/>
      <c r="O119" s="136"/>
      <c r="P119" s="137">
        <f>P120</f>
        <v>0</v>
      </c>
      <c r="Q119" s="136"/>
      <c r="R119" s="137">
        <f>R120</f>
        <v>0</v>
      </c>
      <c r="S119" s="136"/>
      <c r="T119" s="138">
        <f>T120</f>
        <v>0</v>
      </c>
      <c r="AR119" s="131" t="s">
        <v>149</v>
      </c>
      <c r="AT119" s="139" t="s">
        <v>71</v>
      </c>
      <c r="AU119" s="139" t="s">
        <v>72</v>
      </c>
      <c r="AY119" s="131" t="s">
        <v>133</v>
      </c>
      <c r="BK119" s="140">
        <f>BK120</f>
        <v>0</v>
      </c>
    </row>
    <row r="120" spans="1:65" s="12" customFormat="1" ht="22.9" customHeight="1">
      <c r="B120" s="130"/>
      <c r="D120" s="131" t="s">
        <v>71</v>
      </c>
      <c r="E120" s="141" t="s">
        <v>490</v>
      </c>
      <c r="F120" s="141" t="s">
        <v>491</v>
      </c>
      <c r="I120" s="133"/>
      <c r="J120" s="142">
        <f>BK120</f>
        <v>0</v>
      </c>
      <c r="L120" s="130"/>
      <c r="M120" s="135"/>
      <c r="N120" s="136"/>
      <c r="O120" s="136"/>
      <c r="P120" s="137">
        <f>SUM(P121:P137)</f>
        <v>0</v>
      </c>
      <c r="Q120" s="136"/>
      <c r="R120" s="137">
        <f>SUM(R121:R137)</f>
        <v>0</v>
      </c>
      <c r="S120" s="136"/>
      <c r="T120" s="138">
        <f>SUM(T121:T137)</f>
        <v>0</v>
      </c>
      <c r="AR120" s="131" t="s">
        <v>149</v>
      </c>
      <c r="AT120" s="139" t="s">
        <v>71</v>
      </c>
      <c r="AU120" s="139" t="s">
        <v>80</v>
      </c>
      <c r="AY120" s="131" t="s">
        <v>133</v>
      </c>
      <c r="BK120" s="140">
        <f>SUM(BK121:BK137)</f>
        <v>0</v>
      </c>
    </row>
    <row r="121" spans="1:65" s="2" customFormat="1" ht="21.75" customHeight="1">
      <c r="A121" s="31"/>
      <c r="B121" s="143"/>
      <c r="C121" s="144" t="s">
        <v>80</v>
      </c>
      <c r="D121" s="144" t="s">
        <v>135</v>
      </c>
      <c r="E121" s="145" t="s">
        <v>492</v>
      </c>
      <c r="F121" s="146" t="s">
        <v>493</v>
      </c>
      <c r="G121" s="147" t="s">
        <v>422</v>
      </c>
      <c r="H121" s="148">
        <v>2385</v>
      </c>
      <c r="I121" s="149"/>
      <c r="J121" s="150">
        <f t="shared" ref="J121:J137" si="0">ROUND(I121*H121,2)</f>
        <v>0</v>
      </c>
      <c r="K121" s="151"/>
      <c r="L121" s="32"/>
      <c r="M121" s="152" t="s">
        <v>1</v>
      </c>
      <c r="N121" s="153" t="s">
        <v>37</v>
      </c>
      <c r="O121" s="57"/>
      <c r="P121" s="154">
        <f t="shared" ref="P121:P137" si="1">O121*H121</f>
        <v>0</v>
      </c>
      <c r="Q121" s="154">
        <v>0</v>
      </c>
      <c r="R121" s="154">
        <f t="shared" ref="R121:R137" si="2">Q121*H121</f>
        <v>0</v>
      </c>
      <c r="S121" s="154">
        <v>0</v>
      </c>
      <c r="T121" s="155">
        <f t="shared" ref="T121:T137" si="3"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6" t="s">
        <v>80</v>
      </c>
      <c r="AT121" s="156" t="s">
        <v>135</v>
      </c>
      <c r="AU121" s="156" t="s">
        <v>82</v>
      </c>
      <c r="AY121" s="16" t="s">
        <v>133</v>
      </c>
      <c r="BE121" s="157">
        <f t="shared" ref="BE121:BE137" si="4">IF(N121="základní",J121,0)</f>
        <v>0</v>
      </c>
      <c r="BF121" s="157">
        <f t="shared" ref="BF121:BF137" si="5">IF(N121="snížená",J121,0)</f>
        <v>0</v>
      </c>
      <c r="BG121" s="157">
        <f t="shared" ref="BG121:BG137" si="6">IF(N121="zákl. přenesená",J121,0)</f>
        <v>0</v>
      </c>
      <c r="BH121" s="157">
        <f t="shared" ref="BH121:BH137" si="7">IF(N121="sníž. přenesená",J121,0)</f>
        <v>0</v>
      </c>
      <c r="BI121" s="157">
        <f t="shared" ref="BI121:BI137" si="8">IF(N121="nulová",J121,0)</f>
        <v>0</v>
      </c>
      <c r="BJ121" s="16" t="s">
        <v>80</v>
      </c>
      <c r="BK121" s="157">
        <f t="shared" ref="BK121:BK137" si="9">ROUND(I121*H121,2)</f>
        <v>0</v>
      </c>
      <c r="BL121" s="16" t="s">
        <v>80</v>
      </c>
      <c r="BM121" s="156" t="s">
        <v>544</v>
      </c>
    </row>
    <row r="122" spans="1:65" s="2" customFormat="1" ht="21.75" customHeight="1">
      <c r="A122" s="31"/>
      <c r="B122" s="143"/>
      <c r="C122" s="144" t="s">
        <v>82</v>
      </c>
      <c r="D122" s="144" t="s">
        <v>135</v>
      </c>
      <c r="E122" s="145" t="s">
        <v>495</v>
      </c>
      <c r="F122" s="146" t="s">
        <v>496</v>
      </c>
      <c r="G122" s="147" t="s">
        <v>422</v>
      </c>
      <c r="H122" s="148">
        <v>940</v>
      </c>
      <c r="I122" s="149"/>
      <c r="J122" s="150">
        <f t="shared" si="0"/>
        <v>0</v>
      </c>
      <c r="K122" s="151"/>
      <c r="L122" s="32"/>
      <c r="M122" s="152" t="s">
        <v>1</v>
      </c>
      <c r="N122" s="153" t="s">
        <v>37</v>
      </c>
      <c r="O122" s="57"/>
      <c r="P122" s="154">
        <f t="shared" si="1"/>
        <v>0</v>
      </c>
      <c r="Q122" s="154">
        <v>0</v>
      </c>
      <c r="R122" s="154">
        <f t="shared" si="2"/>
        <v>0</v>
      </c>
      <c r="S122" s="154">
        <v>0</v>
      </c>
      <c r="T122" s="155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56" t="s">
        <v>80</v>
      </c>
      <c r="AT122" s="156" t="s">
        <v>135</v>
      </c>
      <c r="AU122" s="156" t="s">
        <v>82</v>
      </c>
      <c r="AY122" s="16" t="s">
        <v>133</v>
      </c>
      <c r="BE122" s="157">
        <f t="shared" si="4"/>
        <v>0</v>
      </c>
      <c r="BF122" s="157">
        <f t="shared" si="5"/>
        <v>0</v>
      </c>
      <c r="BG122" s="157">
        <f t="shared" si="6"/>
        <v>0</v>
      </c>
      <c r="BH122" s="157">
        <f t="shared" si="7"/>
        <v>0</v>
      </c>
      <c r="BI122" s="157">
        <f t="shared" si="8"/>
        <v>0</v>
      </c>
      <c r="BJ122" s="16" t="s">
        <v>80</v>
      </c>
      <c r="BK122" s="157">
        <f t="shared" si="9"/>
        <v>0</v>
      </c>
      <c r="BL122" s="16" t="s">
        <v>80</v>
      </c>
      <c r="BM122" s="156" t="s">
        <v>545</v>
      </c>
    </row>
    <row r="123" spans="1:65" s="2" customFormat="1" ht="16.5" customHeight="1">
      <c r="A123" s="31"/>
      <c r="B123" s="143"/>
      <c r="C123" s="144" t="s">
        <v>149</v>
      </c>
      <c r="D123" s="144" t="s">
        <v>135</v>
      </c>
      <c r="E123" s="145" t="s">
        <v>498</v>
      </c>
      <c r="F123" s="146" t="s">
        <v>499</v>
      </c>
      <c r="G123" s="147" t="s">
        <v>422</v>
      </c>
      <c r="H123" s="148">
        <v>260</v>
      </c>
      <c r="I123" s="149"/>
      <c r="J123" s="150">
        <f t="shared" si="0"/>
        <v>0</v>
      </c>
      <c r="K123" s="151"/>
      <c r="L123" s="32"/>
      <c r="M123" s="152" t="s">
        <v>1</v>
      </c>
      <c r="N123" s="153" t="s">
        <v>37</v>
      </c>
      <c r="O123" s="57"/>
      <c r="P123" s="154">
        <f t="shared" si="1"/>
        <v>0</v>
      </c>
      <c r="Q123" s="154">
        <v>0</v>
      </c>
      <c r="R123" s="154">
        <f t="shared" si="2"/>
        <v>0</v>
      </c>
      <c r="S123" s="154">
        <v>0</v>
      </c>
      <c r="T123" s="155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6" t="s">
        <v>80</v>
      </c>
      <c r="AT123" s="156" t="s">
        <v>135</v>
      </c>
      <c r="AU123" s="156" t="s">
        <v>82</v>
      </c>
      <c r="AY123" s="16" t="s">
        <v>133</v>
      </c>
      <c r="BE123" s="157">
        <f t="shared" si="4"/>
        <v>0</v>
      </c>
      <c r="BF123" s="157">
        <f t="shared" si="5"/>
        <v>0</v>
      </c>
      <c r="BG123" s="157">
        <f t="shared" si="6"/>
        <v>0</v>
      </c>
      <c r="BH123" s="157">
        <f t="shared" si="7"/>
        <v>0</v>
      </c>
      <c r="BI123" s="157">
        <f t="shared" si="8"/>
        <v>0</v>
      </c>
      <c r="BJ123" s="16" t="s">
        <v>80</v>
      </c>
      <c r="BK123" s="157">
        <f t="shared" si="9"/>
        <v>0</v>
      </c>
      <c r="BL123" s="16" t="s">
        <v>80</v>
      </c>
      <c r="BM123" s="156" t="s">
        <v>546</v>
      </c>
    </row>
    <row r="124" spans="1:65" s="2" customFormat="1" ht="21.75" customHeight="1">
      <c r="A124" s="31"/>
      <c r="B124" s="143"/>
      <c r="C124" s="144" t="s">
        <v>139</v>
      </c>
      <c r="D124" s="144" t="s">
        <v>135</v>
      </c>
      <c r="E124" s="145" t="s">
        <v>501</v>
      </c>
      <c r="F124" s="146" t="s">
        <v>502</v>
      </c>
      <c r="G124" s="147" t="s">
        <v>422</v>
      </c>
      <c r="H124" s="148">
        <v>520</v>
      </c>
      <c r="I124" s="149"/>
      <c r="J124" s="150">
        <f t="shared" si="0"/>
        <v>0</v>
      </c>
      <c r="K124" s="151"/>
      <c r="L124" s="32"/>
      <c r="M124" s="152" t="s">
        <v>1</v>
      </c>
      <c r="N124" s="153" t="s">
        <v>37</v>
      </c>
      <c r="O124" s="57"/>
      <c r="P124" s="154">
        <f t="shared" si="1"/>
        <v>0</v>
      </c>
      <c r="Q124" s="154">
        <v>0</v>
      </c>
      <c r="R124" s="154">
        <f t="shared" si="2"/>
        <v>0</v>
      </c>
      <c r="S124" s="154">
        <v>0</v>
      </c>
      <c r="T124" s="155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6" t="s">
        <v>80</v>
      </c>
      <c r="AT124" s="156" t="s">
        <v>135</v>
      </c>
      <c r="AU124" s="156" t="s">
        <v>82</v>
      </c>
      <c r="AY124" s="16" t="s">
        <v>133</v>
      </c>
      <c r="BE124" s="157">
        <f t="shared" si="4"/>
        <v>0</v>
      </c>
      <c r="BF124" s="157">
        <f t="shared" si="5"/>
        <v>0</v>
      </c>
      <c r="BG124" s="157">
        <f t="shared" si="6"/>
        <v>0</v>
      </c>
      <c r="BH124" s="157">
        <f t="shared" si="7"/>
        <v>0</v>
      </c>
      <c r="BI124" s="157">
        <f t="shared" si="8"/>
        <v>0</v>
      </c>
      <c r="BJ124" s="16" t="s">
        <v>80</v>
      </c>
      <c r="BK124" s="157">
        <f t="shared" si="9"/>
        <v>0</v>
      </c>
      <c r="BL124" s="16" t="s">
        <v>80</v>
      </c>
      <c r="BM124" s="156" t="s">
        <v>547</v>
      </c>
    </row>
    <row r="125" spans="1:65" s="2" customFormat="1" ht="16.5" customHeight="1">
      <c r="A125" s="31"/>
      <c r="B125" s="143"/>
      <c r="C125" s="144" t="s">
        <v>159</v>
      </c>
      <c r="D125" s="144" t="s">
        <v>135</v>
      </c>
      <c r="E125" s="145" t="s">
        <v>504</v>
      </c>
      <c r="F125" s="146" t="s">
        <v>505</v>
      </c>
      <c r="G125" s="147" t="s">
        <v>422</v>
      </c>
      <c r="H125" s="148">
        <v>965</v>
      </c>
      <c r="I125" s="149"/>
      <c r="J125" s="150">
        <f t="shared" si="0"/>
        <v>0</v>
      </c>
      <c r="K125" s="151"/>
      <c r="L125" s="32"/>
      <c r="M125" s="152" t="s">
        <v>1</v>
      </c>
      <c r="N125" s="153" t="s">
        <v>37</v>
      </c>
      <c r="O125" s="57"/>
      <c r="P125" s="154">
        <f t="shared" si="1"/>
        <v>0</v>
      </c>
      <c r="Q125" s="154">
        <v>0</v>
      </c>
      <c r="R125" s="154">
        <f t="shared" si="2"/>
        <v>0</v>
      </c>
      <c r="S125" s="154">
        <v>0</v>
      </c>
      <c r="T125" s="155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6" t="s">
        <v>80</v>
      </c>
      <c r="AT125" s="156" t="s">
        <v>135</v>
      </c>
      <c r="AU125" s="156" t="s">
        <v>82</v>
      </c>
      <c r="AY125" s="16" t="s">
        <v>133</v>
      </c>
      <c r="BE125" s="157">
        <f t="shared" si="4"/>
        <v>0</v>
      </c>
      <c r="BF125" s="157">
        <f t="shared" si="5"/>
        <v>0</v>
      </c>
      <c r="BG125" s="157">
        <f t="shared" si="6"/>
        <v>0</v>
      </c>
      <c r="BH125" s="157">
        <f t="shared" si="7"/>
        <v>0</v>
      </c>
      <c r="BI125" s="157">
        <f t="shared" si="8"/>
        <v>0</v>
      </c>
      <c r="BJ125" s="16" t="s">
        <v>80</v>
      </c>
      <c r="BK125" s="157">
        <f t="shared" si="9"/>
        <v>0</v>
      </c>
      <c r="BL125" s="16" t="s">
        <v>80</v>
      </c>
      <c r="BM125" s="156" t="s">
        <v>548</v>
      </c>
    </row>
    <row r="126" spans="1:65" s="2" customFormat="1" ht="16.5" customHeight="1">
      <c r="A126" s="31"/>
      <c r="B126" s="143"/>
      <c r="C126" s="144" t="s">
        <v>164</v>
      </c>
      <c r="D126" s="144" t="s">
        <v>135</v>
      </c>
      <c r="E126" s="145" t="s">
        <v>507</v>
      </c>
      <c r="F126" s="146" t="s">
        <v>508</v>
      </c>
      <c r="G126" s="147" t="s">
        <v>422</v>
      </c>
      <c r="H126" s="148">
        <v>3830</v>
      </c>
      <c r="I126" s="149"/>
      <c r="J126" s="150">
        <f t="shared" si="0"/>
        <v>0</v>
      </c>
      <c r="K126" s="151"/>
      <c r="L126" s="32"/>
      <c r="M126" s="152" t="s">
        <v>1</v>
      </c>
      <c r="N126" s="153" t="s">
        <v>37</v>
      </c>
      <c r="O126" s="57"/>
      <c r="P126" s="154">
        <f t="shared" si="1"/>
        <v>0</v>
      </c>
      <c r="Q126" s="154">
        <v>0</v>
      </c>
      <c r="R126" s="154">
        <f t="shared" si="2"/>
        <v>0</v>
      </c>
      <c r="S126" s="154">
        <v>0</v>
      </c>
      <c r="T126" s="155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6" t="s">
        <v>80</v>
      </c>
      <c r="AT126" s="156" t="s">
        <v>135</v>
      </c>
      <c r="AU126" s="156" t="s">
        <v>82</v>
      </c>
      <c r="AY126" s="16" t="s">
        <v>133</v>
      </c>
      <c r="BE126" s="157">
        <f t="shared" si="4"/>
        <v>0</v>
      </c>
      <c r="BF126" s="157">
        <f t="shared" si="5"/>
        <v>0</v>
      </c>
      <c r="BG126" s="157">
        <f t="shared" si="6"/>
        <v>0</v>
      </c>
      <c r="BH126" s="157">
        <f t="shared" si="7"/>
        <v>0</v>
      </c>
      <c r="BI126" s="157">
        <f t="shared" si="8"/>
        <v>0</v>
      </c>
      <c r="BJ126" s="16" t="s">
        <v>80</v>
      </c>
      <c r="BK126" s="157">
        <f t="shared" si="9"/>
        <v>0</v>
      </c>
      <c r="BL126" s="16" t="s">
        <v>80</v>
      </c>
      <c r="BM126" s="156" t="s">
        <v>549</v>
      </c>
    </row>
    <row r="127" spans="1:65" s="2" customFormat="1" ht="16.5" customHeight="1">
      <c r="A127" s="31"/>
      <c r="B127" s="143"/>
      <c r="C127" s="144" t="s">
        <v>169</v>
      </c>
      <c r="D127" s="144" t="s">
        <v>135</v>
      </c>
      <c r="E127" s="145" t="s">
        <v>510</v>
      </c>
      <c r="F127" s="146" t="s">
        <v>511</v>
      </c>
      <c r="G127" s="147" t="s">
        <v>422</v>
      </c>
      <c r="H127" s="148">
        <v>370</v>
      </c>
      <c r="I127" s="149"/>
      <c r="J127" s="150">
        <f t="shared" si="0"/>
        <v>0</v>
      </c>
      <c r="K127" s="151"/>
      <c r="L127" s="32"/>
      <c r="M127" s="152" t="s">
        <v>1</v>
      </c>
      <c r="N127" s="153" t="s">
        <v>37</v>
      </c>
      <c r="O127" s="57"/>
      <c r="P127" s="154">
        <f t="shared" si="1"/>
        <v>0</v>
      </c>
      <c r="Q127" s="154">
        <v>0</v>
      </c>
      <c r="R127" s="154">
        <f t="shared" si="2"/>
        <v>0</v>
      </c>
      <c r="S127" s="154">
        <v>0</v>
      </c>
      <c r="T127" s="15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6" t="s">
        <v>80</v>
      </c>
      <c r="AT127" s="156" t="s">
        <v>135</v>
      </c>
      <c r="AU127" s="156" t="s">
        <v>82</v>
      </c>
      <c r="AY127" s="16" t="s">
        <v>133</v>
      </c>
      <c r="BE127" s="157">
        <f t="shared" si="4"/>
        <v>0</v>
      </c>
      <c r="BF127" s="157">
        <f t="shared" si="5"/>
        <v>0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16" t="s">
        <v>80</v>
      </c>
      <c r="BK127" s="157">
        <f t="shared" si="9"/>
        <v>0</v>
      </c>
      <c r="BL127" s="16" t="s">
        <v>80</v>
      </c>
      <c r="BM127" s="156" t="s">
        <v>550</v>
      </c>
    </row>
    <row r="128" spans="1:65" s="2" customFormat="1" ht="16.5" customHeight="1">
      <c r="A128" s="31"/>
      <c r="B128" s="143"/>
      <c r="C128" s="144" t="s">
        <v>174</v>
      </c>
      <c r="D128" s="144" t="s">
        <v>135</v>
      </c>
      <c r="E128" s="145" t="s">
        <v>513</v>
      </c>
      <c r="F128" s="146" t="s">
        <v>514</v>
      </c>
      <c r="G128" s="147" t="s">
        <v>422</v>
      </c>
      <c r="H128" s="148">
        <v>400</v>
      </c>
      <c r="I128" s="149"/>
      <c r="J128" s="150">
        <f t="shared" si="0"/>
        <v>0</v>
      </c>
      <c r="K128" s="151"/>
      <c r="L128" s="32"/>
      <c r="M128" s="152" t="s">
        <v>1</v>
      </c>
      <c r="N128" s="153" t="s">
        <v>37</v>
      </c>
      <c r="O128" s="57"/>
      <c r="P128" s="154">
        <f t="shared" si="1"/>
        <v>0</v>
      </c>
      <c r="Q128" s="154">
        <v>0</v>
      </c>
      <c r="R128" s="154">
        <f t="shared" si="2"/>
        <v>0</v>
      </c>
      <c r="S128" s="154">
        <v>0</v>
      </c>
      <c r="T128" s="15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6" t="s">
        <v>80</v>
      </c>
      <c r="AT128" s="156" t="s">
        <v>135</v>
      </c>
      <c r="AU128" s="156" t="s">
        <v>82</v>
      </c>
      <c r="AY128" s="16" t="s">
        <v>133</v>
      </c>
      <c r="BE128" s="157">
        <f t="shared" si="4"/>
        <v>0</v>
      </c>
      <c r="BF128" s="157">
        <f t="shared" si="5"/>
        <v>0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6" t="s">
        <v>80</v>
      </c>
      <c r="BK128" s="157">
        <f t="shared" si="9"/>
        <v>0</v>
      </c>
      <c r="BL128" s="16" t="s">
        <v>80</v>
      </c>
      <c r="BM128" s="156" t="s">
        <v>551</v>
      </c>
    </row>
    <row r="129" spans="1:65" s="2" customFormat="1" ht="24.2" customHeight="1">
      <c r="A129" s="31"/>
      <c r="B129" s="143"/>
      <c r="C129" s="144" t="s">
        <v>179</v>
      </c>
      <c r="D129" s="144" t="s">
        <v>135</v>
      </c>
      <c r="E129" s="145" t="s">
        <v>516</v>
      </c>
      <c r="F129" s="146" t="s">
        <v>517</v>
      </c>
      <c r="G129" s="147" t="s">
        <v>422</v>
      </c>
      <c r="H129" s="148">
        <v>570</v>
      </c>
      <c r="I129" s="149"/>
      <c r="J129" s="150">
        <f t="shared" si="0"/>
        <v>0</v>
      </c>
      <c r="K129" s="151"/>
      <c r="L129" s="32"/>
      <c r="M129" s="152" t="s">
        <v>1</v>
      </c>
      <c r="N129" s="153" t="s">
        <v>37</v>
      </c>
      <c r="O129" s="57"/>
      <c r="P129" s="154">
        <f t="shared" si="1"/>
        <v>0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6" t="s">
        <v>80</v>
      </c>
      <c r="AT129" s="156" t="s">
        <v>135</v>
      </c>
      <c r="AU129" s="156" t="s">
        <v>82</v>
      </c>
      <c r="AY129" s="16" t="s">
        <v>133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6" t="s">
        <v>80</v>
      </c>
      <c r="BK129" s="157">
        <f t="shared" si="9"/>
        <v>0</v>
      </c>
      <c r="BL129" s="16" t="s">
        <v>80</v>
      </c>
      <c r="BM129" s="156" t="s">
        <v>552</v>
      </c>
    </row>
    <row r="130" spans="1:65" s="2" customFormat="1" ht="16.5" customHeight="1">
      <c r="A130" s="31"/>
      <c r="B130" s="143"/>
      <c r="C130" s="144" t="s">
        <v>184</v>
      </c>
      <c r="D130" s="144" t="s">
        <v>135</v>
      </c>
      <c r="E130" s="145" t="s">
        <v>519</v>
      </c>
      <c r="F130" s="146" t="s">
        <v>520</v>
      </c>
      <c r="G130" s="147" t="s">
        <v>422</v>
      </c>
      <c r="H130" s="148">
        <v>170</v>
      </c>
      <c r="I130" s="149"/>
      <c r="J130" s="150">
        <f t="shared" si="0"/>
        <v>0</v>
      </c>
      <c r="K130" s="151"/>
      <c r="L130" s="32"/>
      <c r="M130" s="152" t="s">
        <v>1</v>
      </c>
      <c r="N130" s="153" t="s">
        <v>37</v>
      </c>
      <c r="O130" s="57"/>
      <c r="P130" s="154">
        <f t="shared" si="1"/>
        <v>0</v>
      </c>
      <c r="Q130" s="154">
        <v>0</v>
      </c>
      <c r="R130" s="154">
        <f t="shared" si="2"/>
        <v>0</v>
      </c>
      <c r="S130" s="154">
        <v>0</v>
      </c>
      <c r="T130" s="15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6" t="s">
        <v>80</v>
      </c>
      <c r="AT130" s="156" t="s">
        <v>135</v>
      </c>
      <c r="AU130" s="156" t="s">
        <v>82</v>
      </c>
      <c r="AY130" s="16" t="s">
        <v>133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6" t="s">
        <v>80</v>
      </c>
      <c r="BK130" s="157">
        <f t="shared" si="9"/>
        <v>0</v>
      </c>
      <c r="BL130" s="16" t="s">
        <v>80</v>
      </c>
      <c r="BM130" s="156" t="s">
        <v>553</v>
      </c>
    </row>
    <row r="131" spans="1:65" s="2" customFormat="1" ht="16.5" customHeight="1">
      <c r="A131" s="31"/>
      <c r="B131" s="143"/>
      <c r="C131" s="144" t="s">
        <v>188</v>
      </c>
      <c r="D131" s="144" t="s">
        <v>135</v>
      </c>
      <c r="E131" s="145" t="s">
        <v>522</v>
      </c>
      <c r="F131" s="146" t="s">
        <v>523</v>
      </c>
      <c r="G131" s="147" t="s">
        <v>422</v>
      </c>
      <c r="H131" s="148">
        <v>200</v>
      </c>
      <c r="I131" s="149"/>
      <c r="J131" s="150">
        <f t="shared" si="0"/>
        <v>0</v>
      </c>
      <c r="K131" s="151"/>
      <c r="L131" s="32"/>
      <c r="M131" s="152" t="s">
        <v>1</v>
      </c>
      <c r="N131" s="153" t="s">
        <v>37</v>
      </c>
      <c r="O131" s="57"/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6" t="s">
        <v>80</v>
      </c>
      <c r="AT131" s="156" t="s">
        <v>135</v>
      </c>
      <c r="AU131" s="156" t="s">
        <v>82</v>
      </c>
      <c r="AY131" s="16" t="s">
        <v>133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6" t="s">
        <v>80</v>
      </c>
      <c r="BK131" s="157">
        <f t="shared" si="9"/>
        <v>0</v>
      </c>
      <c r="BL131" s="16" t="s">
        <v>80</v>
      </c>
      <c r="BM131" s="156" t="s">
        <v>554</v>
      </c>
    </row>
    <row r="132" spans="1:65" s="2" customFormat="1" ht="16.5" customHeight="1">
      <c r="A132" s="31"/>
      <c r="B132" s="143"/>
      <c r="C132" s="144" t="s">
        <v>192</v>
      </c>
      <c r="D132" s="144" t="s">
        <v>135</v>
      </c>
      <c r="E132" s="145" t="s">
        <v>525</v>
      </c>
      <c r="F132" s="146" t="s">
        <v>526</v>
      </c>
      <c r="G132" s="147" t="s">
        <v>422</v>
      </c>
      <c r="H132" s="148">
        <v>540</v>
      </c>
      <c r="I132" s="149"/>
      <c r="J132" s="150">
        <f t="shared" si="0"/>
        <v>0</v>
      </c>
      <c r="K132" s="151"/>
      <c r="L132" s="32"/>
      <c r="M132" s="152" t="s">
        <v>1</v>
      </c>
      <c r="N132" s="153" t="s">
        <v>37</v>
      </c>
      <c r="O132" s="57"/>
      <c r="P132" s="154">
        <f t="shared" si="1"/>
        <v>0</v>
      </c>
      <c r="Q132" s="154">
        <v>0</v>
      </c>
      <c r="R132" s="154">
        <f t="shared" si="2"/>
        <v>0</v>
      </c>
      <c r="S132" s="154">
        <v>0</v>
      </c>
      <c r="T132" s="15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6" t="s">
        <v>80</v>
      </c>
      <c r="AT132" s="156" t="s">
        <v>135</v>
      </c>
      <c r="AU132" s="156" t="s">
        <v>82</v>
      </c>
      <c r="AY132" s="16" t="s">
        <v>133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6" t="s">
        <v>80</v>
      </c>
      <c r="BK132" s="157">
        <f t="shared" si="9"/>
        <v>0</v>
      </c>
      <c r="BL132" s="16" t="s">
        <v>80</v>
      </c>
      <c r="BM132" s="156" t="s">
        <v>555</v>
      </c>
    </row>
    <row r="133" spans="1:65" s="2" customFormat="1" ht="16.5" customHeight="1">
      <c r="A133" s="31"/>
      <c r="B133" s="143"/>
      <c r="C133" s="144" t="s">
        <v>197</v>
      </c>
      <c r="D133" s="144" t="s">
        <v>135</v>
      </c>
      <c r="E133" s="145" t="s">
        <v>528</v>
      </c>
      <c r="F133" s="146" t="s">
        <v>529</v>
      </c>
      <c r="G133" s="147" t="s">
        <v>315</v>
      </c>
      <c r="H133" s="148">
        <v>6.4</v>
      </c>
      <c r="I133" s="149"/>
      <c r="J133" s="150">
        <f t="shared" si="0"/>
        <v>0</v>
      </c>
      <c r="K133" s="151"/>
      <c r="L133" s="32"/>
      <c r="M133" s="152" t="s">
        <v>1</v>
      </c>
      <c r="N133" s="153" t="s">
        <v>37</v>
      </c>
      <c r="O133" s="57"/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6" t="s">
        <v>80</v>
      </c>
      <c r="AT133" s="156" t="s">
        <v>135</v>
      </c>
      <c r="AU133" s="156" t="s">
        <v>82</v>
      </c>
      <c r="AY133" s="16" t="s">
        <v>133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6" t="s">
        <v>80</v>
      </c>
      <c r="BK133" s="157">
        <f t="shared" si="9"/>
        <v>0</v>
      </c>
      <c r="BL133" s="16" t="s">
        <v>80</v>
      </c>
      <c r="BM133" s="156" t="s">
        <v>556</v>
      </c>
    </row>
    <row r="134" spans="1:65" s="2" customFormat="1" ht="21.75" customHeight="1">
      <c r="A134" s="31"/>
      <c r="B134" s="143"/>
      <c r="C134" s="144" t="s">
        <v>202</v>
      </c>
      <c r="D134" s="144" t="s">
        <v>135</v>
      </c>
      <c r="E134" s="145" t="s">
        <v>531</v>
      </c>
      <c r="F134" s="146" t="s">
        <v>532</v>
      </c>
      <c r="G134" s="147" t="s">
        <v>156</v>
      </c>
      <c r="H134" s="148">
        <v>0.98</v>
      </c>
      <c r="I134" s="149"/>
      <c r="J134" s="150">
        <f t="shared" si="0"/>
        <v>0</v>
      </c>
      <c r="K134" s="151"/>
      <c r="L134" s="32"/>
      <c r="M134" s="152" t="s">
        <v>1</v>
      </c>
      <c r="N134" s="153" t="s">
        <v>37</v>
      </c>
      <c r="O134" s="57"/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6" t="s">
        <v>80</v>
      </c>
      <c r="AT134" s="156" t="s">
        <v>135</v>
      </c>
      <c r="AU134" s="156" t="s">
        <v>82</v>
      </c>
      <c r="AY134" s="16" t="s">
        <v>133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6" t="s">
        <v>80</v>
      </c>
      <c r="BK134" s="157">
        <f t="shared" si="9"/>
        <v>0</v>
      </c>
      <c r="BL134" s="16" t="s">
        <v>80</v>
      </c>
      <c r="BM134" s="156" t="s">
        <v>557</v>
      </c>
    </row>
    <row r="135" spans="1:65" s="2" customFormat="1" ht="21.75" customHeight="1">
      <c r="A135" s="31"/>
      <c r="B135" s="143"/>
      <c r="C135" s="144" t="s">
        <v>8</v>
      </c>
      <c r="D135" s="144" t="s">
        <v>135</v>
      </c>
      <c r="E135" s="145" t="s">
        <v>534</v>
      </c>
      <c r="F135" s="146" t="s">
        <v>535</v>
      </c>
      <c r="G135" s="147" t="s">
        <v>294</v>
      </c>
      <c r="H135" s="148">
        <v>2</v>
      </c>
      <c r="I135" s="149"/>
      <c r="J135" s="150">
        <f t="shared" si="0"/>
        <v>0</v>
      </c>
      <c r="K135" s="151"/>
      <c r="L135" s="32"/>
      <c r="M135" s="152" t="s">
        <v>1</v>
      </c>
      <c r="N135" s="153" t="s">
        <v>37</v>
      </c>
      <c r="O135" s="57"/>
      <c r="P135" s="154">
        <f t="shared" si="1"/>
        <v>0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6" t="s">
        <v>80</v>
      </c>
      <c r="AT135" s="156" t="s">
        <v>135</v>
      </c>
      <c r="AU135" s="156" t="s">
        <v>82</v>
      </c>
      <c r="AY135" s="16" t="s">
        <v>133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6" t="s">
        <v>80</v>
      </c>
      <c r="BK135" s="157">
        <f t="shared" si="9"/>
        <v>0</v>
      </c>
      <c r="BL135" s="16" t="s">
        <v>80</v>
      </c>
      <c r="BM135" s="156" t="s">
        <v>558</v>
      </c>
    </row>
    <row r="136" spans="1:65" s="2" customFormat="1" ht="24.2" customHeight="1">
      <c r="A136" s="31"/>
      <c r="B136" s="143"/>
      <c r="C136" s="144" t="s">
        <v>211</v>
      </c>
      <c r="D136" s="144" t="s">
        <v>135</v>
      </c>
      <c r="E136" s="145" t="s">
        <v>537</v>
      </c>
      <c r="F136" s="146" t="s">
        <v>538</v>
      </c>
      <c r="G136" s="147" t="s">
        <v>294</v>
      </c>
      <c r="H136" s="148">
        <v>2</v>
      </c>
      <c r="I136" s="149"/>
      <c r="J136" s="150">
        <f t="shared" si="0"/>
        <v>0</v>
      </c>
      <c r="K136" s="151"/>
      <c r="L136" s="32"/>
      <c r="M136" s="152" t="s">
        <v>1</v>
      </c>
      <c r="N136" s="153" t="s">
        <v>37</v>
      </c>
      <c r="O136" s="57"/>
      <c r="P136" s="154">
        <f t="shared" si="1"/>
        <v>0</v>
      </c>
      <c r="Q136" s="154">
        <v>0</v>
      </c>
      <c r="R136" s="154">
        <f t="shared" si="2"/>
        <v>0</v>
      </c>
      <c r="S136" s="154">
        <v>0</v>
      </c>
      <c r="T136" s="15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6" t="s">
        <v>80</v>
      </c>
      <c r="AT136" s="156" t="s">
        <v>135</v>
      </c>
      <c r="AU136" s="156" t="s">
        <v>82</v>
      </c>
      <c r="AY136" s="16" t="s">
        <v>133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6" t="s">
        <v>80</v>
      </c>
      <c r="BK136" s="157">
        <f t="shared" si="9"/>
        <v>0</v>
      </c>
      <c r="BL136" s="16" t="s">
        <v>80</v>
      </c>
      <c r="BM136" s="156" t="s">
        <v>559</v>
      </c>
    </row>
    <row r="137" spans="1:65" s="2" customFormat="1" ht="16.5" customHeight="1">
      <c r="A137" s="31"/>
      <c r="B137" s="143"/>
      <c r="C137" s="144" t="s">
        <v>217</v>
      </c>
      <c r="D137" s="144" t="s">
        <v>135</v>
      </c>
      <c r="E137" s="145" t="s">
        <v>540</v>
      </c>
      <c r="F137" s="146" t="s">
        <v>541</v>
      </c>
      <c r="G137" s="147" t="s">
        <v>294</v>
      </c>
      <c r="H137" s="148">
        <v>1</v>
      </c>
      <c r="I137" s="149"/>
      <c r="J137" s="150">
        <f t="shared" si="0"/>
        <v>0</v>
      </c>
      <c r="K137" s="151"/>
      <c r="L137" s="32"/>
      <c r="M137" s="176" t="s">
        <v>1</v>
      </c>
      <c r="N137" s="177" t="s">
        <v>37</v>
      </c>
      <c r="O137" s="178"/>
      <c r="P137" s="179">
        <f t="shared" si="1"/>
        <v>0</v>
      </c>
      <c r="Q137" s="179">
        <v>0</v>
      </c>
      <c r="R137" s="179">
        <f t="shared" si="2"/>
        <v>0</v>
      </c>
      <c r="S137" s="179">
        <v>0</v>
      </c>
      <c r="T137" s="180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6" t="s">
        <v>80</v>
      </c>
      <c r="AT137" s="156" t="s">
        <v>135</v>
      </c>
      <c r="AU137" s="156" t="s">
        <v>82</v>
      </c>
      <c r="AY137" s="16" t="s">
        <v>133</v>
      </c>
      <c r="BE137" s="157">
        <f t="shared" si="4"/>
        <v>0</v>
      </c>
      <c r="BF137" s="157">
        <f t="shared" si="5"/>
        <v>0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6" t="s">
        <v>80</v>
      </c>
      <c r="BK137" s="157">
        <f t="shared" si="9"/>
        <v>0</v>
      </c>
      <c r="BL137" s="16" t="s">
        <v>80</v>
      </c>
      <c r="BM137" s="156" t="s">
        <v>560</v>
      </c>
    </row>
    <row r="138" spans="1:65" s="2" customFormat="1" ht="6.95" customHeight="1">
      <c r="A138" s="31"/>
      <c r="B138" s="46"/>
      <c r="C138" s="47"/>
      <c r="D138" s="47"/>
      <c r="E138" s="47"/>
      <c r="F138" s="47"/>
      <c r="G138" s="47"/>
      <c r="H138" s="47"/>
      <c r="I138" s="47"/>
      <c r="J138" s="47"/>
      <c r="K138" s="47"/>
      <c r="L138" s="32"/>
      <c r="M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</sheetData>
  <autoFilter ref="C117:K137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2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6" t="s">
        <v>92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customHeight="1">
      <c r="B4" s="19"/>
      <c r="D4" s="20" t="s">
        <v>96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26.25" customHeight="1">
      <c r="B7" s="19"/>
      <c r="E7" s="221" t="str">
        <f>'Rekapitulace stavby'!K6</f>
        <v>Baťův kanál, PK Spytihněv, PK Veselí n. Moravou - Komplexní oprava (PK Spytihněv)</v>
      </c>
      <c r="F7" s="222"/>
      <c r="G7" s="222"/>
      <c r="H7" s="222"/>
      <c r="L7" s="19"/>
    </row>
    <row r="8" spans="1:46" s="2" customFormat="1" ht="12" customHeight="1">
      <c r="A8" s="31"/>
      <c r="B8" s="32"/>
      <c r="C8" s="31"/>
      <c r="D8" s="26" t="s">
        <v>97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11" t="s">
        <v>561</v>
      </c>
      <c r="F9" s="220"/>
      <c r="G9" s="220"/>
      <c r="H9" s="220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>
        <f>'Rekapitulace stavby'!AN8</f>
        <v>44782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25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26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23" t="str">
        <f>'Rekapitulace stavby'!E14</f>
        <v>Vyplň údaj</v>
      </c>
      <c r="F18" s="193"/>
      <c r="G18" s="193"/>
      <c r="H18" s="193"/>
      <c r="I18" s="26" t="s">
        <v>25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28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25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30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25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31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197" t="s">
        <v>1</v>
      </c>
      <c r="F27" s="197"/>
      <c r="G27" s="197"/>
      <c r="H27" s="197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32</v>
      </c>
      <c r="E30" s="31"/>
      <c r="F30" s="31"/>
      <c r="G30" s="31"/>
      <c r="H30" s="31"/>
      <c r="I30" s="31"/>
      <c r="J30" s="70">
        <f>ROUND(J118,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34</v>
      </c>
      <c r="G32" s="31"/>
      <c r="H32" s="31"/>
      <c r="I32" s="35" t="s">
        <v>33</v>
      </c>
      <c r="J32" s="35" t="s">
        <v>35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36</v>
      </c>
      <c r="E33" s="26" t="s">
        <v>37</v>
      </c>
      <c r="F33" s="98">
        <f>ROUND((SUM(BE118:BE123)),  2)</f>
        <v>0</v>
      </c>
      <c r="G33" s="31"/>
      <c r="H33" s="31"/>
      <c r="I33" s="99">
        <v>0.21</v>
      </c>
      <c r="J33" s="98">
        <f>ROUND(((SUM(BE118:BE123))*I33),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38</v>
      </c>
      <c r="F34" s="98">
        <f>ROUND((SUM(BF118:BF123)),  2)</f>
        <v>0</v>
      </c>
      <c r="G34" s="31"/>
      <c r="H34" s="31"/>
      <c r="I34" s="99">
        <v>0.15</v>
      </c>
      <c r="J34" s="98">
        <f>ROUND(((SUM(BF118:BF123))*I34),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39</v>
      </c>
      <c r="F35" s="98">
        <f>ROUND((SUM(BG118:BG123)),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40</v>
      </c>
      <c r="F36" s="98">
        <f>ROUND((SUM(BH118:BH123)),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41</v>
      </c>
      <c r="F37" s="98">
        <f>ROUND((SUM(BI118:BI123)),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42</v>
      </c>
      <c r="E39" s="59"/>
      <c r="F39" s="59"/>
      <c r="G39" s="102" t="s">
        <v>43</v>
      </c>
      <c r="H39" s="103" t="s">
        <v>44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45</v>
      </c>
      <c r="E50" s="43"/>
      <c r="F50" s="43"/>
      <c r="G50" s="42" t="s">
        <v>46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47</v>
      </c>
      <c r="E61" s="34"/>
      <c r="F61" s="106" t="s">
        <v>48</v>
      </c>
      <c r="G61" s="44" t="s">
        <v>47</v>
      </c>
      <c r="H61" s="34"/>
      <c r="I61" s="34"/>
      <c r="J61" s="107" t="s">
        <v>48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49</v>
      </c>
      <c r="E65" s="45"/>
      <c r="F65" s="45"/>
      <c r="G65" s="42" t="s">
        <v>50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47</v>
      </c>
      <c r="E76" s="34"/>
      <c r="F76" s="106" t="s">
        <v>48</v>
      </c>
      <c r="G76" s="44" t="s">
        <v>47</v>
      </c>
      <c r="H76" s="34"/>
      <c r="I76" s="34"/>
      <c r="J76" s="107" t="s">
        <v>48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99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1"/>
      <c r="D85" s="31"/>
      <c r="E85" s="221" t="str">
        <f>E7</f>
        <v>Baťův kanál, PK Spytihněv, PK Veselí n. Moravou - Komplexní oprava (PK Spytihněv)</v>
      </c>
      <c r="F85" s="222"/>
      <c r="G85" s="222"/>
      <c r="H85" s="22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11" t="str">
        <f>E9</f>
        <v>01.3 - PS 01.3 Česle, stavidlo</v>
      </c>
      <c r="F87" s="220"/>
      <c r="G87" s="220"/>
      <c r="H87" s="220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>
        <f>IF(J12="","",J12)</f>
        <v>44782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26" t="s">
        <v>28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1"/>
      <c r="E92" s="31"/>
      <c r="F92" s="24" t="str">
        <f>IF(E18="","",E18)</f>
        <v>Vyplň údaj</v>
      </c>
      <c r="G92" s="31"/>
      <c r="H92" s="31"/>
      <c r="I92" s="26" t="s">
        <v>30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100</v>
      </c>
      <c r="D94" s="100"/>
      <c r="E94" s="100"/>
      <c r="F94" s="100"/>
      <c r="G94" s="100"/>
      <c r="H94" s="100"/>
      <c r="I94" s="100"/>
      <c r="J94" s="109" t="s">
        <v>101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102</v>
      </c>
      <c r="D96" s="31"/>
      <c r="E96" s="31"/>
      <c r="F96" s="31"/>
      <c r="G96" s="31"/>
      <c r="H96" s="31"/>
      <c r="I96" s="31"/>
      <c r="J96" s="70">
        <f>J118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103</v>
      </c>
    </row>
    <row r="97" spans="1:31" s="9" customFormat="1" ht="24.95" customHeight="1">
      <c r="B97" s="111"/>
      <c r="D97" s="112" t="s">
        <v>116</v>
      </c>
      <c r="E97" s="113"/>
      <c r="F97" s="113"/>
      <c r="G97" s="113"/>
      <c r="H97" s="113"/>
      <c r="I97" s="113"/>
      <c r="J97" s="114">
        <f>J119</f>
        <v>0</v>
      </c>
      <c r="L97" s="111"/>
    </row>
    <row r="98" spans="1:31" s="10" customFormat="1" ht="19.899999999999999" customHeight="1">
      <c r="B98" s="115"/>
      <c r="D98" s="116" t="s">
        <v>562</v>
      </c>
      <c r="E98" s="117"/>
      <c r="F98" s="117"/>
      <c r="G98" s="117"/>
      <c r="H98" s="117"/>
      <c r="I98" s="117"/>
      <c r="J98" s="118">
        <f>J120</f>
        <v>0</v>
      </c>
      <c r="L98" s="115"/>
    </row>
    <row r="99" spans="1:31" s="2" customFormat="1" ht="21.75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118</v>
      </c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6.25" customHeight="1">
      <c r="A108" s="31"/>
      <c r="B108" s="32"/>
      <c r="C108" s="31"/>
      <c r="D108" s="31"/>
      <c r="E108" s="221" t="str">
        <f>E7</f>
        <v>Baťův kanál, PK Spytihněv, PK Veselí n. Moravou - Komplexní oprava (PK Spytihněv)</v>
      </c>
      <c r="F108" s="222"/>
      <c r="G108" s="222"/>
      <c r="H108" s="222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97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1"/>
      <c r="D110" s="31"/>
      <c r="E110" s="211" t="str">
        <f>E9</f>
        <v>01.3 - PS 01.3 Česle, stavidlo</v>
      </c>
      <c r="F110" s="220"/>
      <c r="G110" s="220"/>
      <c r="H110" s="220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20</v>
      </c>
      <c r="D112" s="31"/>
      <c r="E112" s="31"/>
      <c r="F112" s="24" t="str">
        <f>F12</f>
        <v xml:space="preserve"> </v>
      </c>
      <c r="G112" s="31"/>
      <c r="H112" s="31"/>
      <c r="I112" s="26" t="s">
        <v>22</v>
      </c>
      <c r="J112" s="54">
        <f>IF(J12="","",J12)</f>
        <v>44782</v>
      </c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23</v>
      </c>
      <c r="D114" s="31"/>
      <c r="E114" s="31"/>
      <c r="F114" s="24" t="str">
        <f>E15</f>
        <v xml:space="preserve"> </v>
      </c>
      <c r="G114" s="31"/>
      <c r="H114" s="31"/>
      <c r="I114" s="26" t="s">
        <v>28</v>
      </c>
      <c r="J114" s="29" t="str">
        <f>E21</f>
        <v xml:space="preserve"> 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26</v>
      </c>
      <c r="D115" s="31"/>
      <c r="E115" s="31"/>
      <c r="F115" s="24" t="str">
        <f>IF(E18="","",E18)</f>
        <v>Vyplň údaj</v>
      </c>
      <c r="G115" s="31"/>
      <c r="H115" s="31"/>
      <c r="I115" s="26" t="s">
        <v>30</v>
      </c>
      <c r="J115" s="29" t="str">
        <f>E24</f>
        <v xml:space="preserve"> 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1" customFormat="1" ht="29.25" customHeight="1">
      <c r="A117" s="119"/>
      <c r="B117" s="120"/>
      <c r="C117" s="121" t="s">
        <v>119</v>
      </c>
      <c r="D117" s="122" t="s">
        <v>57</v>
      </c>
      <c r="E117" s="122" t="s">
        <v>53</v>
      </c>
      <c r="F117" s="122" t="s">
        <v>54</v>
      </c>
      <c r="G117" s="122" t="s">
        <v>120</v>
      </c>
      <c r="H117" s="122" t="s">
        <v>121</v>
      </c>
      <c r="I117" s="122" t="s">
        <v>122</v>
      </c>
      <c r="J117" s="123" t="s">
        <v>101</v>
      </c>
      <c r="K117" s="124" t="s">
        <v>123</v>
      </c>
      <c r="L117" s="125"/>
      <c r="M117" s="61" t="s">
        <v>1</v>
      </c>
      <c r="N117" s="62" t="s">
        <v>36</v>
      </c>
      <c r="O117" s="62" t="s">
        <v>124</v>
      </c>
      <c r="P117" s="62" t="s">
        <v>125</v>
      </c>
      <c r="Q117" s="62" t="s">
        <v>126</v>
      </c>
      <c r="R117" s="62" t="s">
        <v>127</v>
      </c>
      <c r="S117" s="62" t="s">
        <v>128</v>
      </c>
      <c r="T117" s="63" t="s">
        <v>129</v>
      </c>
      <c r="U117" s="119"/>
      <c r="V117" s="119"/>
      <c r="W117" s="119"/>
      <c r="X117" s="119"/>
      <c r="Y117" s="119"/>
      <c r="Z117" s="119"/>
      <c r="AA117" s="119"/>
      <c r="AB117" s="119"/>
      <c r="AC117" s="119"/>
      <c r="AD117" s="119"/>
      <c r="AE117" s="119"/>
    </row>
    <row r="118" spans="1:65" s="2" customFormat="1" ht="22.9" customHeight="1">
      <c r="A118" s="31"/>
      <c r="B118" s="32"/>
      <c r="C118" s="68" t="s">
        <v>130</v>
      </c>
      <c r="D118" s="31"/>
      <c r="E118" s="31"/>
      <c r="F118" s="31"/>
      <c r="G118" s="31"/>
      <c r="H118" s="31"/>
      <c r="I118" s="31"/>
      <c r="J118" s="126">
        <f>BK118</f>
        <v>0</v>
      </c>
      <c r="K118" s="31"/>
      <c r="L118" s="32"/>
      <c r="M118" s="64"/>
      <c r="N118" s="55"/>
      <c r="O118" s="65"/>
      <c r="P118" s="127">
        <f>P119</f>
        <v>0</v>
      </c>
      <c r="Q118" s="65"/>
      <c r="R118" s="127">
        <f>R119</f>
        <v>0</v>
      </c>
      <c r="S118" s="65"/>
      <c r="T118" s="128">
        <f>T119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6" t="s">
        <v>71</v>
      </c>
      <c r="AU118" s="16" t="s">
        <v>103</v>
      </c>
      <c r="BK118" s="129">
        <f>BK119</f>
        <v>0</v>
      </c>
    </row>
    <row r="119" spans="1:65" s="12" customFormat="1" ht="25.9" customHeight="1">
      <c r="B119" s="130"/>
      <c r="D119" s="131" t="s">
        <v>71</v>
      </c>
      <c r="E119" s="132" t="s">
        <v>481</v>
      </c>
      <c r="F119" s="132" t="s">
        <v>481</v>
      </c>
      <c r="I119" s="133"/>
      <c r="J119" s="134">
        <f>BK119</f>
        <v>0</v>
      </c>
      <c r="L119" s="130"/>
      <c r="M119" s="135"/>
      <c r="N119" s="136"/>
      <c r="O119" s="136"/>
      <c r="P119" s="137">
        <f>P120</f>
        <v>0</v>
      </c>
      <c r="Q119" s="136"/>
      <c r="R119" s="137">
        <f>R120</f>
        <v>0</v>
      </c>
      <c r="S119" s="136"/>
      <c r="T119" s="138">
        <f>T120</f>
        <v>0</v>
      </c>
      <c r="AR119" s="131" t="s">
        <v>149</v>
      </c>
      <c r="AT119" s="139" t="s">
        <v>71</v>
      </c>
      <c r="AU119" s="139" t="s">
        <v>72</v>
      </c>
      <c r="AY119" s="131" t="s">
        <v>133</v>
      </c>
      <c r="BK119" s="140">
        <f>BK120</f>
        <v>0</v>
      </c>
    </row>
    <row r="120" spans="1:65" s="12" customFormat="1" ht="22.9" customHeight="1">
      <c r="B120" s="130"/>
      <c r="D120" s="131" t="s">
        <v>71</v>
      </c>
      <c r="E120" s="141" t="s">
        <v>563</v>
      </c>
      <c r="F120" s="141" t="s">
        <v>564</v>
      </c>
      <c r="I120" s="133"/>
      <c r="J120" s="142">
        <f>BK120</f>
        <v>0</v>
      </c>
      <c r="L120" s="130"/>
      <c r="M120" s="135"/>
      <c r="N120" s="136"/>
      <c r="O120" s="136"/>
      <c r="P120" s="137">
        <f>SUM(P121:P123)</f>
        <v>0</v>
      </c>
      <c r="Q120" s="136"/>
      <c r="R120" s="137">
        <f>SUM(R121:R123)</f>
        <v>0</v>
      </c>
      <c r="S120" s="136"/>
      <c r="T120" s="138">
        <f>SUM(T121:T123)</f>
        <v>0</v>
      </c>
      <c r="AR120" s="131" t="s">
        <v>149</v>
      </c>
      <c r="AT120" s="139" t="s">
        <v>71</v>
      </c>
      <c r="AU120" s="139" t="s">
        <v>80</v>
      </c>
      <c r="AY120" s="131" t="s">
        <v>133</v>
      </c>
      <c r="BK120" s="140">
        <f>SUM(BK121:BK123)</f>
        <v>0</v>
      </c>
    </row>
    <row r="121" spans="1:65" s="2" customFormat="1" ht="37.9" customHeight="1">
      <c r="A121" s="31"/>
      <c r="B121" s="143"/>
      <c r="C121" s="144" t="s">
        <v>80</v>
      </c>
      <c r="D121" s="144" t="s">
        <v>135</v>
      </c>
      <c r="E121" s="145" t="s">
        <v>565</v>
      </c>
      <c r="F121" s="146" t="s">
        <v>566</v>
      </c>
      <c r="G121" s="147" t="s">
        <v>294</v>
      </c>
      <c r="H121" s="148">
        <v>1</v>
      </c>
      <c r="I121" s="149"/>
      <c r="J121" s="150">
        <f>ROUND(I121*H121,2)</f>
        <v>0</v>
      </c>
      <c r="K121" s="151"/>
      <c r="L121" s="32"/>
      <c r="M121" s="152" t="s">
        <v>1</v>
      </c>
      <c r="N121" s="153" t="s">
        <v>37</v>
      </c>
      <c r="O121" s="57"/>
      <c r="P121" s="154">
        <f>O121*H121</f>
        <v>0</v>
      </c>
      <c r="Q121" s="154">
        <v>0</v>
      </c>
      <c r="R121" s="154">
        <f>Q121*H121</f>
        <v>0</v>
      </c>
      <c r="S121" s="154">
        <v>0</v>
      </c>
      <c r="T121" s="155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6" t="s">
        <v>80</v>
      </c>
      <c r="AT121" s="156" t="s">
        <v>135</v>
      </c>
      <c r="AU121" s="156" t="s">
        <v>82</v>
      </c>
      <c r="AY121" s="16" t="s">
        <v>133</v>
      </c>
      <c r="BE121" s="157">
        <f>IF(N121="základní",J121,0)</f>
        <v>0</v>
      </c>
      <c r="BF121" s="157">
        <f>IF(N121="snížená",J121,0)</f>
        <v>0</v>
      </c>
      <c r="BG121" s="157">
        <f>IF(N121="zákl. přenesená",J121,0)</f>
        <v>0</v>
      </c>
      <c r="BH121" s="157">
        <f>IF(N121="sníž. přenesená",J121,0)</f>
        <v>0</v>
      </c>
      <c r="BI121" s="157">
        <f>IF(N121="nulová",J121,0)</f>
        <v>0</v>
      </c>
      <c r="BJ121" s="16" t="s">
        <v>80</v>
      </c>
      <c r="BK121" s="157">
        <f>ROUND(I121*H121,2)</f>
        <v>0</v>
      </c>
      <c r="BL121" s="16" t="s">
        <v>80</v>
      </c>
      <c r="BM121" s="156" t="s">
        <v>567</v>
      </c>
    </row>
    <row r="122" spans="1:65" s="2" customFormat="1" ht="24.2" customHeight="1">
      <c r="A122" s="31"/>
      <c r="B122" s="143"/>
      <c r="C122" s="144" t="s">
        <v>82</v>
      </c>
      <c r="D122" s="144" t="s">
        <v>135</v>
      </c>
      <c r="E122" s="145" t="s">
        <v>568</v>
      </c>
      <c r="F122" s="146" t="s">
        <v>569</v>
      </c>
      <c r="G122" s="147" t="s">
        <v>294</v>
      </c>
      <c r="H122" s="148">
        <v>1</v>
      </c>
      <c r="I122" s="149"/>
      <c r="J122" s="150">
        <f>ROUND(I122*H122,2)</f>
        <v>0</v>
      </c>
      <c r="K122" s="151"/>
      <c r="L122" s="32"/>
      <c r="M122" s="152" t="s">
        <v>1</v>
      </c>
      <c r="N122" s="153" t="s">
        <v>37</v>
      </c>
      <c r="O122" s="57"/>
      <c r="P122" s="154">
        <f>O122*H122</f>
        <v>0</v>
      </c>
      <c r="Q122" s="154">
        <v>0</v>
      </c>
      <c r="R122" s="154">
        <f>Q122*H122</f>
        <v>0</v>
      </c>
      <c r="S122" s="154">
        <v>0</v>
      </c>
      <c r="T122" s="155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56" t="s">
        <v>80</v>
      </c>
      <c r="AT122" s="156" t="s">
        <v>135</v>
      </c>
      <c r="AU122" s="156" t="s">
        <v>82</v>
      </c>
      <c r="AY122" s="16" t="s">
        <v>133</v>
      </c>
      <c r="BE122" s="157">
        <f>IF(N122="základní",J122,0)</f>
        <v>0</v>
      </c>
      <c r="BF122" s="157">
        <f>IF(N122="snížená",J122,0)</f>
        <v>0</v>
      </c>
      <c r="BG122" s="157">
        <f>IF(N122="zákl. přenesená",J122,0)</f>
        <v>0</v>
      </c>
      <c r="BH122" s="157">
        <f>IF(N122="sníž. přenesená",J122,0)</f>
        <v>0</v>
      </c>
      <c r="BI122" s="157">
        <f>IF(N122="nulová",J122,0)</f>
        <v>0</v>
      </c>
      <c r="BJ122" s="16" t="s">
        <v>80</v>
      </c>
      <c r="BK122" s="157">
        <f>ROUND(I122*H122,2)</f>
        <v>0</v>
      </c>
      <c r="BL122" s="16" t="s">
        <v>80</v>
      </c>
      <c r="BM122" s="156" t="s">
        <v>570</v>
      </c>
    </row>
    <row r="123" spans="1:65" s="2" customFormat="1" ht="16.5" customHeight="1">
      <c r="A123" s="31"/>
      <c r="B123" s="143"/>
      <c r="C123" s="144" t="s">
        <v>149</v>
      </c>
      <c r="D123" s="144" t="s">
        <v>135</v>
      </c>
      <c r="E123" s="145" t="s">
        <v>571</v>
      </c>
      <c r="F123" s="146" t="s">
        <v>572</v>
      </c>
      <c r="G123" s="147" t="s">
        <v>294</v>
      </c>
      <c r="H123" s="148">
        <v>1</v>
      </c>
      <c r="I123" s="149"/>
      <c r="J123" s="150">
        <f>ROUND(I123*H123,2)</f>
        <v>0</v>
      </c>
      <c r="K123" s="151"/>
      <c r="L123" s="32"/>
      <c r="M123" s="176" t="s">
        <v>1</v>
      </c>
      <c r="N123" s="177" t="s">
        <v>37</v>
      </c>
      <c r="O123" s="178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6" t="s">
        <v>80</v>
      </c>
      <c r="AT123" s="156" t="s">
        <v>135</v>
      </c>
      <c r="AU123" s="156" t="s">
        <v>82</v>
      </c>
      <c r="AY123" s="16" t="s">
        <v>133</v>
      </c>
      <c r="BE123" s="157">
        <f>IF(N123="základní",J123,0)</f>
        <v>0</v>
      </c>
      <c r="BF123" s="157">
        <f>IF(N123="snížená",J123,0)</f>
        <v>0</v>
      </c>
      <c r="BG123" s="157">
        <f>IF(N123="zákl. přenesená",J123,0)</f>
        <v>0</v>
      </c>
      <c r="BH123" s="157">
        <f>IF(N123="sníž. přenesená",J123,0)</f>
        <v>0</v>
      </c>
      <c r="BI123" s="157">
        <f>IF(N123="nulová",J123,0)</f>
        <v>0</v>
      </c>
      <c r="BJ123" s="16" t="s">
        <v>80</v>
      </c>
      <c r="BK123" s="157">
        <f>ROUND(I123*H123,2)</f>
        <v>0</v>
      </c>
      <c r="BL123" s="16" t="s">
        <v>80</v>
      </c>
      <c r="BM123" s="156" t="s">
        <v>573</v>
      </c>
    </row>
    <row r="124" spans="1:65" s="2" customFormat="1" ht="6.95" customHeight="1">
      <c r="A124" s="31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2"/>
      <c r="M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</sheetData>
  <autoFilter ref="C117:K123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2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6" t="s">
        <v>95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customHeight="1">
      <c r="B4" s="19"/>
      <c r="D4" s="20" t="s">
        <v>96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26.25" customHeight="1">
      <c r="B7" s="19"/>
      <c r="E7" s="221" t="str">
        <f>'Rekapitulace stavby'!K6</f>
        <v>Baťův kanál, PK Spytihněv, PK Veselí n. Moravou - Komplexní oprava (PK Spytihněv)</v>
      </c>
      <c r="F7" s="222"/>
      <c r="G7" s="222"/>
      <c r="H7" s="222"/>
      <c r="L7" s="19"/>
    </row>
    <row r="8" spans="1:46" s="2" customFormat="1" ht="12" customHeight="1">
      <c r="A8" s="31"/>
      <c r="B8" s="32"/>
      <c r="C8" s="31"/>
      <c r="D8" s="26" t="s">
        <v>97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11" t="s">
        <v>574</v>
      </c>
      <c r="F9" s="220"/>
      <c r="G9" s="220"/>
      <c r="H9" s="220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>
        <f>'Rekapitulace stavby'!AN8</f>
        <v>44782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25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26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23" t="str">
        <f>'Rekapitulace stavby'!E14</f>
        <v>Vyplň údaj</v>
      </c>
      <c r="F18" s="193"/>
      <c r="G18" s="193"/>
      <c r="H18" s="193"/>
      <c r="I18" s="26" t="s">
        <v>25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28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25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30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25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31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197" t="s">
        <v>1</v>
      </c>
      <c r="F27" s="197"/>
      <c r="G27" s="197"/>
      <c r="H27" s="197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32</v>
      </c>
      <c r="E30" s="31"/>
      <c r="F30" s="31"/>
      <c r="G30" s="31"/>
      <c r="H30" s="31"/>
      <c r="I30" s="31"/>
      <c r="J30" s="70">
        <f>ROUND(J117,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34</v>
      </c>
      <c r="G32" s="31"/>
      <c r="H32" s="31"/>
      <c r="I32" s="35" t="s">
        <v>33</v>
      </c>
      <c r="J32" s="35" t="s">
        <v>35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36</v>
      </c>
      <c r="E33" s="26" t="s">
        <v>37</v>
      </c>
      <c r="F33" s="98">
        <f>ROUND((SUM(BE117:BE126)),  2)</f>
        <v>0</v>
      </c>
      <c r="G33" s="31"/>
      <c r="H33" s="31"/>
      <c r="I33" s="99">
        <v>0.21</v>
      </c>
      <c r="J33" s="98">
        <f>ROUND(((SUM(BE117:BE126))*I33),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38</v>
      </c>
      <c r="F34" s="98">
        <f>ROUND((SUM(BF117:BF126)),  2)</f>
        <v>0</v>
      </c>
      <c r="G34" s="31"/>
      <c r="H34" s="31"/>
      <c r="I34" s="99">
        <v>0.15</v>
      </c>
      <c r="J34" s="98">
        <f>ROUND(((SUM(BF117:BF126))*I34),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39</v>
      </c>
      <c r="F35" s="98">
        <f>ROUND((SUM(BG117:BG126)),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40</v>
      </c>
      <c r="F36" s="98">
        <f>ROUND((SUM(BH117:BH126)),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41</v>
      </c>
      <c r="F37" s="98">
        <f>ROUND((SUM(BI117:BI126)),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42</v>
      </c>
      <c r="E39" s="59"/>
      <c r="F39" s="59"/>
      <c r="G39" s="102" t="s">
        <v>43</v>
      </c>
      <c r="H39" s="103" t="s">
        <v>44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45</v>
      </c>
      <c r="E50" s="43"/>
      <c r="F50" s="43"/>
      <c r="G50" s="42" t="s">
        <v>46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47</v>
      </c>
      <c r="E61" s="34"/>
      <c r="F61" s="106" t="s">
        <v>48</v>
      </c>
      <c r="G61" s="44" t="s">
        <v>47</v>
      </c>
      <c r="H61" s="34"/>
      <c r="I61" s="34"/>
      <c r="J61" s="107" t="s">
        <v>48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49</v>
      </c>
      <c r="E65" s="45"/>
      <c r="F65" s="45"/>
      <c r="G65" s="42" t="s">
        <v>50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47</v>
      </c>
      <c r="E76" s="34"/>
      <c r="F76" s="106" t="s">
        <v>48</v>
      </c>
      <c r="G76" s="44" t="s">
        <v>47</v>
      </c>
      <c r="H76" s="34"/>
      <c r="I76" s="34"/>
      <c r="J76" s="107" t="s">
        <v>48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99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1"/>
      <c r="D85" s="31"/>
      <c r="E85" s="221" t="str">
        <f>E7</f>
        <v>Baťův kanál, PK Spytihněv, PK Veselí n. Moravou - Komplexní oprava (PK Spytihněv)</v>
      </c>
      <c r="F85" s="222"/>
      <c r="G85" s="222"/>
      <c r="H85" s="22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11" t="str">
        <f>E9</f>
        <v>901 - VON</v>
      </c>
      <c r="F87" s="220"/>
      <c r="G87" s="220"/>
      <c r="H87" s="220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>
        <f>IF(J12="","",J12)</f>
        <v>44782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26" t="s">
        <v>28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1"/>
      <c r="E92" s="31"/>
      <c r="F92" s="24" t="str">
        <f>IF(E18="","",E18)</f>
        <v>Vyplň údaj</v>
      </c>
      <c r="G92" s="31"/>
      <c r="H92" s="31"/>
      <c r="I92" s="26" t="s">
        <v>30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100</v>
      </c>
      <c r="D94" s="100"/>
      <c r="E94" s="100"/>
      <c r="F94" s="100"/>
      <c r="G94" s="100"/>
      <c r="H94" s="100"/>
      <c r="I94" s="100"/>
      <c r="J94" s="109" t="s">
        <v>101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102</v>
      </c>
      <c r="D96" s="31"/>
      <c r="E96" s="31"/>
      <c r="F96" s="31"/>
      <c r="G96" s="31"/>
      <c r="H96" s="31"/>
      <c r="I96" s="31"/>
      <c r="J96" s="70">
        <f>J117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103</v>
      </c>
    </row>
    <row r="97" spans="1:31" s="9" customFormat="1" ht="24.95" customHeight="1">
      <c r="B97" s="111"/>
      <c r="D97" s="112" t="s">
        <v>575</v>
      </c>
      <c r="E97" s="113"/>
      <c r="F97" s="113"/>
      <c r="G97" s="113"/>
      <c r="H97" s="113"/>
      <c r="I97" s="113"/>
      <c r="J97" s="114">
        <f>J118</f>
        <v>0</v>
      </c>
      <c r="L97" s="111"/>
    </row>
    <row r="98" spans="1:31" s="2" customFormat="1" ht="21.75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118</v>
      </c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6.25" customHeight="1">
      <c r="A107" s="31"/>
      <c r="B107" s="32"/>
      <c r="C107" s="31"/>
      <c r="D107" s="31"/>
      <c r="E107" s="221" t="str">
        <f>E7</f>
        <v>Baťův kanál, PK Spytihněv, PK Veselí n. Moravou - Komplexní oprava (PK Spytihněv)</v>
      </c>
      <c r="F107" s="222"/>
      <c r="G107" s="222"/>
      <c r="H107" s="222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97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11" t="str">
        <f>E9</f>
        <v>901 - VON</v>
      </c>
      <c r="F109" s="220"/>
      <c r="G109" s="220"/>
      <c r="H109" s="220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1"/>
      <c r="E111" s="31"/>
      <c r="F111" s="24" t="str">
        <f>F12</f>
        <v xml:space="preserve"> </v>
      </c>
      <c r="G111" s="31"/>
      <c r="H111" s="31"/>
      <c r="I111" s="26" t="s">
        <v>22</v>
      </c>
      <c r="J111" s="54">
        <f>IF(J12="","",J12)</f>
        <v>44782</v>
      </c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23</v>
      </c>
      <c r="D113" s="31"/>
      <c r="E113" s="31"/>
      <c r="F113" s="24" t="str">
        <f>E15</f>
        <v xml:space="preserve"> </v>
      </c>
      <c r="G113" s="31"/>
      <c r="H113" s="31"/>
      <c r="I113" s="26" t="s">
        <v>28</v>
      </c>
      <c r="J113" s="29" t="str">
        <f>E21</f>
        <v xml:space="preserve"> 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26</v>
      </c>
      <c r="D114" s="31"/>
      <c r="E114" s="31"/>
      <c r="F114" s="24" t="str">
        <f>IF(E18="","",E18)</f>
        <v>Vyplň údaj</v>
      </c>
      <c r="G114" s="31"/>
      <c r="H114" s="31"/>
      <c r="I114" s="26" t="s">
        <v>30</v>
      </c>
      <c r="J114" s="29" t="str">
        <f>E24</f>
        <v xml:space="preserve"> 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19"/>
      <c r="B116" s="120"/>
      <c r="C116" s="121" t="s">
        <v>119</v>
      </c>
      <c r="D116" s="122" t="s">
        <v>57</v>
      </c>
      <c r="E116" s="122" t="s">
        <v>53</v>
      </c>
      <c r="F116" s="122" t="s">
        <v>54</v>
      </c>
      <c r="G116" s="122" t="s">
        <v>120</v>
      </c>
      <c r="H116" s="122" t="s">
        <v>121</v>
      </c>
      <c r="I116" s="122" t="s">
        <v>122</v>
      </c>
      <c r="J116" s="123" t="s">
        <v>101</v>
      </c>
      <c r="K116" s="124" t="s">
        <v>123</v>
      </c>
      <c r="L116" s="125"/>
      <c r="M116" s="61" t="s">
        <v>1</v>
      </c>
      <c r="N116" s="62" t="s">
        <v>36</v>
      </c>
      <c r="O116" s="62" t="s">
        <v>124</v>
      </c>
      <c r="P116" s="62" t="s">
        <v>125</v>
      </c>
      <c r="Q116" s="62" t="s">
        <v>126</v>
      </c>
      <c r="R116" s="62" t="s">
        <v>127</v>
      </c>
      <c r="S116" s="62" t="s">
        <v>128</v>
      </c>
      <c r="T116" s="63" t="s">
        <v>129</v>
      </c>
      <c r="U116" s="119"/>
      <c r="V116" s="119"/>
      <c r="W116" s="119"/>
      <c r="X116" s="119"/>
      <c r="Y116" s="119"/>
      <c r="Z116" s="119"/>
      <c r="AA116" s="119"/>
      <c r="AB116" s="119"/>
      <c r="AC116" s="119"/>
      <c r="AD116" s="119"/>
      <c r="AE116" s="119"/>
    </row>
    <row r="117" spans="1:65" s="2" customFormat="1" ht="22.9" customHeight="1">
      <c r="A117" s="31"/>
      <c r="B117" s="32"/>
      <c r="C117" s="68" t="s">
        <v>130</v>
      </c>
      <c r="D117" s="31"/>
      <c r="E117" s="31"/>
      <c r="F117" s="31"/>
      <c r="G117" s="31"/>
      <c r="H117" s="31"/>
      <c r="I117" s="31"/>
      <c r="J117" s="126">
        <f>BK117</f>
        <v>0</v>
      </c>
      <c r="K117" s="31"/>
      <c r="L117" s="32"/>
      <c r="M117" s="64"/>
      <c r="N117" s="55"/>
      <c r="O117" s="65"/>
      <c r="P117" s="127">
        <f>P118</f>
        <v>0</v>
      </c>
      <c r="Q117" s="65"/>
      <c r="R117" s="127">
        <f>R118</f>
        <v>0</v>
      </c>
      <c r="S117" s="65"/>
      <c r="T117" s="128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6" t="s">
        <v>71</v>
      </c>
      <c r="AU117" s="16" t="s">
        <v>103</v>
      </c>
      <c r="BK117" s="129">
        <f>BK118</f>
        <v>0</v>
      </c>
    </row>
    <row r="118" spans="1:65" s="12" customFormat="1" ht="25.9" customHeight="1">
      <c r="B118" s="130"/>
      <c r="D118" s="131" t="s">
        <v>71</v>
      </c>
      <c r="E118" s="132" t="s">
        <v>576</v>
      </c>
      <c r="F118" s="132" t="s">
        <v>577</v>
      </c>
      <c r="I118" s="133"/>
      <c r="J118" s="134">
        <f>BK118</f>
        <v>0</v>
      </c>
      <c r="L118" s="130"/>
      <c r="M118" s="135"/>
      <c r="N118" s="136"/>
      <c r="O118" s="136"/>
      <c r="P118" s="137">
        <f>SUM(P119:P126)</f>
        <v>0</v>
      </c>
      <c r="Q118" s="136"/>
      <c r="R118" s="137">
        <f>SUM(R119:R126)</f>
        <v>0</v>
      </c>
      <c r="S118" s="136"/>
      <c r="T118" s="138">
        <f>SUM(T119:T126)</f>
        <v>0</v>
      </c>
      <c r="AR118" s="131" t="s">
        <v>159</v>
      </c>
      <c r="AT118" s="139" t="s">
        <v>71</v>
      </c>
      <c r="AU118" s="139" t="s">
        <v>72</v>
      </c>
      <c r="AY118" s="131" t="s">
        <v>133</v>
      </c>
      <c r="BK118" s="140">
        <f>SUM(BK119:BK126)</f>
        <v>0</v>
      </c>
    </row>
    <row r="119" spans="1:65" s="2" customFormat="1" ht="16.5" customHeight="1">
      <c r="A119" s="31"/>
      <c r="B119" s="143"/>
      <c r="C119" s="144" t="s">
        <v>80</v>
      </c>
      <c r="D119" s="144" t="s">
        <v>135</v>
      </c>
      <c r="E119" s="145" t="s">
        <v>578</v>
      </c>
      <c r="F119" s="146" t="s">
        <v>579</v>
      </c>
      <c r="G119" s="147" t="s">
        <v>294</v>
      </c>
      <c r="H119" s="148">
        <v>1</v>
      </c>
      <c r="I119" s="149"/>
      <c r="J119" s="150">
        <f t="shared" ref="J119:J126" si="0">ROUND(I119*H119,2)</f>
        <v>0</v>
      </c>
      <c r="K119" s="151"/>
      <c r="L119" s="32"/>
      <c r="M119" s="152" t="s">
        <v>1</v>
      </c>
      <c r="N119" s="153" t="s">
        <v>37</v>
      </c>
      <c r="O119" s="57"/>
      <c r="P119" s="154">
        <f t="shared" ref="P119:P126" si="1">O119*H119</f>
        <v>0</v>
      </c>
      <c r="Q119" s="154">
        <v>0</v>
      </c>
      <c r="R119" s="154">
        <f t="shared" ref="R119:R126" si="2">Q119*H119</f>
        <v>0</v>
      </c>
      <c r="S119" s="154">
        <v>0</v>
      </c>
      <c r="T119" s="155">
        <f t="shared" ref="T119:T126" si="3"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56" t="s">
        <v>139</v>
      </c>
      <c r="AT119" s="156" t="s">
        <v>135</v>
      </c>
      <c r="AU119" s="156" t="s">
        <v>80</v>
      </c>
      <c r="AY119" s="16" t="s">
        <v>133</v>
      </c>
      <c r="BE119" s="157">
        <f t="shared" ref="BE119:BE126" si="4">IF(N119="základní",J119,0)</f>
        <v>0</v>
      </c>
      <c r="BF119" s="157">
        <f t="shared" ref="BF119:BF126" si="5">IF(N119="snížená",J119,0)</f>
        <v>0</v>
      </c>
      <c r="BG119" s="157">
        <f t="shared" ref="BG119:BG126" si="6">IF(N119="zákl. přenesená",J119,0)</f>
        <v>0</v>
      </c>
      <c r="BH119" s="157">
        <f t="shared" ref="BH119:BH126" si="7">IF(N119="sníž. přenesená",J119,0)</f>
        <v>0</v>
      </c>
      <c r="BI119" s="157">
        <f t="shared" ref="BI119:BI126" si="8">IF(N119="nulová",J119,0)</f>
        <v>0</v>
      </c>
      <c r="BJ119" s="16" t="s">
        <v>80</v>
      </c>
      <c r="BK119" s="157">
        <f t="shared" ref="BK119:BK126" si="9">ROUND(I119*H119,2)</f>
        <v>0</v>
      </c>
      <c r="BL119" s="16" t="s">
        <v>139</v>
      </c>
      <c r="BM119" s="156" t="s">
        <v>580</v>
      </c>
    </row>
    <row r="120" spans="1:65" s="2" customFormat="1" ht="24.2" customHeight="1">
      <c r="A120" s="31"/>
      <c r="B120" s="143"/>
      <c r="C120" s="144" t="s">
        <v>82</v>
      </c>
      <c r="D120" s="144" t="s">
        <v>135</v>
      </c>
      <c r="E120" s="145" t="s">
        <v>581</v>
      </c>
      <c r="F120" s="146" t="s">
        <v>582</v>
      </c>
      <c r="G120" s="147" t="s">
        <v>294</v>
      </c>
      <c r="H120" s="148">
        <v>1</v>
      </c>
      <c r="I120" s="149"/>
      <c r="J120" s="150">
        <f t="shared" si="0"/>
        <v>0</v>
      </c>
      <c r="K120" s="151"/>
      <c r="L120" s="32"/>
      <c r="M120" s="152" t="s">
        <v>1</v>
      </c>
      <c r="N120" s="153" t="s">
        <v>37</v>
      </c>
      <c r="O120" s="57"/>
      <c r="P120" s="154">
        <f t="shared" si="1"/>
        <v>0</v>
      </c>
      <c r="Q120" s="154">
        <v>0</v>
      </c>
      <c r="R120" s="154">
        <f t="shared" si="2"/>
        <v>0</v>
      </c>
      <c r="S120" s="154">
        <v>0</v>
      </c>
      <c r="T120" s="155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56" t="s">
        <v>139</v>
      </c>
      <c r="AT120" s="156" t="s">
        <v>135</v>
      </c>
      <c r="AU120" s="156" t="s">
        <v>80</v>
      </c>
      <c r="AY120" s="16" t="s">
        <v>133</v>
      </c>
      <c r="BE120" s="157">
        <f t="shared" si="4"/>
        <v>0</v>
      </c>
      <c r="BF120" s="157">
        <f t="shared" si="5"/>
        <v>0</v>
      </c>
      <c r="BG120" s="157">
        <f t="shared" si="6"/>
        <v>0</v>
      </c>
      <c r="BH120" s="157">
        <f t="shared" si="7"/>
        <v>0</v>
      </c>
      <c r="BI120" s="157">
        <f t="shared" si="8"/>
        <v>0</v>
      </c>
      <c r="BJ120" s="16" t="s">
        <v>80</v>
      </c>
      <c r="BK120" s="157">
        <f t="shared" si="9"/>
        <v>0</v>
      </c>
      <c r="BL120" s="16" t="s">
        <v>139</v>
      </c>
      <c r="BM120" s="156" t="s">
        <v>583</v>
      </c>
    </row>
    <row r="121" spans="1:65" s="2" customFormat="1" ht="16.5" customHeight="1">
      <c r="A121" s="31"/>
      <c r="B121" s="143"/>
      <c r="C121" s="144" t="s">
        <v>149</v>
      </c>
      <c r="D121" s="144" t="s">
        <v>135</v>
      </c>
      <c r="E121" s="145" t="s">
        <v>584</v>
      </c>
      <c r="F121" s="146" t="s">
        <v>585</v>
      </c>
      <c r="G121" s="147" t="s">
        <v>294</v>
      </c>
      <c r="H121" s="148">
        <v>1</v>
      </c>
      <c r="I121" s="149"/>
      <c r="J121" s="150">
        <f t="shared" si="0"/>
        <v>0</v>
      </c>
      <c r="K121" s="151"/>
      <c r="L121" s="32"/>
      <c r="M121" s="152" t="s">
        <v>1</v>
      </c>
      <c r="N121" s="153" t="s">
        <v>37</v>
      </c>
      <c r="O121" s="57"/>
      <c r="P121" s="154">
        <f t="shared" si="1"/>
        <v>0</v>
      </c>
      <c r="Q121" s="154">
        <v>0</v>
      </c>
      <c r="R121" s="154">
        <f t="shared" si="2"/>
        <v>0</v>
      </c>
      <c r="S121" s="154">
        <v>0</v>
      </c>
      <c r="T121" s="155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6" t="s">
        <v>139</v>
      </c>
      <c r="AT121" s="156" t="s">
        <v>135</v>
      </c>
      <c r="AU121" s="156" t="s">
        <v>80</v>
      </c>
      <c r="AY121" s="16" t="s">
        <v>133</v>
      </c>
      <c r="BE121" s="157">
        <f t="shared" si="4"/>
        <v>0</v>
      </c>
      <c r="BF121" s="157">
        <f t="shared" si="5"/>
        <v>0</v>
      </c>
      <c r="BG121" s="157">
        <f t="shared" si="6"/>
        <v>0</v>
      </c>
      <c r="BH121" s="157">
        <f t="shared" si="7"/>
        <v>0</v>
      </c>
      <c r="BI121" s="157">
        <f t="shared" si="8"/>
        <v>0</v>
      </c>
      <c r="BJ121" s="16" t="s">
        <v>80</v>
      </c>
      <c r="BK121" s="157">
        <f t="shared" si="9"/>
        <v>0</v>
      </c>
      <c r="BL121" s="16" t="s">
        <v>139</v>
      </c>
      <c r="BM121" s="156" t="s">
        <v>586</v>
      </c>
    </row>
    <row r="122" spans="1:65" s="2" customFormat="1" ht="16.5" customHeight="1">
      <c r="A122" s="31"/>
      <c r="B122" s="143"/>
      <c r="C122" s="144" t="s">
        <v>139</v>
      </c>
      <c r="D122" s="144" t="s">
        <v>135</v>
      </c>
      <c r="E122" s="145" t="s">
        <v>587</v>
      </c>
      <c r="F122" s="146" t="s">
        <v>588</v>
      </c>
      <c r="G122" s="147" t="s">
        <v>294</v>
      </c>
      <c r="H122" s="148">
        <v>1</v>
      </c>
      <c r="I122" s="149"/>
      <c r="J122" s="150">
        <f t="shared" si="0"/>
        <v>0</v>
      </c>
      <c r="K122" s="151"/>
      <c r="L122" s="32"/>
      <c r="M122" s="152" t="s">
        <v>1</v>
      </c>
      <c r="N122" s="153" t="s">
        <v>37</v>
      </c>
      <c r="O122" s="57"/>
      <c r="P122" s="154">
        <f t="shared" si="1"/>
        <v>0</v>
      </c>
      <c r="Q122" s="154">
        <v>0</v>
      </c>
      <c r="R122" s="154">
        <f t="shared" si="2"/>
        <v>0</v>
      </c>
      <c r="S122" s="154">
        <v>0</v>
      </c>
      <c r="T122" s="155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56" t="s">
        <v>139</v>
      </c>
      <c r="AT122" s="156" t="s">
        <v>135</v>
      </c>
      <c r="AU122" s="156" t="s">
        <v>80</v>
      </c>
      <c r="AY122" s="16" t="s">
        <v>133</v>
      </c>
      <c r="BE122" s="157">
        <f t="shared" si="4"/>
        <v>0</v>
      </c>
      <c r="BF122" s="157">
        <f t="shared" si="5"/>
        <v>0</v>
      </c>
      <c r="BG122" s="157">
        <f t="shared" si="6"/>
        <v>0</v>
      </c>
      <c r="BH122" s="157">
        <f t="shared" si="7"/>
        <v>0</v>
      </c>
      <c r="BI122" s="157">
        <f t="shared" si="8"/>
        <v>0</v>
      </c>
      <c r="BJ122" s="16" t="s">
        <v>80</v>
      </c>
      <c r="BK122" s="157">
        <f t="shared" si="9"/>
        <v>0</v>
      </c>
      <c r="BL122" s="16" t="s">
        <v>139</v>
      </c>
      <c r="BM122" s="156" t="s">
        <v>589</v>
      </c>
    </row>
    <row r="123" spans="1:65" s="2" customFormat="1" ht="16.5" customHeight="1">
      <c r="A123" s="31"/>
      <c r="B123" s="143"/>
      <c r="C123" s="144" t="s">
        <v>159</v>
      </c>
      <c r="D123" s="144" t="s">
        <v>135</v>
      </c>
      <c r="E123" s="145" t="s">
        <v>590</v>
      </c>
      <c r="F123" s="146" t="s">
        <v>591</v>
      </c>
      <c r="G123" s="147" t="s">
        <v>294</v>
      </c>
      <c r="H123" s="148">
        <v>1</v>
      </c>
      <c r="I123" s="149"/>
      <c r="J123" s="150">
        <f t="shared" si="0"/>
        <v>0</v>
      </c>
      <c r="K123" s="151"/>
      <c r="L123" s="32"/>
      <c r="M123" s="152" t="s">
        <v>1</v>
      </c>
      <c r="N123" s="153" t="s">
        <v>37</v>
      </c>
      <c r="O123" s="57"/>
      <c r="P123" s="154">
        <f t="shared" si="1"/>
        <v>0</v>
      </c>
      <c r="Q123" s="154">
        <v>0</v>
      </c>
      <c r="R123" s="154">
        <f t="shared" si="2"/>
        <v>0</v>
      </c>
      <c r="S123" s="154">
        <v>0</v>
      </c>
      <c r="T123" s="155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6" t="s">
        <v>139</v>
      </c>
      <c r="AT123" s="156" t="s">
        <v>135</v>
      </c>
      <c r="AU123" s="156" t="s">
        <v>80</v>
      </c>
      <c r="AY123" s="16" t="s">
        <v>133</v>
      </c>
      <c r="BE123" s="157">
        <f t="shared" si="4"/>
        <v>0</v>
      </c>
      <c r="BF123" s="157">
        <f t="shared" si="5"/>
        <v>0</v>
      </c>
      <c r="BG123" s="157">
        <f t="shared" si="6"/>
        <v>0</v>
      </c>
      <c r="BH123" s="157">
        <f t="shared" si="7"/>
        <v>0</v>
      </c>
      <c r="BI123" s="157">
        <f t="shared" si="8"/>
        <v>0</v>
      </c>
      <c r="BJ123" s="16" t="s">
        <v>80</v>
      </c>
      <c r="BK123" s="157">
        <f t="shared" si="9"/>
        <v>0</v>
      </c>
      <c r="BL123" s="16" t="s">
        <v>139</v>
      </c>
      <c r="BM123" s="156" t="s">
        <v>592</v>
      </c>
    </row>
    <row r="124" spans="1:65" s="2" customFormat="1" ht="16.5" customHeight="1">
      <c r="A124" s="31"/>
      <c r="B124" s="143"/>
      <c r="C124" s="144" t="s">
        <v>164</v>
      </c>
      <c r="D124" s="144" t="s">
        <v>135</v>
      </c>
      <c r="E124" s="145" t="s">
        <v>593</v>
      </c>
      <c r="F124" s="146" t="s">
        <v>594</v>
      </c>
      <c r="G124" s="147" t="s">
        <v>294</v>
      </c>
      <c r="H124" s="148">
        <v>1</v>
      </c>
      <c r="I124" s="149"/>
      <c r="J124" s="150">
        <f t="shared" si="0"/>
        <v>0</v>
      </c>
      <c r="K124" s="151"/>
      <c r="L124" s="32"/>
      <c r="M124" s="152" t="s">
        <v>1</v>
      </c>
      <c r="N124" s="153" t="s">
        <v>37</v>
      </c>
      <c r="O124" s="57"/>
      <c r="P124" s="154">
        <f t="shared" si="1"/>
        <v>0</v>
      </c>
      <c r="Q124" s="154">
        <v>0</v>
      </c>
      <c r="R124" s="154">
        <f t="shared" si="2"/>
        <v>0</v>
      </c>
      <c r="S124" s="154">
        <v>0</v>
      </c>
      <c r="T124" s="155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6" t="s">
        <v>139</v>
      </c>
      <c r="AT124" s="156" t="s">
        <v>135</v>
      </c>
      <c r="AU124" s="156" t="s">
        <v>80</v>
      </c>
      <c r="AY124" s="16" t="s">
        <v>133</v>
      </c>
      <c r="BE124" s="157">
        <f t="shared" si="4"/>
        <v>0</v>
      </c>
      <c r="BF124" s="157">
        <f t="shared" si="5"/>
        <v>0</v>
      </c>
      <c r="BG124" s="157">
        <f t="shared" si="6"/>
        <v>0</v>
      </c>
      <c r="BH124" s="157">
        <f t="shared" si="7"/>
        <v>0</v>
      </c>
      <c r="BI124" s="157">
        <f t="shared" si="8"/>
        <v>0</v>
      </c>
      <c r="BJ124" s="16" t="s">
        <v>80</v>
      </c>
      <c r="BK124" s="157">
        <f t="shared" si="9"/>
        <v>0</v>
      </c>
      <c r="BL124" s="16" t="s">
        <v>139</v>
      </c>
      <c r="BM124" s="156" t="s">
        <v>595</v>
      </c>
    </row>
    <row r="125" spans="1:65" s="2" customFormat="1" ht="24.2" customHeight="1">
      <c r="A125" s="31"/>
      <c r="B125" s="143"/>
      <c r="C125" s="144" t="s">
        <v>169</v>
      </c>
      <c r="D125" s="144" t="s">
        <v>135</v>
      </c>
      <c r="E125" s="145" t="s">
        <v>596</v>
      </c>
      <c r="F125" s="146" t="s">
        <v>597</v>
      </c>
      <c r="G125" s="147" t="s">
        <v>294</v>
      </c>
      <c r="H125" s="148">
        <v>1</v>
      </c>
      <c r="I125" s="149"/>
      <c r="J125" s="150">
        <f t="shared" si="0"/>
        <v>0</v>
      </c>
      <c r="K125" s="151"/>
      <c r="L125" s="32"/>
      <c r="M125" s="152" t="s">
        <v>1</v>
      </c>
      <c r="N125" s="153" t="s">
        <v>37</v>
      </c>
      <c r="O125" s="57"/>
      <c r="P125" s="154">
        <f t="shared" si="1"/>
        <v>0</v>
      </c>
      <c r="Q125" s="154">
        <v>0</v>
      </c>
      <c r="R125" s="154">
        <f t="shared" si="2"/>
        <v>0</v>
      </c>
      <c r="S125" s="154">
        <v>0</v>
      </c>
      <c r="T125" s="155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6" t="s">
        <v>139</v>
      </c>
      <c r="AT125" s="156" t="s">
        <v>135</v>
      </c>
      <c r="AU125" s="156" t="s">
        <v>80</v>
      </c>
      <c r="AY125" s="16" t="s">
        <v>133</v>
      </c>
      <c r="BE125" s="157">
        <f t="shared" si="4"/>
        <v>0</v>
      </c>
      <c r="BF125" s="157">
        <f t="shared" si="5"/>
        <v>0</v>
      </c>
      <c r="BG125" s="157">
        <f t="shared" si="6"/>
        <v>0</v>
      </c>
      <c r="BH125" s="157">
        <f t="shared" si="7"/>
        <v>0</v>
      </c>
      <c r="BI125" s="157">
        <f t="shared" si="8"/>
        <v>0</v>
      </c>
      <c r="BJ125" s="16" t="s">
        <v>80</v>
      </c>
      <c r="BK125" s="157">
        <f t="shared" si="9"/>
        <v>0</v>
      </c>
      <c r="BL125" s="16" t="s">
        <v>139</v>
      </c>
      <c r="BM125" s="156" t="s">
        <v>598</v>
      </c>
    </row>
    <row r="126" spans="1:65" s="2" customFormat="1" ht="33" customHeight="1">
      <c r="A126" s="31"/>
      <c r="B126" s="143"/>
      <c r="C126" s="144" t="s">
        <v>174</v>
      </c>
      <c r="D126" s="144" t="s">
        <v>135</v>
      </c>
      <c r="E126" s="145" t="s">
        <v>599</v>
      </c>
      <c r="F126" s="146" t="s">
        <v>600</v>
      </c>
      <c r="G126" s="147" t="s">
        <v>294</v>
      </c>
      <c r="H126" s="148">
        <v>1</v>
      </c>
      <c r="I126" s="149"/>
      <c r="J126" s="150">
        <f t="shared" si="0"/>
        <v>0</v>
      </c>
      <c r="K126" s="151"/>
      <c r="L126" s="32"/>
      <c r="M126" s="176" t="s">
        <v>1</v>
      </c>
      <c r="N126" s="177" t="s">
        <v>37</v>
      </c>
      <c r="O126" s="178"/>
      <c r="P126" s="179">
        <f t="shared" si="1"/>
        <v>0</v>
      </c>
      <c r="Q126" s="179">
        <v>0</v>
      </c>
      <c r="R126" s="179">
        <f t="shared" si="2"/>
        <v>0</v>
      </c>
      <c r="S126" s="179">
        <v>0</v>
      </c>
      <c r="T126" s="180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6" t="s">
        <v>139</v>
      </c>
      <c r="AT126" s="156" t="s">
        <v>135</v>
      </c>
      <c r="AU126" s="156" t="s">
        <v>80</v>
      </c>
      <c r="AY126" s="16" t="s">
        <v>133</v>
      </c>
      <c r="BE126" s="157">
        <f t="shared" si="4"/>
        <v>0</v>
      </c>
      <c r="BF126" s="157">
        <f t="shared" si="5"/>
        <v>0</v>
      </c>
      <c r="BG126" s="157">
        <f t="shared" si="6"/>
        <v>0</v>
      </c>
      <c r="BH126" s="157">
        <f t="shared" si="7"/>
        <v>0</v>
      </c>
      <c r="BI126" s="157">
        <f t="shared" si="8"/>
        <v>0</v>
      </c>
      <c r="BJ126" s="16" t="s">
        <v>80</v>
      </c>
      <c r="BK126" s="157">
        <f t="shared" si="9"/>
        <v>0</v>
      </c>
      <c r="BL126" s="16" t="s">
        <v>139</v>
      </c>
      <c r="BM126" s="156" t="s">
        <v>601</v>
      </c>
    </row>
    <row r="127" spans="1:65" s="2" customFormat="1" ht="6.95" customHeight="1">
      <c r="A127" s="31"/>
      <c r="B127" s="46"/>
      <c r="C127" s="47"/>
      <c r="D127" s="47"/>
      <c r="E127" s="47"/>
      <c r="F127" s="47"/>
      <c r="G127" s="47"/>
      <c r="H127" s="47"/>
      <c r="I127" s="47"/>
      <c r="J127" s="47"/>
      <c r="K127" s="47"/>
      <c r="L127" s="32"/>
      <c r="M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</sheetData>
  <autoFilter ref="C116:K126" xr:uid="{00000000-0009-0000-0000-000005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01 - SO 01 PK - komplexní...</vt:lpstr>
      <vt:lpstr>01.1 - PS 01.1 Nerez prov...</vt:lpstr>
      <vt:lpstr>01.2 - PS 01.2 Nerez prov...</vt:lpstr>
      <vt:lpstr>01.3 - PS 01.3 Česle, sta...</vt:lpstr>
      <vt:lpstr>901 - VON</vt:lpstr>
      <vt:lpstr>'01 - SO 01 PK - komplexní...'!Názvy_tisku</vt:lpstr>
      <vt:lpstr>'01.1 - PS 01.1 Nerez prov...'!Názvy_tisku</vt:lpstr>
      <vt:lpstr>'01.2 - PS 01.2 Nerez prov...'!Názvy_tisku</vt:lpstr>
      <vt:lpstr>'01.3 - PS 01.3 Česle, sta...'!Názvy_tisku</vt:lpstr>
      <vt:lpstr>'901 - VON'!Názvy_tisku</vt:lpstr>
      <vt:lpstr>'Rekapitulace stavby'!Názvy_tisku</vt:lpstr>
      <vt:lpstr>'01 - SO 01 PK - komplexní...'!Oblast_tisku</vt:lpstr>
      <vt:lpstr>'01.1 - PS 01.1 Nerez prov...'!Oblast_tisku</vt:lpstr>
      <vt:lpstr>'01.2 - PS 01.2 Nerez prov...'!Oblast_tisku</vt:lpstr>
      <vt:lpstr>'01.3 - PS 01.3 Česle, sta...'!Oblast_tisku</vt:lpstr>
      <vt:lpstr>'901 -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DESKTOP-4NS5FKT\uzivatel</dc:creator>
  <cp:lastModifiedBy>uzivatel</cp:lastModifiedBy>
  <dcterms:created xsi:type="dcterms:W3CDTF">2022-08-08T09:11:01Z</dcterms:created>
  <dcterms:modified xsi:type="dcterms:W3CDTF">2022-08-09T16:53:07Z</dcterms:modified>
</cp:coreProperties>
</file>