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Data\Dotace\VZ\2023_Podklady_proEZAK\139230004_VD Klavary, oprava vtokových česlí do obtoků PK\VZ_realizace\Vykaz_vymer_k_naceneni\"/>
    </mc:Choice>
  </mc:AlternateContent>
  <bookViews>
    <workbookView xWindow="0" yWindow="0" windowWidth="25155" windowHeight="8490"/>
  </bookViews>
  <sheets>
    <sheet name="Rekapitulace stavby" sheetId="1" r:id="rId1"/>
    <sheet name="3641 - VD  Klavary, oprav..." sheetId="2" r:id="rId2"/>
    <sheet name="Seznam figur" sheetId="3" r:id="rId3"/>
    <sheet name="Pokyny pro vyplnění" sheetId="4" r:id="rId4"/>
  </sheets>
  <definedNames>
    <definedName name="_xlnm._FilterDatabase" localSheetId="1" hidden="1">'3641 - VD  Klavary, oprav...'!$C$83:$K$265</definedName>
    <definedName name="_xlnm.Print_Titles" localSheetId="1">'3641 - VD  Klavary, oprav...'!$83:$83</definedName>
    <definedName name="_xlnm.Print_Titles" localSheetId="0">'Rekapitulace stavby'!$52:$52</definedName>
    <definedName name="_xlnm.Print_Titles" localSheetId="2">'Seznam figur'!$9:$9</definedName>
    <definedName name="_xlnm.Print_Area" localSheetId="1">'3641 - VD  Klavary, oprav...'!$C$4:$J$37,'3641 - VD  Klavary, oprav...'!$C$43:$J$67,'3641 - VD  Klavary, oprav...'!$C$73:$K$265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Area" localSheetId="2">'Seznam figur'!$C$4:$G$72</definedName>
  </definedNames>
  <calcPr calcId="162913"/>
</workbook>
</file>

<file path=xl/calcChain.xml><?xml version="1.0" encoding="utf-8"?>
<calcChain xmlns="http://schemas.openxmlformats.org/spreadsheetml/2006/main">
  <c r="D7" i="3" l="1"/>
  <c r="J35" i="2"/>
  <c r="J34" i="2"/>
  <c r="AY55" i="1"/>
  <c r="J33" i="2"/>
  <c r="AX55" i="1" s="1"/>
  <c r="BI261" i="2"/>
  <c r="BH261" i="2"/>
  <c r="BF261" i="2"/>
  <c r="BE261" i="2"/>
  <c r="T261" i="2"/>
  <c r="R261" i="2"/>
  <c r="P261" i="2"/>
  <c r="BI255" i="2"/>
  <c r="BH255" i="2"/>
  <c r="BF255" i="2"/>
  <c r="BE255" i="2"/>
  <c r="T255" i="2"/>
  <c r="R255" i="2"/>
  <c r="P255" i="2"/>
  <c r="BI250" i="2"/>
  <c r="BH250" i="2"/>
  <c r="BF250" i="2"/>
  <c r="BE250" i="2"/>
  <c r="T250" i="2"/>
  <c r="R250" i="2"/>
  <c r="P250" i="2"/>
  <c r="BI248" i="2"/>
  <c r="BH248" i="2"/>
  <c r="BF248" i="2"/>
  <c r="BE248" i="2"/>
  <c r="T248" i="2"/>
  <c r="R248" i="2"/>
  <c r="P248" i="2"/>
  <c r="BI239" i="2"/>
  <c r="BH239" i="2"/>
  <c r="BF239" i="2"/>
  <c r="BE239" i="2"/>
  <c r="T239" i="2"/>
  <c r="R239" i="2"/>
  <c r="P239" i="2"/>
  <c r="BI234" i="2"/>
  <c r="BH234" i="2"/>
  <c r="BF234" i="2"/>
  <c r="BE234" i="2"/>
  <c r="T234" i="2"/>
  <c r="T233" i="2"/>
  <c r="R234" i="2"/>
  <c r="R233" i="2" s="1"/>
  <c r="P234" i="2"/>
  <c r="P233" i="2"/>
  <c r="BI229" i="2"/>
  <c r="BH229" i="2"/>
  <c r="BF229" i="2"/>
  <c r="BE229" i="2"/>
  <c r="T229" i="2"/>
  <c r="R229" i="2"/>
  <c r="P229" i="2"/>
  <c r="BI225" i="2"/>
  <c r="BH225" i="2"/>
  <c r="BF225" i="2"/>
  <c r="BE225" i="2"/>
  <c r="T225" i="2"/>
  <c r="R225" i="2"/>
  <c r="P225" i="2"/>
  <c r="BI215" i="2"/>
  <c r="BH215" i="2"/>
  <c r="BF215" i="2"/>
  <c r="BE215" i="2"/>
  <c r="T215" i="2"/>
  <c r="T214" i="2"/>
  <c r="R215" i="2"/>
  <c r="R214" i="2" s="1"/>
  <c r="P215" i="2"/>
  <c r="P214" i="2"/>
  <c r="BI209" i="2"/>
  <c r="BH209" i="2"/>
  <c r="BF209" i="2"/>
  <c r="BE209" i="2"/>
  <c r="T209" i="2"/>
  <c r="R209" i="2"/>
  <c r="P209" i="2"/>
  <c r="BI204" i="2"/>
  <c r="BH204" i="2"/>
  <c r="BF204" i="2"/>
  <c r="BE204" i="2"/>
  <c r="T204" i="2"/>
  <c r="R204" i="2"/>
  <c r="P204" i="2"/>
  <c r="BI199" i="2"/>
  <c r="BH199" i="2"/>
  <c r="BF199" i="2"/>
  <c r="BE199" i="2"/>
  <c r="T199" i="2"/>
  <c r="R199" i="2"/>
  <c r="P199" i="2"/>
  <c r="BI194" i="2"/>
  <c r="BH194" i="2"/>
  <c r="BF194" i="2"/>
  <c r="BE194" i="2"/>
  <c r="T194" i="2"/>
  <c r="R194" i="2"/>
  <c r="P194" i="2"/>
  <c r="BI189" i="2"/>
  <c r="BH189" i="2"/>
  <c r="BF189" i="2"/>
  <c r="BE189" i="2"/>
  <c r="T189" i="2"/>
  <c r="R189" i="2"/>
  <c r="P189" i="2"/>
  <c r="BI187" i="2"/>
  <c r="BH187" i="2"/>
  <c r="BF187" i="2"/>
  <c r="BE187" i="2"/>
  <c r="T187" i="2"/>
  <c r="R187" i="2"/>
  <c r="P187" i="2"/>
  <c r="BI185" i="2"/>
  <c r="BH185" i="2"/>
  <c r="BF185" i="2"/>
  <c r="BE185" i="2"/>
  <c r="T185" i="2"/>
  <c r="R185" i="2"/>
  <c r="P185" i="2"/>
  <c r="BI183" i="2"/>
  <c r="BH183" i="2"/>
  <c r="BF183" i="2"/>
  <c r="BE183" i="2"/>
  <c r="T183" i="2"/>
  <c r="R183" i="2"/>
  <c r="P183" i="2"/>
  <c r="BI179" i="2"/>
  <c r="BH179" i="2"/>
  <c r="BF179" i="2"/>
  <c r="BE179" i="2"/>
  <c r="T179" i="2"/>
  <c r="R179" i="2"/>
  <c r="P179" i="2"/>
  <c r="BI175" i="2"/>
  <c r="BH175" i="2"/>
  <c r="BF175" i="2"/>
  <c r="BE175" i="2"/>
  <c r="T175" i="2"/>
  <c r="R175" i="2"/>
  <c r="P175" i="2"/>
  <c r="BI171" i="2"/>
  <c r="BH171" i="2"/>
  <c r="BF171" i="2"/>
  <c r="BE171" i="2"/>
  <c r="T171" i="2"/>
  <c r="R171" i="2"/>
  <c r="P171" i="2"/>
  <c r="BI167" i="2"/>
  <c r="BH167" i="2"/>
  <c r="BF167" i="2"/>
  <c r="BE167" i="2"/>
  <c r="T167" i="2"/>
  <c r="R167" i="2"/>
  <c r="P167" i="2"/>
  <c r="BI163" i="2"/>
  <c r="BH163" i="2"/>
  <c r="BF163" i="2"/>
  <c r="BE163" i="2"/>
  <c r="T163" i="2"/>
  <c r="R163" i="2"/>
  <c r="P163" i="2"/>
  <c r="BI159" i="2"/>
  <c r="BH159" i="2"/>
  <c r="BF159" i="2"/>
  <c r="BE159" i="2"/>
  <c r="T159" i="2"/>
  <c r="R159" i="2"/>
  <c r="P159" i="2"/>
  <c r="BI155" i="2"/>
  <c r="BH155" i="2"/>
  <c r="BF155" i="2"/>
  <c r="BE155" i="2"/>
  <c r="T155" i="2"/>
  <c r="R155" i="2"/>
  <c r="P155" i="2"/>
  <c r="BI151" i="2"/>
  <c r="BH151" i="2"/>
  <c r="BF151" i="2"/>
  <c r="BE151" i="2"/>
  <c r="T151" i="2"/>
  <c r="R151" i="2"/>
  <c r="P151" i="2"/>
  <c r="BI147" i="2"/>
  <c r="BH147" i="2"/>
  <c r="BF147" i="2"/>
  <c r="BE147" i="2"/>
  <c r="T147" i="2"/>
  <c r="R147" i="2"/>
  <c r="P147" i="2"/>
  <c r="BI144" i="2"/>
  <c r="BH144" i="2"/>
  <c r="BF144" i="2"/>
  <c r="BE144" i="2"/>
  <c r="T144" i="2"/>
  <c r="R144" i="2"/>
  <c r="P144" i="2"/>
  <c r="BI141" i="2"/>
  <c r="BH141" i="2"/>
  <c r="BF141" i="2"/>
  <c r="BE141" i="2"/>
  <c r="T141" i="2"/>
  <c r="R141" i="2"/>
  <c r="P141" i="2"/>
  <c r="BI138" i="2"/>
  <c r="BH138" i="2"/>
  <c r="BF138" i="2"/>
  <c r="BE138" i="2"/>
  <c r="T138" i="2"/>
  <c r="R138" i="2"/>
  <c r="P138" i="2"/>
  <c r="BI134" i="2"/>
  <c r="BH134" i="2"/>
  <c r="BF134" i="2"/>
  <c r="BE134" i="2"/>
  <c r="T134" i="2"/>
  <c r="R134" i="2"/>
  <c r="P134" i="2"/>
  <c r="BI130" i="2"/>
  <c r="BH130" i="2"/>
  <c r="BF130" i="2"/>
  <c r="BE130" i="2"/>
  <c r="T130" i="2"/>
  <c r="R130" i="2"/>
  <c r="P130" i="2"/>
  <c r="BI125" i="2"/>
  <c r="BH125" i="2"/>
  <c r="BF125" i="2"/>
  <c r="BE125" i="2"/>
  <c r="T125" i="2"/>
  <c r="R125" i="2"/>
  <c r="P125" i="2"/>
  <c r="BI123" i="2"/>
  <c r="BH123" i="2"/>
  <c r="BF123" i="2"/>
  <c r="BE123" i="2"/>
  <c r="T123" i="2"/>
  <c r="R123" i="2"/>
  <c r="P123" i="2"/>
  <c r="BI121" i="2"/>
  <c r="BH121" i="2"/>
  <c r="BF121" i="2"/>
  <c r="BE121" i="2"/>
  <c r="T121" i="2"/>
  <c r="R121" i="2"/>
  <c r="P121" i="2"/>
  <c r="BI119" i="2"/>
  <c r="BH119" i="2"/>
  <c r="BF119" i="2"/>
  <c r="BE119" i="2"/>
  <c r="T119" i="2"/>
  <c r="R119" i="2"/>
  <c r="P119" i="2"/>
  <c r="BI108" i="2"/>
  <c r="BH108" i="2"/>
  <c r="BF108" i="2"/>
  <c r="BE108" i="2"/>
  <c r="T108" i="2"/>
  <c r="R108" i="2"/>
  <c r="P108" i="2"/>
  <c r="BI103" i="2"/>
  <c r="BH103" i="2"/>
  <c r="BF103" i="2"/>
  <c r="BE103" i="2"/>
  <c r="T103" i="2"/>
  <c r="R103" i="2"/>
  <c r="P103" i="2"/>
  <c r="BI97" i="2"/>
  <c r="BH97" i="2"/>
  <c r="BF97" i="2"/>
  <c r="BE97" i="2"/>
  <c r="T97" i="2"/>
  <c r="R97" i="2"/>
  <c r="P97" i="2"/>
  <c r="BI92" i="2"/>
  <c r="BH92" i="2"/>
  <c r="BF92" i="2"/>
  <c r="BE92" i="2"/>
  <c r="T92" i="2"/>
  <c r="R92" i="2"/>
  <c r="P92" i="2"/>
  <c r="BI87" i="2"/>
  <c r="BH87" i="2"/>
  <c r="BF87" i="2"/>
  <c r="BE87" i="2"/>
  <c r="T87" i="2"/>
  <c r="R87" i="2"/>
  <c r="P87" i="2"/>
  <c r="J81" i="2"/>
  <c r="J80" i="2"/>
  <c r="F80" i="2"/>
  <c r="F78" i="2"/>
  <c r="E76" i="2"/>
  <c r="J51" i="2"/>
  <c r="J50" i="2"/>
  <c r="F50" i="2"/>
  <c r="F48" i="2"/>
  <c r="E46" i="2"/>
  <c r="J16" i="2"/>
  <c r="E16" i="2"/>
  <c r="F51" i="2" s="1"/>
  <c r="J15" i="2"/>
  <c r="J10" i="2"/>
  <c r="J78" i="2"/>
  <c r="L50" i="1"/>
  <c r="AM50" i="1"/>
  <c r="AM49" i="1"/>
  <c r="L49" i="1"/>
  <c r="AM47" i="1"/>
  <c r="L47" i="1"/>
  <c r="L45" i="1"/>
  <c r="L44" i="1"/>
  <c r="BK248" i="2"/>
  <c r="BK209" i="2"/>
  <c r="BK185" i="2"/>
  <c r="J159" i="2"/>
  <c r="BK138" i="2"/>
  <c r="BK119" i="2"/>
  <c r="BK103" i="2"/>
  <c r="J87" i="2"/>
  <c r="J229" i="2"/>
  <c r="J187" i="2"/>
  <c r="BK167" i="2"/>
  <c r="BK144" i="2"/>
  <c r="J121" i="2"/>
  <c r="AS54" i="1"/>
  <c r="J250" i="2"/>
  <c r="J215" i="2"/>
  <c r="BK187" i="2"/>
  <c r="BK171" i="2"/>
  <c r="BK141" i="2"/>
  <c r="J119" i="2"/>
  <c r="J261" i="2"/>
  <c r="BK229" i="2"/>
  <c r="BK194" i="2"/>
  <c r="J175" i="2"/>
  <c r="J155" i="2"/>
  <c r="J134" i="2"/>
  <c r="J108" i="2"/>
  <c r="BK121" i="2"/>
  <c r="BK255" i="2"/>
  <c r="BK215" i="2"/>
  <c r="BK189" i="2"/>
  <c r="BK175" i="2"/>
  <c r="J151" i="2"/>
  <c r="J125" i="2"/>
  <c r="BK261" i="2"/>
  <c r="J255" i="2"/>
  <c r="BK204" i="2"/>
  <c r="J179" i="2"/>
  <c r="BK151" i="2"/>
  <c r="J130" i="2"/>
  <c r="J92" i="2"/>
  <c r="BK234" i="2"/>
  <c r="J204" i="2"/>
  <c r="J183" i="2"/>
  <c r="BK163" i="2"/>
  <c r="J144" i="2"/>
  <c r="BK125" i="2"/>
  <c r="J138" i="2"/>
  <c r="BK97" i="2"/>
  <c r="J248" i="2"/>
  <c r="J209" i="2"/>
  <c r="BK183" i="2"/>
  <c r="J163" i="2"/>
  <c r="J141" i="2"/>
  <c r="BK108" i="2"/>
  <c r="J234" i="2"/>
  <c r="BK199" i="2"/>
  <c r="J185" i="2"/>
  <c r="BK159" i="2"/>
  <c r="BK134" i="2"/>
  <c r="J103" i="2"/>
  <c r="BK239" i="2"/>
  <c r="J225" i="2"/>
  <c r="J189" i="2"/>
  <c r="J171" i="2"/>
  <c r="BK147" i="2"/>
  <c r="J123" i="2"/>
  <c r="BK92" i="2"/>
  <c r="BK87" i="2"/>
  <c r="BK250" i="2"/>
  <c r="J199" i="2"/>
  <c r="BK179" i="2"/>
  <c r="BK155" i="2"/>
  <c r="BK130" i="2"/>
  <c r="J97" i="2"/>
  <c r="J239" i="2"/>
  <c r="BK225" i="2"/>
  <c r="J194" i="2"/>
  <c r="J167" i="2"/>
  <c r="J147" i="2"/>
  <c r="BK123" i="2"/>
  <c r="T254" i="2" l="1"/>
  <c r="R254" i="2"/>
  <c r="P254" i="2"/>
  <c r="T86" i="2"/>
  <c r="T85" i="2" s="1"/>
  <c r="BK102" i="2"/>
  <c r="R137" i="2"/>
  <c r="T224" i="2"/>
  <c r="R86" i="2"/>
  <c r="R85" i="2"/>
  <c r="R102" i="2"/>
  <c r="T137" i="2"/>
  <c r="T101" i="2" s="1"/>
  <c r="R224" i="2"/>
  <c r="R238" i="2"/>
  <c r="P86" i="2"/>
  <c r="P85" i="2"/>
  <c r="P102" i="2"/>
  <c r="BK137" i="2"/>
  <c r="J137" i="2"/>
  <c r="J60" i="2"/>
  <c r="P224" i="2"/>
  <c r="BK238" i="2"/>
  <c r="J238" i="2"/>
  <c r="J65" i="2"/>
  <c r="T238" i="2"/>
  <c r="BK86" i="2"/>
  <c r="J86" i="2"/>
  <c r="J57" i="2"/>
  <c r="T102" i="2"/>
  <c r="P137" i="2"/>
  <c r="BK224" i="2"/>
  <c r="J224" i="2" s="1"/>
  <c r="J63" i="2" s="1"/>
  <c r="P238" i="2"/>
  <c r="BK254" i="2"/>
  <c r="J254" i="2" s="1"/>
  <c r="J66" i="2" s="1"/>
  <c r="BK214" i="2"/>
  <c r="J214" i="2"/>
  <c r="J62" i="2" s="1"/>
  <c r="BK233" i="2"/>
  <c r="J233" i="2"/>
  <c r="J64" i="2"/>
  <c r="F81" i="2"/>
  <c r="BG97" i="2"/>
  <c r="BG103" i="2"/>
  <c r="BG108" i="2"/>
  <c r="BG119" i="2"/>
  <c r="BG121" i="2"/>
  <c r="BG123" i="2"/>
  <c r="BG125" i="2"/>
  <c r="BG130" i="2"/>
  <c r="BG134" i="2"/>
  <c r="BG138" i="2"/>
  <c r="BG141" i="2"/>
  <c r="BG144" i="2"/>
  <c r="BG147" i="2"/>
  <c r="BG151" i="2"/>
  <c r="BG155" i="2"/>
  <c r="BG159" i="2"/>
  <c r="BG163" i="2"/>
  <c r="BG167" i="2"/>
  <c r="BG171" i="2"/>
  <c r="BG179" i="2"/>
  <c r="BG183" i="2"/>
  <c r="BG185" i="2"/>
  <c r="BG187" i="2"/>
  <c r="BG189" i="2"/>
  <c r="BG194" i="2"/>
  <c r="BG199" i="2"/>
  <c r="BG209" i="2"/>
  <c r="BG215" i="2"/>
  <c r="BG225" i="2"/>
  <c r="BG229" i="2"/>
  <c r="BG248" i="2"/>
  <c r="BG250" i="2"/>
  <c r="BG255" i="2"/>
  <c r="BG234" i="2"/>
  <c r="BG239" i="2"/>
  <c r="BG261" i="2"/>
  <c r="J48" i="2"/>
  <c r="BG87" i="2"/>
  <c r="BG92" i="2"/>
  <c r="BG175" i="2"/>
  <c r="BG204" i="2"/>
  <c r="F32" i="2"/>
  <c r="BA55" i="1"/>
  <c r="BA54" i="1" s="1"/>
  <c r="W30" i="1" s="1"/>
  <c r="J32" i="2"/>
  <c r="AW55" i="1"/>
  <c r="F34" i="2"/>
  <c r="BC55" i="1"/>
  <c r="BC54" i="1"/>
  <c r="W32" i="1"/>
  <c r="F35" i="2"/>
  <c r="BD55" i="1"/>
  <c r="BD54" i="1"/>
  <c r="W33" i="1"/>
  <c r="J31" i="2"/>
  <c r="AV55" i="1"/>
  <c r="F31" i="2"/>
  <c r="AZ55" i="1"/>
  <c r="AZ54" i="1" s="1"/>
  <c r="W29" i="1" s="1"/>
  <c r="R213" i="2" l="1"/>
  <c r="P213" i="2"/>
  <c r="T213" i="2"/>
  <c r="P101" i="2"/>
  <c r="P84" i="2" s="1"/>
  <c r="AU55" i="1" s="1"/>
  <c r="AU54" i="1" s="1"/>
  <c r="R101" i="2"/>
  <c r="BK101" i="2"/>
  <c r="J101" i="2"/>
  <c r="J58" i="2"/>
  <c r="R84" i="2"/>
  <c r="T84" i="2"/>
  <c r="J102" i="2"/>
  <c r="J59" i="2"/>
  <c r="BK85" i="2"/>
  <c r="J85" i="2"/>
  <c r="J56" i="2" s="1"/>
  <c r="BK213" i="2"/>
  <c r="J213" i="2"/>
  <c r="J61" i="2"/>
  <c r="AT55" i="1"/>
  <c r="AY54" i="1"/>
  <c r="F33" i="2"/>
  <c r="BB55" i="1" s="1"/>
  <c r="BB54" i="1" s="1"/>
  <c r="W31" i="1" s="1"/>
  <c r="AW54" i="1"/>
  <c r="AK30" i="1" s="1"/>
  <c r="AV54" i="1"/>
  <c r="AK29" i="1"/>
  <c r="BK84" i="2" l="1"/>
  <c r="J84" i="2"/>
  <c r="J55" i="2"/>
  <c r="AX54" i="1"/>
  <c r="AT54" i="1"/>
  <c r="J28" i="2" l="1"/>
  <c r="AG55" i="1"/>
  <c r="AG54" i="1"/>
  <c r="AK26" i="1"/>
  <c r="AK35" i="1" s="1"/>
  <c r="J37" i="2" l="1"/>
  <c r="AN55" i="1"/>
  <c r="AN54" i="1"/>
</calcChain>
</file>

<file path=xl/sharedStrings.xml><?xml version="1.0" encoding="utf-8"?>
<sst xmlns="http://schemas.openxmlformats.org/spreadsheetml/2006/main" count="2511" uniqueCount="611">
  <si>
    <t>Export Komplet</t>
  </si>
  <si>
    <t>VZ</t>
  </si>
  <si>
    <t>2.0</t>
  </si>
  <si>
    <t>ZAMOK</t>
  </si>
  <si>
    <t>False</t>
  </si>
  <si>
    <t>{8fc984d4-a986-447a-af7b-cb63455fbef4}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</si>
  <si>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</si>
  <si>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</si>
  <si>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</si>
  <si>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</si>
  <si>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</si>
  <si>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</si>
  <si>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</si>
  <si>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</si>
  <si>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3641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</si>
  <si>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</si>
  <si>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</si>
  <si>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VD  Klavary, oprava vtokových česlí do obtoků PK</t>
  </si>
  <si>
    <t>KSO:</t>
  </si>
  <si>
    <t/>
  </si>
  <si>
    <t>CC-CZ:</t>
  </si>
  <si>
    <t>Místo:</t>
  </si>
  <si>
    <t xml:space="preserve"> </t>
  </si>
  <si>
    <t>Datum:</t>
  </si>
  <si>
    <t>28. 7. 2022</t>
  </si>
  <si>
    <t>Zadavatel:</t>
  </si>
  <si>
    <t>IČ:</t>
  </si>
  <si>
    <t>70890005</t>
  </si>
  <si>
    <t>Povodí Labe, státní podnik</t>
  </si>
  <si>
    <t>DIČ:</t>
  </si>
  <si>
    <t>CZ70890005</t>
  </si>
  <si>
    <t>Uchazeč:</t>
  </si>
  <si>
    <t>Vyplň údaj</t>
  </si>
  <si>
    <t>Projektant:</t>
  </si>
  <si>
    <t>Ing. Stanislav Winkler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</si>
  <si>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</si>
  <si>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</si>
  <si>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</si>
  <si>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</si>
  <si>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</si>
  <si>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</si>
  <si>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</si>
  <si>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</si>
  <si>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</si>
  <si>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</si>
  <si>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</si>
  <si>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</si>
  <si>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</si>
  <si>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</si>
  <si>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</si>
  <si>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</si>
  <si>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</si>
  <si>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</si>
  <si>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</si>
  <si>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</si>
  <si>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</si>
  <si>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</si>
  <si>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</si>
  <si>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</si>
  <si>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</si>
  <si>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</si>
  <si>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</si>
  <si>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</si>
  <si>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</si>
  <si>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</si>
  <si>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</si>
  <si>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</si>
  <si>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</si>
  <si>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</si>
  <si>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</si>
  <si>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</si>
  <si>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</si>
  <si>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</si>
  <si>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</si>
  <si>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</si>
  <si>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</si>
  <si>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</si>
  <si>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</si>
  <si>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</si>
  <si>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</si>
  <si>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l1</t>
  </si>
  <si>
    <t>Lešení pro obě strany s přesahem 1,5 m nad horní hranu plavební komory</t>
  </si>
  <si>
    <t>m^2</t>
  </si>
  <si>
    <t>27</t>
  </si>
  <si>
    <t>2</t>
  </si>
  <si>
    <t>v2</t>
  </si>
  <si>
    <t>Váha příčné výstuhy z kruhové oceli Ø 25 mm, 4 ks</t>
  </si>
  <si>
    <t>kg</t>
  </si>
  <si>
    <t>33,11</t>
  </si>
  <si>
    <t>KRYCÍ LIST SOUPISU PRACÍ</t>
  </si>
  <si>
    <t>v1</t>
  </si>
  <si>
    <t>Váha ploché oceli 80 mm × 25 mm na 2 ks česlí</t>
  </si>
  <si>
    <t>1478,37</t>
  </si>
  <si>
    <t>v3</t>
  </si>
  <si>
    <t>Váha 8 ks vodících úhelníků L 120 mm × 80 mm × 8 mm</t>
  </si>
  <si>
    <t>517,28</t>
  </si>
  <si>
    <t>v1p</t>
  </si>
  <si>
    <t>Plochá ocel 80 mm × 25 mm na 2 ks česlí - plocha</t>
  </si>
  <si>
    <t>19,803</t>
  </si>
  <si>
    <t>3</t>
  </si>
  <si>
    <t>v2p</t>
  </si>
  <si>
    <t>Kruhová ocel Ø 25 mm na 2 ks česlí - plocha</t>
  </si>
  <si>
    <t>0,169</t>
  </si>
  <si>
    <t>v3p</t>
  </si>
  <si>
    <t>L úhelníky 120 mm × 80 mm × 8 mm, 8 ks - plocha</t>
  </si>
  <si>
    <t>16,371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</si>
  <si>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</si>
  <si>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</si>
  <si>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</si>
  <si>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</si>
  <si>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</si>
  <si>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práce, bourání</t>
  </si>
  <si>
    <t>PSV - Práce a dodávky PSV</t>
  </si>
  <si>
    <t xml:space="preserve">    767 - Konstrukce zámečnické</t>
  </si>
  <si>
    <t xml:space="preserve">    789 - Povrchové úpravy ocelových konstrukcí a technologických zařízení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</si>
  <si>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</si>
  <si>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</si>
  <si>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</si>
  <si>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</si>
  <si>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 xml:space="preserve">    VRN6 - Územní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</si>
  <si>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</si>
  <si>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</si>
  <si>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</si>
  <si>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</si>
  <si>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</si>
  <si>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</si>
  <si>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</si>
  <si>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</si>
  <si>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</si>
  <si>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</si>
  <si>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</si>
  <si>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</si>
  <si>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</si>
  <si>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</si>
  <si>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</si>
  <si>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</si>
  <si>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</si>
  <si>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</si>
  <si>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</si>
  <si>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</si>
  <si>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941111131</t>
  </si>
  <si>
    <t>Montáž lešení řadového trubkového lehkého s podlahami zatížení do 200 kg/m2 š od 1,2 do 1,5 m v do 10 m</t>
  </si>
  <si>
    <t>m2</t>
  </si>
  <si>
    <t>CS ÚRS 2022 02</t>
  </si>
  <si>
    <t>4</t>
  </si>
  <si>
    <t>-1675176704</t>
  </si>
  <si>
    <t>PP</t>
  </si>
  <si>
    <t>Montáž lešení řadového trubkového lehkého pracovního s podlahami s provozním zatížením tř. 3 do 200 kg/m2 šířky tř. W12 od 1,2 do 1,5 m, výšky do 10 m</t>
  </si>
  <si>
    <t>Online PSC</t>
  </si>
  <si>
    <t>https://podminky.urs.cz/item/CS_URS_2022_02/941111131</t>
  </si>
  <si>
    <t>VV</t>
  </si>
  <si>
    <t>2*7,5*1,8</t>
  </si>
  <si>
    <t>2 strany × výška lešení × šířka</t>
  </si>
  <si>
    <t>941111231</t>
  </si>
  <si>
    <t>Příplatek k lešení řadovému trubkovému lehkému s podlahami š 1,5 m v 10 m za první a ZKD den použití</t>
  </si>
  <si>
    <t>1378571849</t>
  </si>
  <si>
    <t>Montáž lešení řadového trubkového lehkého pracovního s podlahami s provozním zatížením tř. 3 do 200 kg/m2 Příplatek za první a každý další den použití lešení k ceně -1131</t>
  </si>
  <si>
    <t>https://podminky.urs.cz/item/CS_URS_2022_02/941111231</t>
  </si>
  <si>
    <t>l1*2</t>
  </si>
  <si>
    <t>Předpoklad 1 den na jednu stranu</t>
  </si>
  <si>
    <t>941111831</t>
  </si>
  <si>
    <t>Demontáž lešení řadového trubkového lehkého s podlahami zatížení do 200 kg/m2 š od 1,2 do 1,5 m v do 10 m</t>
  </si>
  <si>
    <t>-193395975</t>
  </si>
  <si>
    <t>Demontáž lešení řadového trubkového lehkého pracovního s podlahami s provozním zatížením tř. 3 do 200 kg/m2 šířky tř. W12 od 1,2 do 1,5 m, výšky do 10 m</t>
  </si>
  <si>
    <t>https://podminky.urs.cz/item/CS_URS_2022_02/941111831</t>
  </si>
  <si>
    <t>PSV</t>
  </si>
  <si>
    <t>Práce a dodávky PSV</t>
  </si>
  <si>
    <t>767</t>
  </si>
  <si>
    <t>Konstrukce zámečnické</t>
  </si>
  <si>
    <t>7671376R</t>
  </si>
  <si>
    <t>Montáž zhotovení otvoru v ocelovém plechu pl do 0,25 m2</t>
  </si>
  <si>
    <t>kus</t>
  </si>
  <si>
    <t>16</t>
  </si>
  <si>
    <t>2132431065</t>
  </si>
  <si>
    <t>Zhotovení otvoru v ocelových konstrukcích</t>
  </si>
  <si>
    <t>2*2*18</t>
  </si>
  <si>
    <t>otvory O 25 mm v pásové oceli tl. 25 mm</t>
  </si>
  <si>
    <t>2 ks česlí × 2 ks příčných výztuh × 18 ks otvorů</t>
  </si>
  <si>
    <t>5</t>
  </si>
  <si>
    <t>767995117</t>
  </si>
  <si>
    <t>Montáž atypických zámečnických konstrukcí hm přes 250 do 500 kg</t>
  </si>
  <si>
    <t>-2029418718</t>
  </si>
  <si>
    <t>Montáž ostatních atypických zámečnických konstrukcí hmotnosti přes 250 do 500 kg</t>
  </si>
  <si>
    <t>https://podminky.urs.cz/item/CS_URS_2022_02/767995117</t>
  </si>
  <si>
    <t>2 × česle + 2 páry vodících drážek</t>
  </si>
  <si>
    <t>plochá ocel 80 mm × 25 mm, viz výkaz</t>
  </si>
  <si>
    <t>Výstuhy z kruhové oceli O25mm, viz výkaz</t>
  </si>
  <si>
    <t>8*5,3*12,2</t>
  </si>
  <si>
    <t>8 ks vodících úhelníků L 120 mm × 80 mm × 8 mm délky 5,3 m, viz výkaz</t>
  </si>
  <si>
    <t>Součet</t>
  </si>
  <si>
    <t>6</t>
  </si>
  <si>
    <t>M</t>
  </si>
  <si>
    <t>13321006</t>
  </si>
  <si>
    <t>tyč ocelová plochá jakost S235JR (11 375) 80x25mm</t>
  </si>
  <si>
    <t>t</t>
  </si>
  <si>
    <t>32</t>
  </si>
  <si>
    <t>-1311906566</t>
  </si>
  <si>
    <t>7</t>
  </si>
  <si>
    <t>13010018</t>
  </si>
  <si>
    <t>tyč ocelová kruhová jakost S235JR (11 375) D 25mm</t>
  </si>
  <si>
    <t>30489205</t>
  </si>
  <si>
    <t>8</t>
  </si>
  <si>
    <t>13010528</t>
  </si>
  <si>
    <t>úhelník ocelový nerovnostranný jakost S235JR (11 375) 120x80x8mm</t>
  </si>
  <si>
    <t>17339246</t>
  </si>
  <si>
    <t>767996703</t>
  </si>
  <si>
    <t>Demontáž atypických zámečnických konstrukcí řezáním hm jednotlivých dílů přes 100 do 250 kg</t>
  </si>
  <si>
    <t>880538494</t>
  </si>
  <si>
    <t>Demontáž ostatních zámečnických konstrukcí o hmotnosti jednotlivých dílů řezáním přes 100 do 250 kg</t>
  </si>
  <si>
    <t>https://podminky.urs.cz/item/CS_URS_2022_02/767996703</t>
  </si>
  <si>
    <t>demontáž stávajících svařených L nosníků</t>
  </si>
  <si>
    <t>10</t>
  </si>
  <si>
    <t>767996805</t>
  </si>
  <si>
    <t>Demontáž atypických zámečnických konstrukcí rozebráním hm jednotlivých dílů přes 500 kg</t>
  </si>
  <si>
    <t>19752482</t>
  </si>
  <si>
    <t>Demontáž ostatních zámečnických konstrukcí o hmotnosti jednotlivých dílů rozebráním přes 500 kg</t>
  </si>
  <si>
    <t>https://podminky.urs.cz/item/CS_URS_2022_02/767996805</t>
  </si>
  <si>
    <t>v1+v2</t>
  </si>
  <si>
    <t>11</t>
  </si>
  <si>
    <t>998767102</t>
  </si>
  <si>
    <t>Přesun hmot tonážní pro zámečnické konstrukce v objektech v přes 6 do 12 m</t>
  </si>
  <si>
    <t>1750066716</t>
  </si>
  <si>
    <t>Přesun hmot pro zámečnické konstrukce stanovený z hmotnosti přesunovaného materiálu vodorovná dopravní vzdálenost do 50 m v objektech výšky přes 6 do 12 m</t>
  </si>
  <si>
    <t>https://podminky.urs.cz/item/CS_URS_2022_02/998767102</t>
  </si>
  <si>
    <t>789</t>
  </si>
  <si>
    <t>Povrchové úpravy ocelových konstrukcí a technologických zařízení</t>
  </si>
  <si>
    <t>12</t>
  </si>
  <si>
    <t>789121220</t>
  </si>
  <si>
    <t>Oprášení ocelových konstrukcí třídy I</t>
  </si>
  <si>
    <t>1968285241</t>
  </si>
  <si>
    <t>Úpravy povrchů pod nátěry ocelových konstrukcí třídy I očištění oprášením</t>
  </si>
  <si>
    <t>https://podminky.urs.cz/item/CS_URS_2022_02/789121220</t>
  </si>
  <si>
    <t>13</t>
  </si>
  <si>
    <t>789121240</t>
  </si>
  <si>
    <t>Odmaštění ocelových konstrukcí třídy I</t>
  </si>
  <si>
    <t>-1451139959</t>
  </si>
  <si>
    <t>Úpravy povrchů pod nátěry ocelových konstrukcí třídy I očištění odmaštěním</t>
  </si>
  <si>
    <t>https://podminky.urs.cz/item/CS_URS_2022_02/789121240</t>
  </si>
  <si>
    <t>14</t>
  </si>
  <si>
    <t>789121260</t>
  </si>
  <si>
    <t>Ometení ocelových konstrukcí třídy I</t>
  </si>
  <si>
    <t>-1124528358</t>
  </si>
  <si>
    <t>Úpravy povrchů pod nátěry ocelových konstrukcí třídy I očištění ometením</t>
  </si>
  <si>
    <t>https://podminky.urs.cz/item/CS_URS_2022_02/789121260</t>
  </si>
  <si>
    <t>789122220</t>
  </si>
  <si>
    <t>Oprášení ocelových konstrukcí třídy II</t>
  </si>
  <si>
    <t>1169670964</t>
  </si>
  <si>
    <t>Úpravy povrchů pod nátěry ocelových konstrukcí třídy II očištění oprášením</t>
  </si>
  <si>
    <t>https://podminky.urs.cz/item/CS_URS_2022_02/789122220</t>
  </si>
  <si>
    <t>789122240</t>
  </si>
  <si>
    <t>Odmaštění ocelových konstrukcí třídy II</t>
  </si>
  <si>
    <t>-1557407476</t>
  </si>
  <si>
    <t>Úpravy povrchů pod nátěry ocelových konstrukcí třídy II očištění odmaštěním</t>
  </si>
  <si>
    <t>https://podminky.urs.cz/item/CS_URS_2022_02/789122240</t>
  </si>
  <si>
    <t>17</t>
  </si>
  <si>
    <t>789122260</t>
  </si>
  <si>
    <t>Ometení ocelových konstrukcí třídy II</t>
  </si>
  <si>
    <t>1156685879</t>
  </si>
  <si>
    <t>Úpravy povrchů pod nátěry ocelových konstrukcí třídy II očištění ometením</t>
  </si>
  <si>
    <t>https://podminky.urs.cz/item/CS_URS_2022_02/789122260</t>
  </si>
  <si>
    <t>18</t>
  </si>
  <si>
    <t>789123141</t>
  </si>
  <si>
    <t>Čištění mechanizované ocelových konstrukcí třídy III stupeň přípravy St 3 stupeň zrezivění B</t>
  </si>
  <si>
    <t>-746443358</t>
  </si>
  <si>
    <t>Úpravy povrchů pod nátěry ocelových konstrukcí třídy III odstranění rzi a nečistot mechanizovaným čištěním stupeň přípravy St 3, stupeň zrezivění B</t>
  </si>
  <si>
    <t>https://podminky.urs.cz/item/CS_URS_2022_02/789123141</t>
  </si>
  <si>
    <t>19</t>
  </si>
  <si>
    <t>789123220</t>
  </si>
  <si>
    <t>Oprášení ocelových konstrukcí třídy III</t>
  </si>
  <si>
    <t>-1944506741</t>
  </si>
  <si>
    <t>Úpravy povrchů pod nátěry ocelových konstrukcí třídy III očištění oprášením</t>
  </si>
  <si>
    <t>https://podminky.urs.cz/item/CS_URS_2022_02/789123220</t>
  </si>
  <si>
    <t>20</t>
  </si>
  <si>
    <t>789123240</t>
  </si>
  <si>
    <t>Odmaštění ocelových konstrukcí třídy III</t>
  </si>
  <si>
    <t>-1281362921</t>
  </si>
  <si>
    <t>Úpravy povrchů pod nátěry ocelových konstrukcí třídy III očištění odmaštěním</t>
  </si>
  <si>
    <t>https://podminky.urs.cz/item/CS_URS_2022_02/789123240</t>
  </si>
  <si>
    <t>789123260</t>
  </si>
  <si>
    <t>Ometení ocelových konstrukcí třídy III</t>
  </si>
  <si>
    <t>-21195962</t>
  </si>
  <si>
    <t>Úpravy povrchů pod nátěry ocelových konstrukcí třídy III očištění ometením</t>
  </si>
  <si>
    <t>https://podminky.urs.cz/item/CS_URS_2022_02/789123260</t>
  </si>
  <si>
    <t>22</t>
  </si>
  <si>
    <t>789221512</t>
  </si>
  <si>
    <t>Otryskání abrazivem ze strusky ocelových kcí třídy I stupeň zarezavění A stupeň přípravy Sa 2 1/2</t>
  </si>
  <si>
    <t>1266625284</t>
  </si>
  <si>
    <t>Otryskání povrchů ocelových konstrukcí suché abrazivní tryskání abrazivem ze strusky třídy I stupeň zrezivění A, stupeň přípravy Sa 2½</t>
  </si>
  <si>
    <t>https://podminky.urs.cz/item/CS_URS_2022_02/789221512</t>
  </si>
  <si>
    <t>23</t>
  </si>
  <si>
    <t>789222512</t>
  </si>
  <si>
    <t>Otryskání abrazivem ze strusky ocelových kcí třídy II stupeň zarezavění A stupeň přípravy Sa 2 1/2</t>
  </si>
  <si>
    <t>-1549106759</t>
  </si>
  <si>
    <t>Otryskání povrchů ocelových konstrukcí suché abrazivní tryskání abrazivem ze strusky třídy II stupeň zrezivění A, stupeň přípravy Sa 2½</t>
  </si>
  <si>
    <t>https://podminky.urs.cz/item/CS_URS_2022_02/789222512</t>
  </si>
  <si>
    <t>24</t>
  </si>
  <si>
    <t>789325211r</t>
  </si>
  <si>
    <t>Nátěr ocelových konstrukcí třídy I dvousložkový epoxidový tl. do 320 μm, třívrstvý</t>
  </si>
  <si>
    <t>-2090286951</t>
  </si>
  <si>
    <t>Nátěr ocelových konstrukcí třídy I dvousložkový epoxidový tl do 320 μm, třívrstvý</t>
  </si>
  <si>
    <t>25</t>
  </si>
  <si>
    <t>789326211r</t>
  </si>
  <si>
    <t>Nátěr ocelových konstrukcí třídy II dvousložkový epoxidový tl. do 320 µm, třívrstvý</t>
  </si>
  <si>
    <t>-520871154</t>
  </si>
  <si>
    <t>26</t>
  </si>
  <si>
    <t>789327211r</t>
  </si>
  <si>
    <t>Nátěr ocelových konstrukcí třídy III dvousložkový epoxidový tl. do 320 µm</t>
  </si>
  <si>
    <t>-1917244421</t>
  </si>
  <si>
    <t>789355220</t>
  </si>
  <si>
    <t>Nátěr pásový dvousložkový epoxidový tl 50 µm na ocelových konstrukcích tř. I</t>
  </si>
  <si>
    <t>-285921638</t>
  </si>
  <si>
    <t>Nátěry pásové korozně namáhaných míst (svary, hrany, kouty, šroubové spoje, apod.) tloušťky 50 μm ocelových konstrukcí třídy I dvousložkový epoxidový</t>
  </si>
  <si>
    <t>https://podminky.urs.cz/item/CS_URS_2022_02/789355220</t>
  </si>
  <si>
    <t>v2p*0,15</t>
  </si>
  <si>
    <t>Množství pásových nátěrů je plocha natírané plochy × opravný koeficient</t>
  </si>
  <si>
    <t>28</t>
  </si>
  <si>
    <t>789355240</t>
  </si>
  <si>
    <t>Nátěr pásový dvousložkový epoxidový tl 50 µm na ocelových konstrukcích tř. II</t>
  </si>
  <si>
    <t>-1433621052</t>
  </si>
  <si>
    <t>Nátěry pásové korozně namáhaných míst (svary, hrany, kouty, šroubové spoje, apod.) tloušťky 50 μm ocelových konstrukcí třídy II dvousložkový epoxidový</t>
  </si>
  <si>
    <t>https://podminky.urs.cz/item/CS_URS_2022_02/789355240</t>
  </si>
  <si>
    <t>v1p*0,15</t>
  </si>
  <si>
    <t>29</t>
  </si>
  <si>
    <t>789355260</t>
  </si>
  <si>
    <t>Nátěr pásový dvousložkový epoxidový tl 50 µm na ocelových konstrukcích tř. III</t>
  </si>
  <si>
    <t>545578948</t>
  </si>
  <si>
    <t>Nátěry pásové korozně namáhaných míst (svary, hrany, kouty, šroubové spoje, apod.) tloušťky 50 μm ocelových konstrukcí dvousložkový epoxidový</t>
  </si>
  <si>
    <t>https://podminky.urs.cz/item/CS_URS_2022_02/789355260</t>
  </si>
  <si>
    <t>v3p*0,15</t>
  </si>
  <si>
    <t>30</t>
  </si>
  <si>
    <t>789441111R</t>
  </si>
  <si>
    <t>Žárové zinkování ponorem</t>
  </si>
  <si>
    <t>-2121165400</t>
  </si>
  <si>
    <t>průměrná tl. vrstvy 115 μm a minimální místní tl. 100 μm</t>
  </si>
  <si>
    <t>(v1+v2)/1000*1,06</t>
  </si>
  <si>
    <t>váha konstrukce navýšena o 6 % (započítání svarů, povrchové úpravy)</t>
  </si>
  <si>
    <t>31</t>
  </si>
  <si>
    <t>789441113</t>
  </si>
  <si>
    <t>Oprava antikorozní ochrany po svařování.</t>
  </si>
  <si>
    <t>soubor</t>
  </si>
  <si>
    <t>-1567073779</t>
  </si>
  <si>
    <t>Oprava povrchu vodících drážek po přivaření ke kotvám.</t>
  </si>
  <si>
    <t>VRN</t>
  </si>
  <si>
    <t>Vedlejší rozpočtové náklady</t>
  </si>
  <si>
    <t>VRN1</t>
  </si>
  <si>
    <t>Průzkumné, geodetické a projektové práce</t>
  </si>
  <si>
    <t>013294000</t>
  </si>
  <si>
    <t>Ostatní dokumentace</t>
  </si>
  <si>
    <t>1024</t>
  </si>
  <si>
    <t>-357780025</t>
  </si>
  <si>
    <t>Kontrolní a zkušební plán - kontrola rozměrů, kontrola svarů, kontrola antikorozní ochrany, kontrola nátěrů.</t>
  </si>
  <si>
    <t>dokumentace skutečného provedení - 3 paré,</t>
  </si>
  <si>
    <t>plán pro případ havárie, který odsouhlasí provozovatel,</t>
  </si>
  <si>
    <t>fotodokumentace stavu dotčených pozemků a staveb před jejich použitím,</t>
  </si>
  <si>
    <t>evidence odpadu,</t>
  </si>
  <si>
    <t>fotodokumentace dodržení technologických procesů.</t>
  </si>
  <si>
    <t>VRN3</t>
  </si>
  <si>
    <t>Zařízení staveniště</t>
  </si>
  <si>
    <t>33</t>
  </si>
  <si>
    <t>030001000</t>
  </si>
  <si>
    <t>1589823024</t>
  </si>
  <si>
    <t>Zřízení a likvidace zařízení staveniště v rozsahu dle potřeb zhotovitele.</t>
  </si>
  <si>
    <t>34</t>
  </si>
  <si>
    <t>031002000</t>
  </si>
  <si>
    <t>Související práce pro zařízení staveniště</t>
  </si>
  <si>
    <t>-625838330</t>
  </si>
  <si>
    <t>Zajištění písemného souhlasu majitelů dotčených pozemků s jejich konečnou úpravou.</t>
  </si>
  <si>
    <t>VRN5</t>
  </si>
  <si>
    <t>Finanční náklady</t>
  </si>
  <si>
    <t>35</t>
  </si>
  <si>
    <t>059002000</t>
  </si>
  <si>
    <t>Ostatní finance</t>
  </si>
  <si>
    <t>2017319735</t>
  </si>
  <si>
    <t>Výzisk za staré česle a vodící drážky.</t>
  </si>
  <si>
    <t>VRN6</t>
  </si>
  <si>
    <t>Územní vlivy</t>
  </si>
  <si>
    <t>36</t>
  </si>
  <si>
    <t>063203000</t>
  </si>
  <si>
    <t>Potápěčské práce bez rozlišení</t>
  </si>
  <si>
    <t>2101881475</t>
  </si>
  <si>
    <t>Asistence potapěčů (potápěč pracovní 69-014-H) při osazení provizorního hrazení na horním ohlaví PK a při jeho odstranění.</t>
  </si>
  <si>
    <t>Zahrazení a vyhrazení provozního hrazení bude v režii provozovatele.</t>
  </si>
  <si>
    <t>Průzkum nánosů a stav hradících drážek 1 den × 3 pracovníci × 10 hod.</t>
  </si>
  <si>
    <t>Asistence při hrazení a dotěsnění průsaků 1 den × 3 pracovníci × 10 hod.</t>
  </si>
  <si>
    <t>Asistence při vyhrazení 1 den × 3 pracovníci × 8 hod.</t>
  </si>
  <si>
    <t>Přeprava techniky a pracovníků.</t>
  </si>
  <si>
    <t>37</t>
  </si>
  <si>
    <t>063603000</t>
  </si>
  <si>
    <t>Práce nad vodní hladinou cca 30 cm.</t>
  </si>
  <si>
    <t>-1756913950</t>
  </si>
  <si>
    <t>38</t>
  </si>
  <si>
    <t>065002000</t>
  </si>
  <si>
    <t>Mimostaveništní doprava materiálů</t>
  </si>
  <si>
    <t>-1104146912</t>
  </si>
  <si>
    <t>Předpoklad dvou cest: Z dílny do zinkovny, ze zinkovny s finální antikorozní úpravou na stavbu</t>
  </si>
  <si>
    <t>VRN9</t>
  </si>
  <si>
    <t>Ostatní náklady</t>
  </si>
  <si>
    <t>40</t>
  </si>
  <si>
    <t>091504000</t>
  </si>
  <si>
    <t>Náklady související s publikační činností</t>
  </si>
  <si>
    <t>35357113</t>
  </si>
  <si>
    <t>Zajištění výroby a instalace informační tabule ke stavbě (vyvěsit u vstupu na staveniště).</t>
  </si>
  <si>
    <t>Tabule velikosti min. 1,5 m × 1,0 m, poměr stran 3:2 (v × š), provedení odolné klimatickým vlivům.</t>
  </si>
  <si>
    <t>Text na tabuli odsouhlasí objednatel.</t>
  </si>
  <si>
    <t>41</t>
  </si>
  <si>
    <t>094002000</t>
  </si>
  <si>
    <t>Ostatní náklady související s výstavbou</t>
  </si>
  <si>
    <t>879080324</t>
  </si>
  <si>
    <t>Jeřáb s dostatečným vyložením a nosností.</t>
  </si>
  <si>
    <t>Projektant předpokládá jeřáb s nosností 30 t vzhledem k nutnosti vyložení přes 15 m.</t>
  </si>
  <si>
    <t>SEZNAM FIGUR</t>
  </si>
  <si>
    <t>Výměra</t>
  </si>
  <si>
    <t>k1</t>
  </si>
  <si>
    <t>Převodní koeficient pro ocelové konstrukce třídy I.</t>
  </si>
  <si>
    <t>m^2/t</t>
  </si>
  <si>
    <t>84</t>
  </si>
  <si>
    <t>k2</t>
  </si>
  <si>
    <t>Převodní koeficient pro ocelové konstrukce třídy II.</t>
  </si>
  <si>
    <t>52</t>
  </si>
  <si>
    <t>k3</t>
  </si>
  <si>
    <t>Převodní koeficient pro ocelové konstrukce třídy III.</t>
  </si>
  <si>
    <t>Použití figury:</t>
  </si>
  <si>
    <t>0,802+0,336+1,596+0,93+1,682+1,798+1,903+2,008+2,113+2,142+4,242+0,251</t>
  </si>
  <si>
    <t>Výpočet plochy viz kusovník</t>
  </si>
  <si>
    <t>0,3861*5,3*8</t>
  </si>
  <si>
    <t>obvod × délka × počet kusů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</si>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</sst>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8"/>
      <color rgb="FF969696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9" fillId="0" borderId="0" applyNumberFormat="0" applyFill="0" applyBorder="0" applyAlignment="0" applyProtection="0"/>
  </cellStyleXfs>
  <cellXfs count="3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 applyProtection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21" fillId="4" borderId="9" xfId="0" applyFont="1" applyFill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166" fontId="27" fillId="0" borderId="21" xfId="0" applyNumberFormat="1" applyFont="1" applyBorder="1" applyAlignment="1" applyProtection="1">
      <alignment vertical="center"/>
    </xf>
    <xf numFmtId="4" fontId="27" fillId="0" borderId="22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1" fillId="0" borderId="13" xfId="0" applyNumberFormat="1" applyFont="1" applyBorder="1" applyAlignment="1" applyProtection="1"/>
    <xf numFmtId="166" fontId="31" fillId="0" borderId="14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3" xfId="0" applyFont="1" applyBorder="1" applyAlignment="1" applyProtection="1">
      <alignment horizontal="center" vertical="center"/>
    </xf>
    <xf numFmtId="49" fontId="21" fillId="0" borderId="23" xfId="0" applyNumberFormat="1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167" fontId="21" fillId="0" borderId="23" xfId="0" applyNumberFormat="1" applyFont="1" applyBorder="1" applyAlignment="1" applyProtection="1">
      <alignment vertical="center"/>
    </xf>
    <xf numFmtId="4" fontId="21" fillId="2" borderId="23" xfId="0" applyNumberFormat="1" applyFont="1" applyFill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</xf>
    <xf numFmtId="0" fontId="22" fillId="2" borderId="15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6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1" applyFont="1" applyAlignment="1" applyProtection="1">
      <alignment vertical="center" wrapText="1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23" xfId="0" applyFont="1" applyBorder="1" applyAlignment="1" applyProtection="1">
      <alignment horizontal="center" vertical="center"/>
    </xf>
    <xf numFmtId="49" fontId="37" fillId="0" borderId="23" xfId="0" applyNumberFormat="1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center" vertical="center" wrapText="1"/>
    </xf>
    <xf numFmtId="167" fontId="37" fillId="0" borderId="23" xfId="0" applyNumberFormat="1" applyFont="1" applyBorder="1" applyAlignment="1" applyProtection="1">
      <alignment vertical="center"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</xf>
    <xf numFmtId="0" fontId="38" fillId="0" borderId="4" xfId="0" applyFont="1" applyBorder="1" applyAlignment="1">
      <alignment vertical="center"/>
    </xf>
    <xf numFmtId="0" fontId="37" fillId="2" borderId="15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4" xfId="0" applyFont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/>
    </xf>
    <xf numFmtId="167" fontId="39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7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27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vertical="center"/>
    </xf>
    <xf numFmtId="49" fontId="43" fillId="0" borderId="1" xfId="0" applyNumberFormat="1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0" fillId="0" borderId="31" xfId="0" applyFont="1" applyBorder="1" applyAlignment="1">
      <alignment vertical="center" wrapText="1"/>
    </xf>
    <xf numFmtId="0" fontId="40" fillId="0" borderId="1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center" vertical="center"/>
    </xf>
    <xf numFmtId="0" fontId="40" fillId="0" borderId="3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top"/>
    </xf>
    <xf numFmtId="0" fontId="43" fillId="0" borderId="1" xfId="0" applyFont="1" applyBorder="1" applyAlignment="1">
      <alignment horizontal="center" vertical="top"/>
    </xf>
    <xf numFmtId="0" fontId="44" fillId="0" borderId="30" xfId="0" applyFont="1" applyBorder="1" applyAlignment="1">
      <alignment horizontal="left" vertical="center"/>
    </xf>
    <xf numFmtId="0" fontId="44" fillId="0" borderId="3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2" fillId="0" borderId="1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3" fillId="0" borderId="1" xfId="0" applyFont="1" applyBorder="1" applyAlignment="1">
      <alignment vertical="top"/>
    </xf>
    <xf numFmtId="49" fontId="43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6" fillId="0" borderId="29" xfId="0" applyFont="1" applyBorder="1" applyAlignment="1"/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1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7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5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8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</xf>
    <xf numFmtId="0" fontId="3" fillId="0" borderId="0" xfId="0" applyFont="1" applyAlignment="1">
      <alignment horizontal="left" vertical="top" wrapText="1"/>
    </xf>
    <xf numFmtId="0" fontId="41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43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top"/>
    </xf>
    <xf numFmtId="0" fontId="43" fillId="0" borderId="1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49" fontId="43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2_02/789121220" TargetMode="External"/><Relationship Id="rId13" Type="http://schemas.openxmlformats.org/officeDocument/2006/relationships/hyperlink" Target="https://podminky.urs.cz/item/CS_URS_2022_02/789122260" TargetMode="External"/><Relationship Id="rId18" Type="http://schemas.openxmlformats.org/officeDocument/2006/relationships/hyperlink" Target="https://podminky.urs.cz/item/CS_URS_2022_02/789221512" TargetMode="External"/><Relationship Id="rId3" Type="http://schemas.openxmlformats.org/officeDocument/2006/relationships/hyperlink" Target="https://podminky.urs.cz/item/CS_URS_2022_02/941111831" TargetMode="External"/><Relationship Id="rId21" Type="http://schemas.openxmlformats.org/officeDocument/2006/relationships/hyperlink" Target="https://podminky.urs.cz/item/CS_URS_2022_02/789355240" TargetMode="External"/><Relationship Id="rId7" Type="http://schemas.openxmlformats.org/officeDocument/2006/relationships/hyperlink" Target="https://podminky.urs.cz/item/CS_URS_2022_02/998767102" TargetMode="External"/><Relationship Id="rId12" Type="http://schemas.openxmlformats.org/officeDocument/2006/relationships/hyperlink" Target="https://podminky.urs.cz/item/CS_URS_2022_02/789122240" TargetMode="External"/><Relationship Id="rId17" Type="http://schemas.openxmlformats.org/officeDocument/2006/relationships/hyperlink" Target="https://podminky.urs.cz/item/CS_URS_2022_02/789123260" TargetMode="External"/><Relationship Id="rId2" Type="http://schemas.openxmlformats.org/officeDocument/2006/relationships/hyperlink" Target="https://podminky.urs.cz/item/CS_URS_2022_02/941111231" TargetMode="External"/><Relationship Id="rId16" Type="http://schemas.openxmlformats.org/officeDocument/2006/relationships/hyperlink" Target="https://podminky.urs.cz/item/CS_URS_2022_02/789123240" TargetMode="External"/><Relationship Id="rId20" Type="http://schemas.openxmlformats.org/officeDocument/2006/relationships/hyperlink" Target="https://podminky.urs.cz/item/CS_URS_2022_02/789355220" TargetMode="External"/><Relationship Id="rId1" Type="http://schemas.openxmlformats.org/officeDocument/2006/relationships/hyperlink" Target="https://podminky.urs.cz/item/CS_URS_2022_02/941111131" TargetMode="External"/><Relationship Id="rId6" Type="http://schemas.openxmlformats.org/officeDocument/2006/relationships/hyperlink" Target="https://podminky.urs.cz/item/CS_URS_2022_02/767996805" TargetMode="External"/><Relationship Id="rId11" Type="http://schemas.openxmlformats.org/officeDocument/2006/relationships/hyperlink" Target="https://podminky.urs.cz/item/CS_URS_2022_02/789122220" TargetMode="External"/><Relationship Id="rId5" Type="http://schemas.openxmlformats.org/officeDocument/2006/relationships/hyperlink" Target="https://podminky.urs.cz/item/CS_URS_2022_02/767996703" TargetMode="External"/><Relationship Id="rId15" Type="http://schemas.openxmlformats.org/officeDocument/2006/relationships/hyperlink" Target="https://podminky.urs.cz/item/CS_URS_2022_02/789123220" TargetMode="External"/><Relationship Id="rId23" Type="http://schemas.openxmlformats.org/officeDocument/2006/relationships/drawing" Target="../drawings/drawing2.xml"/><Relationship Id="rId10" Type="http://schemas.openxmlformats.org/officeDocument/2006/relationships/hyperlink" Target="https://podminky.urs.cz/item/CS_URS_2022_02/789121260" TargetMode="External"/><Relationship Id="rId19" Type="http://schemas.openxmlformats.org/officeDocument/2006/relationships/hyperlink" Target="https://podminky.urs.cz/item/CS_URS_2022_02/789222512" TargetMode="External"/><Relationship Id="rId4" Type="http://schemas.openxmlformats.org/officeDocument/2006/relationships/hyperlink" Target="https://podminky.urs.cz/item/CS_URS_2022_02/767995117" TargetMode="External"/><Relationship Id="rId9" Type="http://schemas.openxmlformats.org/officeDocument/2006/relationships/hyperlink" Target="https://podminky.urs.cz/item/CS_URS_2022_02/789121240" TargetMode="External"/><Relationship Id="rId14" Type="http://schemas.openxmlformats.org/officeDocument/2006/relationships/hyperlink" Target="https://podminky.urs.cz/item/CS_URS_2022_02/789123141" TargetMode="External"/><Relationship Id="rId22" Type="http://schemas.openxmlformats.org/officeDocument/2006/relationships/hyperlink" Target="https://podminky.urs.cz/item/CS_URS_2022_02/78935526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>
      <c r="AR2" s="370"/>
      <c r="AS2" s="370"/>
      <c r="AT2" s="370"/>
      <c r="AU2" s="370"/>
      <c r="AV2" s="370"/>
      <c r="AW2" s="370"/>
      <c r="AX2" s="370"/>
      <c r="AY2" s="370"/>
      <c r="AZ2" s="370"/>
      <c r="BA2" s="370"/>
      <c r="BB2" s="370"/>
      <c r="BC2" s="370"/>
      <c r="BD2" s="370"/>
      <c r="BE2" s="370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1:74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34" t="s">
        <v>14</v>
      </c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23"/>
      <c r="AQ5" s="23"/>
      <c r="AR5" s="21"/>
      <c r="BE5" s="331" t="s">
        <v>15</v>
      </c>
      <c r="BS5" s="18" t="s">
        <v>6</v>
      </c>
    </row>
    <row r="6" spans="1:74" s="1" customFormat="1" ht="36.950000000000003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36" t="s">
        <v>17</v>
      </c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23"/>
      <c r="AQ6" s="23"/>
      <c r="AR6" s="21"/>
      <c r="BE6" s="332"/>
      <c r="BS6" s="18" t="s">
        <v>6</v>
      </c>
    </row>
    <row r="7" spans="1:74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32"/>
      <c r="BS7" s="18" t="s">
        <v>6</v>
      </c>
    </row>
    <row r="8" spans="1:74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32"/>
      <c r="BS8" s="18" t="s">
        <v>6</v>
      </c>
    </row>
    <row r="9" spans="1:74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32"/>
      <c r="BS9" s="18" t="s">
        <v>6</v>
      </c>
    </row>
    <row r="10" spans="1:74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32"/>
      <c r="BS10" s="18" t="s">
        <v>6</v>
      </c>
    </row>
    <row r="11" spans="1:74" s="1" customFormat="1" ht="18.399999999999999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29</v>
      </c>
      <c r="AL11" s="23"/>
      <c r="AM11" s="23"/>
      <c r="AN11" s="28" t="s">
        <v>30</v>
      </c>
      <c r="AO11" s="23"/>
      <c r="AP11" s="23"/>
      <c r="AQ11" s="23"/>
      <c r="AR11" s="21"/>
      <c r="BE11" s="332"/>
      <c r="BS11" s="18" t="s">
        <v>6</v>
      </c>
    </row>
    <row r="12" spans="1:74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32"/>
      <c r="BS12" s="18" t="s">
        <v>6</v>
      </c>
    </row>
    <row r="13" spans="1:74" s="1" customFormat="1" ht="12" customHeight="1">
      <c r="B13" s="22"/>
      <c r="C13" s="23"/>
      <c r="D13" s="30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32</v>
      </c>
      <c r="AO13" s="23"/>
      <c r="AP13" s="23"/>
      <c r="AQ13" s="23"/>
      <c r="AR13" s="21"/>
      <c r="BE13" s="332"/>
      <c r="BS13" s="18" t="s">
        <v>6</v>
      </c>
    </row>
    <row r="14" spans="1:74" ht="12.75">
      <c r="B14" s="22"/>
      <c r="C14" s="23"/>
      <c r="D14" s="23"/>
      <c r="E14" s="337" t="s">
        <v>32</v>
      </c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0" t="s">
        <v>29</v>
      </c>
      <c r="AL14" s="23"/>
      <c r="AM14" s="23"/>
      <c r="AN14" s="32" t="s">
        <v>32</v>
      </c>
      <c r="AO14" s="23"/>
      <c r="AP14" s="23"/>
      <c r="AQ14" s="23"/>
      <c r="AR14" s="21"/>
      <c r="BE14" s="332"/>
      <c r="BS14" s="18" t="s">
        <v>6</v>
      </c>
    </row>
    <row r="15" spans="1:74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32"/>
      <c r="BS15" s="18" t="s">
        <v>4</v>
      </c>
    </row>
    <row r="16" spans="1:74" s="1" customFormat="1" ht="12" customHeight="1">
      <c r="B16" s="22"/>
      <c r="C16" s="23"/>
      <c r="D16" s="30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32"/>
      <c r="BS16" s="18" t="s">
        <v>4</v>
      </c>
    </row>
    <row r="17" spans="1:71" s="1" customFormat="1" ht="18.399999999999999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29</v>
      </c>
      <c r="AL17" s="23"/>
      <c r="AM17" s="23"/>
      <c r="AN17" s="28" t="s">
        <v>19</v>
      </c>
      <c r="AO17" s="23"/>
      <c r="AP17" s="23"/>
      <c r="AQ17" s="23"/>
      <c r="AR17" s="21"/>
      <c r="BE17" s="332"/>
      <c r="BS17" s="18" t="s">
        <v>35</v>
      </c>
    </row>
    <row r="18" spans="1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32"/>
      <c r="BS18" s="18" t="s">
        <v>6</v>
      </c>
    </row>
    <row r="19" spans="1:71" s="1" customFormat="1" ht="12" customHeight="1">
      <c r="B19" s="22"/>
      <c r="C19" s="23"/>
      <c r="D19" s="30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32"/>
      <c r="BS19" s="18" t="s">
        <v>6</v>
      </c>
    </row>
    <row r="20" spans="1:71" s="1" customFormat="1" ht="18.399999999999999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32"/>
      <c r="BS20" s="18" t="s">
        <v>35</v>
      </c>
    </row>
    <row r="21" spans="1:71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32"/>
    </row>
    <row r="22" spans="1:71" s="1" customFormat="1" ht="12" customHeight="1">
      <c r="B22" s="22"/>
      <c r="C22" s="23"/>
      <c r="D22" s="30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32"/>
    </row>
    <row r="23" spans="1:71" s="1" customFormat="1" ht="47.25" customHeight="1">
      <c r="B23" s="22"/>
      <c r="C23" s="23"/>
      <c r="D23" s="23"/>
      <c r="E23" s="339" t="s">
        <v>38</v>
      </c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  <c r="AE23" s="339"/>
      <c r="AF23" s="339"/>
      <c r="AG23" s="339"/>
      <c r="AH23" s="339"/>
      <c r="AI23" s="339"/>
      <c r="AJ23" s="339"/>
      <c r="AK23" s="339"/>
      <c r="AL23" s="339"/>
      <c r="AM23" s="339"/>
      <c r="AN23" s="339"/>
      <c r="AO23" s="23"/>
      <c r="AP23" s="23"/>
      <c r="AQ23" s="23"/>
      <c r="AR23" s="21"/>
      <c r="BE23" s="332"/>
    </row>
    <row r="24" spans="1:71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32"/>
    </row>
    <row r="25" spans="1:71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32"/>
    </row>
    <row r="26" spans="1:71" s="2" customFormat="1" ht="25.9" customHeight="1">
      <c r="A26" s="35"/>
      <c r="B26" s="36"/>
      <c r="C26" s="37"/>
      <c r="D26" s="38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40">
        <f>ROUND(AG54,2)</f>
        <v>0</v>
      </c>
      <c r="AL26" s="341"/>
      <c r="AM26" s="341"/>
      <c r="AN26" s="341"/>
      <c r="AO26" s="341"/>
      <c r="AP26" s="37"/>
      <c r="AQ26" s="37"/>
      <c r="AR26" s="40"/>
      <c r="BE26" s="332"/>
    </row>
    <row r="27" spans="1:71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32"/>
    </row>
    <row r="28" spans="1:71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42" t="s">
        <v>40</v>
      </c>
      <c r="M28" s="342"/>
      <c r="N28" s="342"/>
      <c r="O28" s="342"/>
      <c r="P28" s="342"/>
      <c r="Q28" s="37"/>
      <c r="R28" s="37"/>
      <c r="S28" s="37"/>
      <c r="T28" s="37"/>
      <c r="U28" s="37"/>
      <c r="V28" s="37"/>
      <c r="W28" s="342" t="s">
        <v>41</v>
      </c>
      <c r="X28" s="342"/>
      <c r="Y28" s="342"/>
      <c r="Z28" s="342"/>
      <c r="AA28" s="342"/>
      <c r="AB28" s="342"/>
      <c r="AC28" s="342"/>
      <c r="AD28" s="342"/>
      <c r="AE28" s="342"/>
      <c r="AF28" s="37"/>
      <c r="AG28" s="37"/>
      <c r="AH28" s="37"/>
      <c r="AI28" s="37"/>
      <c r="AJ28" s="37"/>
      <c r="AK28" s="342" t="s">
        <v>42</v>
      </c>
      <c r="AL28" s="342"/>
      <c r="AM28" s="342"/>
      <c r="AN28" s="342"/>
      <c r="AO28" s="342"/>
      <c r="AP28" s="37"/>
      <c r="AQ28" s="37"/>
      <c r="AR28" s="40"/>
      <c r="BE28" s="332"/>
    </row>
    <row r="29" spans="1:71" s="3" customFormat="1" ht="14.45" hidden="1" customHeight="1">
      <c r="B29" s="41"/>
      <c r="C29" s="42"/>
      <c r="D29" s="30" t="s">
        <v>43</v>
      </c>
      <c r="E29" s="42"/>
      <c r="F29" s="30" t="s">
        <v>44</v>
      </c>
      <c r="G29" s="42"/>
      <c r="H29" s="42"/>
      <c r="I29" s="42"/>
      <c r="J29" s="42"/>
      <c r="K29" s="42"/>
      <c r="L29" s="345">
        <v>0.21</v>
      </c>
      <c r="M29" s="344"/>
      <c r="N29" s="344"/>
      <c r="O29" s="344"/>
      <c r="P29" s="344"/>
      <c r="Q29" s="42"/>
      <c r="R29" s="42"/>
      <c r="S29" s="42"/>
      <c r="T29" s="42"/>
      <c r="U29" s="42"/>
      <c r="V29" s="42"/>
      <c r="W29" s="343">
        <f>ROUND(AZ54, 2)</f>
        <v>0</v>
      </c>
      <c r="X29" s="344"/>
      <c r="Y29" s="344"/>
      <c r="Z29" s="344"/>
      <c r="AA29" s="344"/>
      <c r="AB29" s="344"/>
      <c r="AC29" s="344"/>
      <c r="AD29" s="344"/>
      <c r="AE29" s="344"/>
      <c r="AF29" s="42"/>
      <c r="AG29" s="42"/>
      <c r="AH29" s="42"/>
      <c r="AI29" s="42"/>
      <c r="AJ29" s="42"/>
      <c r="AK29" s="343">
        <f>ROUND(AV54, 2)</f>
        <v>0</v>
      </c>
      <c r="AL29" s="344"/>
      <c r="AM29" s="344"/>
      <c r="AN29" s="344"/>
      <c r="AO29" s="344"/>
      <c r="AP29" s="42"/>
      <c r="AQ29" s="42"/>
      <c r="AR29" s="43"/>
      <c r="BE29" s="333"/>
    </row>
    <row r="30" spans="1:71" s="3" customFormat="1" ht="14.45" hidden="1" customHeight="1">
      <c r="B30" s="41"/>
      <c r="C30" s="42"/>
      <c r="D30" s="42"/>
      <c r="E30" s="42"/>
      <c r="F30" s="30" t="s">
        <v>45</v>
      </c>
      <c r="G30" s="42"/>
      <c r="H30" s="42"/>
      <c r="I30" s="42"/>
      <c r="J30" s="42"/>
      <c r="K30" s="42"/>
      <c r="L30" s="345">
        <v>0.15</v>
      </c>
      <c r="M30" s="344"/>
      <c r="N30" s="344"/>
      <c r="O30" s="344"/>
      <c r="P30" s="344"/>
      <c r="Q30" s="42"/>
      <c r="R30" s="42"/>
      <c r="S30" s="42"/>
      <c r="T30" s="42"/>
      <c r="U30" s="42"/>
      <c r="V30" s="42"/>
      <c r="W30" s="343">
        <f>ROUND(BA54, 2)</f>
        <v>0</v>
      </c>
      <c r="X30" s="344"/>
      <c r="Y30" s="344"/>
      <c r="Z30" s="344"/>
      <c r="AA30" s="344"/>
      <c r="AB30" s="344"/>
      <c r="AC30" s="344"/>
      <c r="AD30" s="344"/>
      <c r="AE30" s="344"/>
      <c r="AF30" s="42"/>
      <c r="AG30" s="42"/>
      <c r="AH30" s="42"/>
      <c r="AI30" s="42"/>
      <c r="AJ30" s="42"/>
      <c r="AK30" s="343">
        <f>ROUND(AW54, 2)</f>
        <v>0</v>
      </c>
      <c r="AL30" s="344"/>
      <c r="AM30" s="344"/>
      <c r="AN30" s="344"/>
      <c r="AO30" s="344"/>
      <c r="AP30" s="42"/>
      <c r="AQ30" s="42"/>
      <c r="AR30" s="43"/>
      <c r="BE30" s="333"/>
    </row>
    <row r="31" spans="1:71" s="3" customFormat="1" ht="14.45" customHeight="1">
      <c r="B31" s="41"/>
      <c r="C31" s="42"/>
      <c r="D31" s="44" t="s">
        <v>43</v>
      </c>
      <c r="E31" s="42"/>
      <c r="F31" s="30" t="s">
        <v>46</v>
      </c>
      <c r="G31" s="42"/>
      <c r="H31" s="42"/>
      <c r="I31" s="42"/>
      <c r="J31" s="42"/>
      <c r="K31" s="42"/>
      <c r="L31" s="345">
        <v>0.21</v>
      </c>
      <c r="M31" s="344"/>
      <c r="N31" s="344"/>
      <c r="O31" s="344"/>
      <c r="P31" s="344"/>
      <c r="Q31" s="42"/>
      <c r="R31" s="42"/>
      <c r="S31" s="42"/>
      <c r="T31" s="42"/>
      <c r="U31" s="42"/>
      <c r="V31" s="42"/>
      <c r="W31" s="343">
        <f>ROUND(BB54, 2)</f>
        <v>0</v>
      </c>
      <c r="X31" s="344"/>
      <c r="Y31" s="344"/>
      <c r="Z31" s="344"/>
      <c r="AA31" s="344"/>
      <c r="AB31" s="344"/>
      <c r="AC31" s="344"/>
      <c r="AD31" s="344"/>
      <c r="AE31" s="344"/>
      <c r="AF31" s="42"/>
      <c r="AG31" s="42"/>
      <c r="AH31" s="42"/>
      <c r="AI31" s="42"/>
      <c r="AJ31" s="42"/>
      <c r="AK31" s="343">
        <v>0</v>
      </c>
      <c r="AL31" s="344"/>
      <c r="AM31" s="344"/>
      <c r="AN31" s="344"/>
      <c r="AO31" s="344"/>
      <c r="AP31" s="42"/>
      <c r="AQ31" s="42"/>
      <c r="AR31" s="43"/>
      <c r="BE31" s="333"/>
    </row>
    <row r="32" spans="1:71" s="3" customFormat="1" ht="14.45" customHeight="1">
      <c r="B32" s="41"/>
      <c r="C32" s="42"/>
      <c r="D32" s="42"/>
      <c r="E32" s="42"/>
      <c r="F32" s="30" t="s">
        <v>47</v>
      </c>
      <c r="G32" s="42"/>
      <c r="H32" s="42"/>
      <c r="I32" s="42"/>
      <c r="J32" s="42"/>
      <c r="K32" s="42"/>
      <c r="L32" s="345">
        <v>0.15</v>
      </c>
      <c r="M32" s="344"/>
      <c r="N32" s="344"/>
      <c r="O32" s="344"/>
      <c r="P32" s="344"/>
      <c r="Q32" s="42"/>
      <c r="R32" s="42"/>
      <c r="S32" s="42"/>
      <c r="T32" s="42"/>
      <c r="U32" s="42"/>
      <c r="V32" s="42"/>
      <c r="W32" s="343">
        <f>ROUND(BC54, 2)</f>
        <v>0</v>
      </c>
      <c r="X32" s="344"/>
      <c r="Y32" s="344"/>
      <c r="Z32" s="344"/>
      <c r="AA32" s="344"/>
      <c r="AB32" s="344"/>
      <c r="AC32" s="344"/>
      <c r="AD32" s="344"/>
      <c r="AE32" s="344"/>
      <c r="AF32" s="42"/>
      <c r="AG32" s="42"/>
      <c r="AH32" s="42"/>
      <c r="AI32" s="42"/>
      <c r="AJ32" s="42"/>
      <c r="AK32" s="343">
        <v>0</v>
      </c>
      <c r="AL32" s="344"/>
      <c r="AM32" s="344"/>
      <c r="AN32" s="344"/>
      <c r="AO32" s="344"/>
      <c r="AP32" s="42"/>
      <c r="AQ32" s="42"/>
      <c r="AR32" s="43"/>
      <c r="BE32" s="333"/>
    </row>
    <row r="33" spans="1:57" s="3" customFormat="1" ht="14.45" hidden="1" customHeight="1">
      <c r="B33" s="41"/>
      <c r="C33" s="42"/>
      <c r="D33" s="42"/>
      <c r="E33" s="42"/>
      <c r="F33" s="30" t="s">
        <v>48</v>
      </c>
      <c r="G33" s="42"/>
      <c r="H33" s="42"/>
      <c r="I33" s="42"/>
      <c r="J33" s="42"/>
      <c r="K33" s="42"/>
      <c r="L33" s="345">
        <v>0</v>
      </c>
      <c r="M33" s="344"/>
      <c r="N33" s="344"/>
      <c r="O33" s="344"/>
      <c r="P33" s="344"/>
      <c r="Q33" s="42"/>
      <c r="R33" s="42"/>
      <c r="S33" s="42"/>
      <c r="T33" s="42"/>
      <c r="U33" s="42"/>
      <c r="V33" s="42"/>
      <c r="W33" s="343">
        <f>ROUND(BD54, 2)</f>
        <v>0</v>
      </c>
      <c r="X33" s="344"/>
      <c r="Y33" s="344"/>
      <c r="Z33" s="344"/>
      <c r="AA33" s="344"/>
      <c r="AB33" s="344"/>
      <c r="AC33" s="344"/>
      <c r="AD33" s="344"/>
      <c r="AE33" s="344"/>
      <c r="AF33" s="42"/>
      <c r="AG33" s="42"/>
      <c r="AH33" s="42"/>
      <c r="AI33" s="42"/>
      <c r="AJ33" s="42"/>
      <c r="AK33" s="343">
        <v>0</v>
      </c>
      <c r="AL33" s="344"/>
      <c r="AM33" s="344"/>
      <c r="AN33" s="344"/>
      <c r="AO33" s="344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5"/>
      <c r="D35" s="46" t="s">
        <v>49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50</v>
      </c>
      <c r="U35" s="47"/>
      <c r="V35" s="47"/>
      <c r="W35" s="47"/>
      <c r="X35" s="346" t="s">
        <v>51</v>
      </c>
      <c r="Y35" s="347"/>
      <c r="Z35" s="347"/>
      <c r="AA35" s="347"/>
      <c r="AB35" s="347"/>
      <c r="AC35" s="47"/>
      <c r="AD35" s="47"/>
      <c r="AE35" s="47"/>
      <c r="AF35" s="47"/>
      <c r="AG35" s="47"/>
      <c r="AH35" s="47"/>
      <c r="AI35" s="47"/>
      <c r="AJ35" s="47"/>
      <c r="AK35" s="348">
        <f>SUM(AK26:AK33)</f>
        <v>0</v>
      </c>
      <c r="AL35" s="347"/>
      <c r="AM35" s="347"/>
      <c r="AN35" s="347"/>
      <c r="AO35" s="349"/>
      <c r="AP35" s="45"/>
      <c r="AQ35" s="45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0"/>
      <c r="BE37" s="35"/>
    </row>
    <row r="41" spans="1:57" s="2" customFormat="1" ht="6.95" customHeight="1">
      <c r="A41" s="35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0"/>
      <c r="BE41" s="35"/>
    </row>
    <row r="42" spans="1:57" s="2" customFormat="1" ht="24.95" customHeight="1">
      <c r="A42" s="35"/>
      <c r="B42" s="36"/>
      <c r="C42" s="24" t="s">
        <v>52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1:57" s="4" customFormat="1" ht="12" customHeight="1">
      <c r="B44" s="53"/>
      <c r="C44" s="30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3641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1:57" s="5" customFormat="1" ht="36.950000000000003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50" t="str">
        <f>K6</f>
        <v>VD  Klavary, oprava vtokových česlí do obtoků PK</v>
      </c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351"/>
      <c r="AK45" s="351"/>
      <c r="AL45" s="351"/>
      <c r="AM45" s="351"/>
      <c r="AN45" s="351"/>
      <c r="AO45" s="351"/>
      <c r="AP45" s="58"/>
      <c r="AQ45" s="58"/>
      <c r="AR45" s="59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60" t="str">
        <f>IF(K8="","",K8)</f>
        <v xml:space="preserve"> 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52" t="str">
        <f>IF(AN8= "","",AN8)</f>
        <v>28. 7. 2022</v>
      </c>
      <c r="AN47" s="352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90" s="2" customFormat="1" ht="15.2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4" t="str">
        <f>IF(E11= "","",E11)</f>
        <v>Povodí Labe, státní podnik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33</v>
      </c>
      <c r="AJ49" s="37"/>
      <c r="AK49" s="37"/>
      <c r="AL49" s="37"/>
      <c r="AM49" s="353" t="str">
        <f>IF(E17="","",E17)</f>
        <v>Ing. Stanislav Winkler</v>
      </c>
      <c r="AN49" s="354"/>
      <c r="AO49" s="354"/>
      <c r="AP49" s="354"/>
      <c r="AQ49" s="37"/>
      <c r="AR49" s="40"/>
      <c r="AS49" s="355" t="s">
        <v>53</v>
      </c>
      <c r="AT49" s="356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5"/>
    </row>
    <row r="50" spans="1:90" s="2" customFormat="1" ht="15.2" customHeight="1">
      <c r="A50" s="35"/>
      <c r="B50" s="36"/>
      <c r="C50" s="30" t="s">
        <v>31</v>
      </c>
      <c r="D50" s="37"/>
      <c r="E50" s="37"/>
      <c r="F50" s="37"/>
      <c r="G50" s="37"/>
      <c r="H50" s="37"/>
      <c r="I50" s="37"/>
      <c r="J50" s="37"/>
      <c r="K50" s="37"/>
      <c r="L50" s="54" t="str">
        <f>IF(E14= 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36</v>
      </c>
      <c r="AJ50" s="37"/>
      <c r="AK50" s="37"/>
      <c r="AL50" s="37"/>
      <c r="AM50" s="353" t="str">
        <f>IF(E20="","",E20)</f>
        <v>Ing. Stanislav Winkler</v>
      </c>
      <c r="AN50" s="354"/>
      <c r="AO50" s="354"/>
      <c r="AP50" s="354"/>
      <c r="AQ50" s="37"/>
      <c r="AR50" s="40"/>
      <c r="AS50" s="357"/>
      <c r="AT50" s="358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5"/>
    </row>
    <row r="51" spans="1:90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59"/>
      <c r="AT51" s="360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5"/>
    </row>
    <row r="52" spans="1:90" s="2" customFormat="1" ht="29.25" customHeight="1">
      <c r="A52" s="35"/>
      <c r="B52" s="36"/>
      <c r="C52" s="361" t="s">
        <v>54</v>
      </c>
      <c r="D52" s="362"/>
      <c r="E52" s="362"/>
      <c r="F52" s="362"/>
      <c r="G52" s="362"/>
      <c r="H52" s="68"/>
      <c r="I52" s="363" t="s">
        <v>55</v>
      </c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4" t="s">
        <v>56</v>
      </c>
      <c r="AH52" s="362"/>
      <c r="AI52" s="362"/>
      <c r="AJ52" s="362"/>
      <c r="AK52" s="362"/>
      <c r="AL52" s="362"/>
      <c r="AM52" s="362"/>
      <c r="AN52" s="363" t="s">
        <v>57</v>
      </c>
      <c r="AO52" s="362"/>
      <c r="AP52" s="362"/>
      <c r="AQ52" s="69" t="s">
        <v>58</v>
      </c>
      <c r="AR52" s="40"/>
      <c r="AS52" s="70" t="s">
        <v>59</v>
      </c>
      <c r="AT52" s="71" t="s">
        <v>60</v>
      </c>
      <c r="AU52" s="71" t="s">
        <v>61</v>
      </c>
      <c r="AV52" s="71" t="s">
        <v>62</v>
      </c>
      <c r="AW52" s="71" t="s">
        <v>63</v>
      </c>
      <c r="AX52" s="71" t="s">
        <v>64</v>
      </c>
      <c r="AY52" s="71" t="s">
        <v>65</v>
      </c>
      <c r="AZ52" s="71" t="s">
        <v>66</v>
      </c>
      <c r="BA52" s="71" t="s">
        <v>67</v>
      </c>
      <c r="BB52" s="71" t="s">
        <v>68</v>
      </c>
      <c r="BC52" s="71" t="s">
        <v>69</v>
      </c>
      <c r="BD52" s="72" t="s">
        <v>70</v>
      </c>
      <c r="BE52" s="35"/>
    </row>
    <row r="53" spans="1:90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5"/>
    </row>
    <row r="54" spans="1:90" s="6" customFormat="1" ht="32.450000000000003" customHeight="1">
      <c r="B54" s="76"/>
      <c r="C54" s="77" t="s">
        <v>71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68">
        <f>ROUND(AG55,2)</f>
        <v>0</v>
      </c>
      <c r="AH54" s="368"/>
      <c r="AI54" s="368"/>
      <c r="AJ54" s="368"/>
      <c r="AK54" s="368"/>
      <c r="AL54" s="368"/>
      <c r="AM54" s="368"/>
      <c r="AN54" s="369">
        <f>SUM(AG54,AT54)</f>
        <v>0</v>
      </c>
      <c r="AO54" s="369"/>
      <c r="AP54" s="369"/>
      <c r="AQ54" s="80" t="s">
        <v>19</v>
      </c>
      <c r="AR54" s="81"/>
      <c r="AS54" s="82">
        <f>ROUND(AS55,2)</f>
        <v>0</v>
      </c>
      <c r="AT54" s="83">
        <f>ROUND(SUM(AV54:AW54),2)</f>
        <v>0</v>
      </c>
      <c r="AU54" s="84">
        <f>ROUND(AU55,5)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ROUND(AZ55,2)</f>
        <v>0</v>
      </c>
      <c r="BA54" s="83">
        <f>ROUND(BA55,2)</f>
        <v>0</v>
      </c>
      <c r="BB54" s="83">
        <f>ROUND(BB55,2)</f>
        <v>0</v>
      </c>
      <c r="BC54" s="83">
        <f>ROUND(BC55,2)</f>
        <v>0</v>
      </c>
      <c r="BD54" s="85">
        <f>ROUND(BD55,2)</f>
        <v>0</v>
      </c>
      <c r="BS54" s="86" t="s">
        <v>72</v>
      </c>
      <c r="BT54" s="86" t="s">
        <v>73</v>
      </c>
      <c r="BV54" s="86" t="s">
        <v>74</v>
      </c>
      <c r="BW54" s="86" t="s">
        <v>5</v>
      </c>
      <c r="BX54" s="86" t="s">
        <v>75</v>
      </c>
      <c r="CL54" s="86" t="s">
        <v>19</v>
      </c>
    </row>
    <row r="55" spans="1:90" s="7" customFormat="1" ht="24.75" customHeight="1">
      <c r="A55" s="87" t="s">
        <v>76</v>
      </c>
      <c r="B55" s="88"/>
      <c r="C55" s="89"/>
      <c r="D55" s="367" t="s">
        <v>14</v>
      </c>
      <c r="E55" s="367"/>
      <c r="F55" s="367"/>
      <c r="G55" s="367"/>
      <c r="H55" s="367"/>
      <c r="I55" s="90"/>
      <c r="J55" s="367" t="s">
        <v>17</v>
      </c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7"/>
      <c r="X55" s="367"/>
      <c r="Y55" s="367"/>
      <c r="Z55" s="367"/>
      <c r="AA55" s="367"/>
      <c r="AB55" s="367"/>
      <c r="AC55" s="367"/>
      <c r="AD55" s="367"/>
      <c r="AE55" s="367"/>
      <c r="AF55" s="367"/>
      <c r="AG55" s="365">
        <f>'3641 - VD  Klavary, oprav...'!J28</f>
        <v>0</v>
      </c>
      <c r="AH55" s="366"/>
      <c r="AI55" s="366"/>
      <c r="AJ55" s="366"/>
      <c r="AK55" s="366"/>
      <c r="AL55" s="366"/>
      <c r="AM55" s="366"/>
      <c r="AN55" s="365">
        <f>SUM(AG55,AT55)</f>
        <v>0</v>
      </c>
      <c r="AO55" s="366"/>
      <c r="AP55" s="366"/>
      <c r="AQ55" s="91" t="s">
        <v>77</v>
      </c>
      <c r="AR55" s="92"/>
      <c r="AS55" s="93">
        <v>0</v>
      </c>
      <c r="AT55" s="94">
        <f>ROUND(SUM(AV55:AW55),2)</f>
        <v>0</v>
      </c>
      <c r="AU55" s="95">
        <f>'3641 - VD  Klavary, oprav...'!P84</f>
        <v>0</v>
      </c>
      <c r="AV55" s="94">
        <f>'3641 - VD  Klavary, oprav...'!J31</f>
        <v>0</v>
      </c>
      <c r="AW55" s="94">
        <f>'3641 - VD  Klavary, oprav...'!J32</f>
        <v>0</v>
      </c>
      <c r="AX55" s="94">
        <f>'3641 - VD  Klavary, oprav...'!J33</f>
        <v>0</v>
      </c>
      <c r="AY55" s="94">
        <f>'3641 - VD  Klavary, oprav...'!J34</f>
        <v>0</v>
      </c>
      <c r="AZ55" s="94">
        <f>'3641 - VD  Klavary, oprav...'!F31</f>
        <v>0</v>
      </c>
      <c r="BA55" s="94">
        <f>'3641 - VD  Klavary, oprav...'!F32</f>
        <v>0</v>
      </c>
      <c r="BB55" s="94">
        <f>'3641 - VD  Klavary, oprav...'!F33</f>
        <v>0</v>
      </c>
      <c r="BC55" s="94">
        <f>'3641 - VD  Klavary, oprav...'!F34</f>
        <v>0</v>
      </c>
      <c r="BD55" s="96">
        <f>'3641 - VD  Klavary, oprav...'!F35</f>
        <v>0</v>
      </c>
      <c r="BT55" s="97" t="s">
        <v>78</v>
      </c>
      <c r="BU55" s="97" t="s">
        <v>79</v>
      </c>
      <c r="BV55" s="97" t="s">
        <v>74</v>
      </c>
      <c r="BW55" s="97" t="s">
        <v>5</v>
      </c>
      <c r="BX55" s="97" t="s">
        <v>75</v>
      </c>
      <c r="CL55" s="97" t="s">
        <v>19</v>
      </c>
    </row>
    <row r="56" spans="1:90" s="2" customFormat="1" ht="30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0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90" s="2" customFormat="1" ht="6.95" customHeight="1">
      <c r="A57" s="35"/>
      <c r="B57" s="4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</sheetData>
  <sheetProtection algorithmName="SHA-512" hashValue="5k7GKUNCjSORCCNWw0OXTYqvWT+jV/psSraHaeCB/fXsbx48H8454lhcqnB+65OtzswbvgMNjUaO+E+xwN6J/g==" saltValue="0OqFAx3B/aGf2YvpF02EXZ6zSYrYstHn/mN0qqM1QMel7jj/R5ew3K4m9pDPQSqJDkMboyEtvi47MVu2ZhXYVg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3641 - VD  Klavary, oprav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6"/>
  <sheetViews>
    <sheetView showGridLines="0" topLeftCell="A96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8" t="s">
        <v>5</v>
      </c>
      <c r="AZ2" s="98" t="s">
        <v>80</v>
      </c>
      <c r="BA2" s="98" t="s">
        <v>81</v>
      </c>
      <c r="BB2" s="98" t="s">
        <v>82</v>
      </c>
      <c r="BC2" s="98" t="s">
        <v>83</v>
      </c>
      <c r="BD2" s="98" t="s">
        <v>84</v>
      </c>
    </row>
    <row r="3" spans="1:56" s="1" customFormat="1" ht="6.95" customHeight="1"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21"/>
      <c r="AT3" s="18" t="s">
        <v>84</v>
      </c>
      <c r="AZ3" s="98" t="s">
        <v>85</v>
      </c>
      <c r="BA3" s="98" t="s">
        <v>86</v>
      </c>
      <c r="BB3" s="98" t="s">
        <v>87</v>
      </c>
      <c r="BC3" s="98" t="s">
        <v>88</v>
      </c>
      <c r="BD3" s="98" t="s">
        <v>84</v>
      </c>
    </row>
    <row r="4" spans="1:56" s="1" customFormat="1" ht="24.95" customHeight="1">
      <c r="B4" s="21"/>
      <c r="D4" s="101" t="s">
        <v>89</v>
      </c>
      <c r="L4" s="21"/>
      <c r="M4" s="102" t="s">
        <v>10</v>
      </c>
      <c r="AT4" s="18" t="s">
        <v>35</v>
      </c>
      <c r="AZ4" s="98" t="s">
        <v>90</v>
      </c>
      <c r="BA4" s="98" t="s">
        <v>91</v>
      </c>
      <c r="BB4" s="98" t="s">
        <v>87</v>
      </c>
      <c r="BC4" s="98" t="s">
        <v>92</v>
      </c>
      <c r="BD4" s="98" t="s">
        <v>84</v>
      </c>
    </row>
    <row r="5" spans="1:56" s="1" customFormat="1" ht="6.95" customHeight="1">
      <c r="B5" s="21"/>
      <c r="L5" s="21"/>
      <c r="AZ5" s="98" t="s">
        <v>93</v>
      </c>
      <c r="BA5" s="98" t="s">
        <v>94</v>
      </c>
      <c r="BB5" s="98" t="s">
        <v>87</v>
      </c>
      <c r="BC5" s="98" t="s">
        <v>95</v>
      </c>
      <c r="BD5" s="98" t="s">
        <v>84</v>
      </c>
    </row>
    <row r="6" spans="1:56" s="2" customFormat="1" ht="12" customHeight="1">
      <c r="A6" s="35"/>
      <c r="B6" s="40"/>
      <c r="C6" s="35"/>
      <c r="D6" s="103" t="s">
        <v>16</v>
      </c>
      <c r="E6" s="35"/>
      <c r="F6" s="35"/>
      <c r="G6" s="35"/>
      <c r="H6" s="35"/>
      <c r="I6" s="35"/>
      <c r="J6" s="35"/>
      <c r="K6" s="35"/>
      <c r="L6" s="104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Z6" s="98" t="s">
        <v>96</v>
      </c>
      <c r="BA6" s="98" t="s">
        <v>97</v>
      </c>
      <c r="BB6" s="98" t="s">
        <v>82</v>
      </c>
      <c r="BC6" s="98" t="s">
        <v>98</v>
      </c>
      <c r="BD6" s="98" t="s">
        <v>99</v>
      </c>
    </row>
    <row r="7" spans="1:56" s="2" customFormat="1" ht="16.5" customHeight="1">
      <c r="A7" s="35"/>
      <c r="B7" s="40"/>
      <c r="C7" s="35"/>
      <c r="D7" s="35"/>
      <c r="E7" s="371" t="s">
        <v>17</v>
      </c>
      <c r="F7" s="372"/>
      <c r="G7" s="372"/>
      <c r="H7" s="372"/>
      <c r="I7" s="35"/>
      <c r="J7" s="35"/>
      <c r="K7" s="35"/>
      <c r="L7" s="104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Z7" s="98" t="s">
        <v>100</v>
      </c>
      <c r="BA7" s="98" t="s">
        <v>101</v>
      </c>
      <c r="BB7" s="98" t="s">
        <v>19</v>
      </c>
      <c r="BC7" s="98" t="s">
        <v>102</v>
      </c>
      <c r="BD7" s="98" t="s">
        <v>99</v>
      </c>
    </row>
    <row r="8" spans="1:56" s="2" customFormat="1" ht="11.25">
      <c r="A8" s="35"/>
      <c r="B8" s="40"/>
      <c r="C8" s="35"/>
      <c r="D8" s="35"/>
      <c r="E8" s="35"/>
      <c r="F8" s="35"/>
      <c r="G8" s="35"/>
      <c r="H8" s="35"/>
      <c r="I8" s="35"/>
      <c r="J8" s="35"/>
      <c r="K8" s="35"/>
      <c r="L8" s="104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Z8" s="98" t="s">
        <v>103</v>
      </c>
      <c r="BA8" s="98" t="s">
        <v>104</v>
      </c>
      <c r="BB8" s="98" t="s">
        <v>82</v>
      </c>
      <c r="BC8" s="98" t="s">
        <v>105</v>
      </c>
      <c r="BD8" s="98" t="s">
        <v>99</v>
      </c>
    </row>
    <row r="9" spans="1:56" s="2" customFormat="1" ht="12" customHeight="1">
      <c r="A9" s="35"/>
      <c r="B9" s="40"/>
      <c r="C9" s="35"/>
      <c r="D9" s="103" t="s">
        <v>18</v>
      </c>
      <c r="E9" s="35"/>
      <c r="F9" s="105" t="s">
        <v>19</v>
      </c>
      <c r="G9" s="35"/>
      <c r="H9" s="35"/>
      <c r="I9" s="103" t="s">
        <v>20</v>
      </c>
      <c r="J9" s="105" t="s">
        <v>19</v>
      </c>
      <c r="K9" s="35"/>
      <c r="L9" s="10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56" s="2" customFormat="1" ht="12" customHeight="1">
      <c r="A10" s="35"/>
      <c r="B10" s="40"/>
      <c r="C10" s="35"/>
      <c r="D10" s="103" t="s">
        <v>21</v>
      </c>
      <c r="E10" s="35"/>
      <c r="F10" s="105" t="s">
        <v>22</v>
      </c>
      <c r="G10" s="35"/>
      <c r="H10" s="35"/>
      <c r="I10" s="103" t="s">
        <v>23</v>
      </c>
      <c r="J10" s="106" t="str">
        <f>'Rekapitulace stavby'!AN8</f>
        <v>28. 7. 2022</v>
      </c>
      <c r="K10" s="35"/>
      <c r="L10" s="10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56" s="2" customFormat="1" ht="10.9" customHeight="1">
      <c r="A11" s="35"/>
      <c r="B11" s="40"/>
      <c r="C11" s="35"/>
      <c r="D11" s="35"/>
      <c r="E11" s="35"/>
      <c r="F11" s="35"/>
      <c r="G11" s="35"/>
      <c r="H11" s="35"/>
      <c r="I11" s="35"/>
      <c r="J11" s="35"/>
      <c r="K11" s="35"/>
      <c r="L11" s="10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56" s="2" customFormat="1" ht="12" customHeight="1">
      <c r="A12" s="35"/>
      <c r="B12" s="40"/>
      <c r="C12" s="35"/>
      <c r="D12" s="103" t="s">
        <v>25</v>
      </c>
      <c r="E12" s="35"/>
      <c r="F12" s="35"/>
      <c r="G12" s="35"/>
      <c r="H12" s="35"/>
      <c r="I12" s="103" t="s">
        <v>26</v>
      </c>
      <c r="J12" s="105" t="s">
        <v>27</v>
      </c>
      <c r="K12" s="35"/>
      <c r="L12" s="10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56" s="2" customFormat="1" ht="18" customHeight="1">
      <c r="A13" s="35"/>
      <c r="B13" s="40"/>
      <c r="C13" s="35"/>
      <c r="D13" s="35"/>
      <c r="E13" s="105" t="s">
        <v>28</v>
      </c>
      <c r="F13" s="35"/>
      <c r="G13" s="35"/>
      <c r="H13" s="35"/>
      <c r="I13" s="103" t="s">
        <v>29</v>
      </c>
      <c r="J13" s="105" t="s">
        <v>30</v>
      </c>
      <c r="K13" s="35"/>
      <c r="L13" s="10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56" s="2" customFormat="1" ht="6.95" customHeight="1">
      <c r="A14" s="35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10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56" s="2" customFormat="1" ht="12" customHeight="1">
      <c r="A15" s="35"/>
      <c r="B15" s="40"/>
      <c r="C15" s="35"/>
      <c r="D15" s="103" t="s">
        <v>31</v>
      </c>
      <c r="E15" s="35"/>
      <c r="F15" s="35"/>
      <c r="G15" s="35"/>
      <c r="H15" s="35"/>
      <c r="I15" s="103" t="s">
        <v>26</v>
      </c>
      <c r="J15" s="31" t="str">
        <f>'Rekapitulace stavby'!AN13</f>
        <v>Vyplň údaj</v>
      </c>
      <c r="K15" s="35"/>
      <c r="L15" s="10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56" s="2" customFormat="1" ht="18" customHeight="1">
      <c r="A16" s="35"/>
      <c r="B16" s="40"/>
      <c r="C16" s="35"/>
      <c r="D16" s="35"/>
      <c r="E16" s="373" t="str">
        <f>'Rekapitulace stavby'!E14</f>
        <v>Vyplň údaj</v>
      </c>
      <c r="F16" s="374"/>
      <c r="G16" s="374"/>
      <c r="H16" s="374"/>
      <c r="I16" s="103" t="s">
        <v>29</v>
      </c>
      <c r="J16" s="31" t="str">
        <f>'Rekapitulace stavby'!AN14</f>
        <v>Vyplň údaj</v>
      </c>
      <c r="K16" s="35"/>
      <c r="L16" s="10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0"/>
      <c r="C17" s="35"/>
      <c r="D17" s="35"/>
      <c r="E17" s="35"/>
      <c r="F17" s="35"/>
      <c r="G17" s="35"/>
      <c r="H17" s="35"/>
      <c r="I17" s="35"/>
      <c r="J17" s="35"/>
      <c r="K17" s="35"/>
      <c r="L17" s="10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0"/>
      <c r="C18" s="35"/>
      <c r="D18" s="103" t="s">
        <v>33</v>
      </c>
      <c r="E18" s="35"/>
      <c r="F18" s="35"/>
      <c r="G18" s="35"/>
      <c r="H18" s="35"/>
      <c r="I18" s="103" t="s">
        <v>26</v>
      </c>
      <c r="J18" s="105" t="s">
        <v>19</v>
      </c>
      <c r="K18" s="35"/>
      <c r="L18" s="10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0"/>
      <c r="C19" s="35"/>
      <c r="D19" s="35"/>
      <c r="E19" s="105" t="s">
        <v>34</v>
      </c>
      <c r="F19" s="35"/>
      <c r="G19" s="35"/>
      <c r="H19" s="35"/>
      <c r="I19" s="103" t="s">
        <v>29</v>
      </c>
      <c r="J19" s="105" t="s">
        <v>19</v>
      </c>
      <c r="K19" s="35"/>
      <c r="L19" s="10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10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0"/>
      <c r="C21" s="35"/>
      <c r="D21" s="103" t="s">
        <v>36</v>
      </c>
      <c r="E21" s="35"/>
      <c r="F21" s="35"/>
      <c r="G21" s="35"/>
      <c r="H21" s="35"/>
      <c r="I21" s="103" t="s">
        <v>26</v>
      </c>
      <c r="J21" s="105" t="s">
        <v>19</v>
      </c>
      <c r="K21" s="35"/>
      <c r="L21" s="10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0"/>
      <c r="C22" s="35"/>
      <c r="D22" s="35"/>
      <c r="E22" s="105" t="s">
        <v>34</v>
      </c>
      <c r="F22" s="35"/>
      <c r="G22" s="35"/>
      <c r="H22" s="35"/>
      <c r="I22" s="103" t="s">
        <v>29</v>
      </c>
      <c r="J22" s="105" t="s">
        <v>19</v>
      </c>
      <c r="K22" s="35"/>
      <c r="L22" s="10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0"/>
      <c r="C23" s="35"/>
      <c r="D23" s="35"/>
      <c r="E23" s="35"/>
      <c r="F23" s="35"/>
      <c r="G23" s="35"/>
      <c r="H23" s="35"/>
      <c r="I23" s="35"/>
      <c r="J23" s="35"/>
      <c r="K23" s="35"/>
      <c r="L23" s="10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0"/>
      <c r="C24" s="35"/>
      <c r="D24" s="103" t="s">
        <v>37</v>
      </c>
      <c r="E24" s="35"/>
      <c r="F24" s="35"/>
      <c r="G24" s="35"/>
      <c r="H24" s="35"/>
      <c r="I24" s="35"/>
      <c r="J24" s="35"/>
      <c r="K24" s="35"/>
      <c r="L24" s="10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47.25" customHeight="1">
      <c r="A25" s="107"/>
      <c r="B25" s="108"/>
      <c r="C25" s="107"/>
      <c r="D25" s="107"/>
      <c r="E25" s="375" t="s">
        <v>38</v>
      </c>
      <c r="F25" s="375"/>
      <c r="G25" s="375"/>
      <c r="H25" s="375"/>
      <c r="I25" s="107"/>
      <c r="J25" s="107"/>
      <c r="K25" s="107"/>
      <c r="L25" s="109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</row>
    <row r="26" spans="1:31" s="2" customFormat="1" ht="6.95" customHeight="1">
      <c r="A26" s="35"/>
      <c r="B26" s="40"/>
      <c r="C26" s="35"/>
      <c r="D26" s="35"/>
      <c r="E26" s="35"/>
      <c r="F26" s="35"/>
      <c r="G26" s="35"/>
      <c r="H26" s="35"/>
      <c r="I26" s="35"/>
      <c r="J26" s="35"/>
      <c r="K26" s="35"/>
      <c r="L26" s="10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110"/>
      <c r="E27" s="110"/>
      <c r="F27" s="110"/>
      <c r="G27" s="110"/>
      <c r="H27" s="110"/>
      <c r="I27" s="110"/>
      <c r="J27" s="110"/>
      <c r="K27" s="110"/>
      <c r="L27" s="10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35" customHeight="1">
      <c r="A28" s="35"/>
      <c r="B28" s="40"/>
      <c r="C28" s="35"/>
      <c r="D28" s="111" t="s">
        <v>39</v>
      </c>
      <c r="E28" s="35"/>
      <c r="F28" s="35"/>
      <c r="G28" s="35"/>
      <c r="H28" s="35"/>
      <c r="I28" s="35"/>
      <c r="J28" s="112">
        <f>ROUND(J84, 2)</f>
        <v>0</v>
      </c>
      <c r="K28" s="35"/>
      <c r="L28" s="10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0"/>
      <c r="E29" s="110"/>
      <c r="F29" s="110"/>
      <c r="G29" s="110"/>
      <c r="H29" s="110"/>
      <c r="I29" s="110"/>
      <c r="J29" s="110"/>
      <c r="K29" s="110"/>
      <c r="L29" s="104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40"/>
      <c r="C30" s="35"/>
      <c r="D30" s="35"/>
      <c r="E30" s="35"/>
      <c r="F30" s="113" t="s">
        <v>41</v>
      </c>
      <c r="G30" s="35"/>
      <c r="H30" s="35"/>
      <c r="I30" s="113" t="s">
        <v>40</v>
      </c>
      <c r="J30" s="113" t="s">
        <v>42</v>
      </c>
      <c r="K30" s="35"/>
      <c r="L30" s="10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hidden="1" customHeight="1">
      <c r="A31" s="35"/>
      <c r="B31" s="40"/>
      <c r="C31" s="35"/>
      <c r="D31" s="114" t="s">
        <v>43</v>
      </c>
      <c r="E31" s="103" t="s">
        <v>44</v>
      </c>
      <c r="F31" s="115">
        <f>ROUND((SUM(BE84:BE265)),  2)</f>
        <v>0</v>
      </c>
      <c r="G31" s="35"/>
      <c r="H31" s="35"/>
      <c r="I31" s="116">
        <v>0.21</v>
      </c>
      <c r="J31" s="115">
        <f>ROUND(((SUM(BE84:BE265))*I31),  2)</f>
        <v>0</v>
      </c>
      <c r="K31" s="35"/>
      <c r="L31" s="10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hidden="1" customHeight="1">
      <c r="A32" s="35"/>
      <c r="B32" s="40"/>
      <c r="C32" s="35"/>
      <c r="D32" s="35"/>
      <c r="E32" s="103" t="s">
        <v>45</v>
      </c>
      <c r="F32" s="115">
        <f>ROUND((SUM(BF84:BF265)),  2)</f>
        <v>0</v>
      </c>
      <c r="G32" s="35"/>
      <c r="H32" s="35"/>
      <c r="I32" s="116">
        <v>0.15</v>
      </c>
      <c r="J32" s="115">
        <f>ROUND(((SUM(BF84:BF265))*I32),  2)</f>
        <v>0</v>
      </c>
      <c r="K32" s="35"/>
      <c r="L32" s="10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03" t="s">
        <v>43</v>
      </c>
      <c r="E33" s="103" t="s">
        <v>46</v>
      </c>
      <c r="F33" s="115">
        <f>ROUND((SUM(BG84:BG265)),  2)</f>
        <v>0</v>
      </c>
      <c r="G33" s="35"/>
      <c r="H33" s="35"/>
      <c r="I33" s="116">
        <v>0.21</v>
      </c>
      <c r="J33" s="115">
        <f>0</f>
        <v>0</v>
      </c>
      <c r="K33" s="35"/>
      <c r="L33" s="10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3" t="s">
        <v>47</v>
      </c>
      <c r="F34" s="115">
        <f>ROUND((SUM(BH84:BH265)),  2)</f>
        <v>0</v>
      </c>
      <c r="G34" s="35"/>
      <c r="H34" s="35"/>
      <c r="I34" s="116">
        <v>0.15</v>
      </c>
      <c r="J34" s="115">
        <f>0</f>
        <v>0</v>
      </c>
      <c r="K34" s="35"/>
      <c r="L34" s="10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03" t="s">
        <v>48</v>
      </c>
      <c r="F35" s="115">
        <f>ROUND((SUM(BI84:BI265)),  2)</f>
        <v>0</v>
      </c>
      <c r="G35" s="35"/>
      <c r="H35" s="35"/>
      <c r="I35" s="116">
        <v>0</v>
      </c>
      <c r="J35" s="115">
        <f>0</f>
        <v>0</v>
      </c>
      <c r="K35" s="35"/>
      <c r="L35" s="10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0"/>
      <c r="C36" s="35"/>
      <c r="D36" s="35"/>
      <c r="E36" s="35"/>
      <c r="F36" s="35"/>
      <c r="G36" s="35"/>
      <c r="H36" s="35"/>
      <c r="I36" s="35"/>
      <c r="J36" s="35"/>
      <c r="K36" s="35"/>
      <c r="L36" s="10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35" customHeight="1">
      <c r="A37" s="35"/>
      <c r="B37" s="40"/>
      <c r="C37" s="117"/>
      <c r="D37" s="118" t="s">
        <v>49</v>
      </c>
      <c r="E37" s="119"/>
      <c r="F37" s="119"/>
      <c r="G37" s="120" t="s">
        <v>50</v>
      </c>
      <c r="H37" s="121" t="s">
        <v>51</v>
      </c>
      <c r="I37" s="119"/>
      <c r="J37" s="122">
        <f>SUM(J28:J35)</f>
        <v>0</v>
      </c>
      <c r="K37" s="123"/>
      <c r="L37" s="10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>
      <c r="A38" s="35"/>
      <c r="B38" s="124"/>
      <c r="C38" s="125"/>
      <c r="D38" s="125"/>
      <c r="E38" s="125"/>
      <c r="F38" s="125"/>
      <c r="G38" s="125"/>
      <c r="H38" s="125"/>
      <c r="I38" s="125"/>
      <c r="J38" s="125"/>
      <c r="K38" s="125"/>
      <c r="L38" s="10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42" spans="1:31" s="2" customFormat="1" ht="6.95" customHeight="1">
      <c r="A42" s="35"/>
      <c r="B42" s="126"/>
      <c r="C42" s="127"/>
      <c r="D42" s="127"/>
      <c r="E42" s="127"/>
      <c r="F42" s="127"/>
      <c r="G42" s="127"/>
      <c r="H42" s="127"/>
      <c r="I42" s="127"/>
      <c r="J42" s="127"/>
      <c r="K42" s="127"/>
      <c r="L42" s="10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4.95" customHeight="1">
      <c r="A43" s="35"/>
      <c r="B43" s="36"/>
      <c r="C43" s="24" t="s">
        <v>106</v>
      </c>
      <c r="D43" s="37"/>
      <c r="E43" s="37"/>
      <c r="F43" s="37"/>
      <c r="G43" s="37"/>
      <c r="H43" s="37"/>
      <c r="I43" s="37"/>
      <c r="J43" s="37"/>
      <c r="K43" s="37"/>
      <c r="L43" s="104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6.95" customHeight="1">
      <c r="A44" s="35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104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12" customHeight="1">
      <c r="A45" s="35"/>
      <c r="B45" s="36"/>
      <c r="C45" s="30" t="s">
        <v>16</v>
      </c>
      <c r="D45" s="37"/>
      <c r="E45" s="37"/>
      <c r="F45" s="37"/>
      <c r="G45" s="37"/>
      <c r="H45" s="37"/>
      <c r="I45" s="37"/>
      <c r="J45" s="37"/>
      <c r="K45" s="37"/>
      <c r="L45" s="104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16.5" customHeight="1">
      <c r="A46" s="35"/>
      <c r="B46" s="36"/>
      <c r="C46" s="37"/>
      <c r="D46" s="37"/>
      <c r="E46" s="350" t="str">
        <f>E7</f>
        <v>VD  Klavary, oprava vtokových česlí do obtoků PK</v>
      </c>
      <c r="F46" s="376"/>
      <c r="G46" s="376"/>
      <c r="H46" s="376"/>
      <c r="I46" s="37"/>
      <c r="J46" s="37"/>
      <c r="K46" s="37"/>
      <c r="L46" s="10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6.95" customHeight="1">
      <c r="A47" s="35"/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10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2" customHeight="1">
      <c r="A48" s="35"/>
      <c r="B48" s="36"/>
      <c r="C48" s="30" t="s">
        <v>21</v>
      </c>
      <c r="D48" s="37"/>
      <c r="E48" s="37"/>
      <c r="F48" s="28" t="str">
        <f>F10</f>
        <v xml:space="preserve"> </v>
      </c>
      <c r="G48" s="37"/>
      <c r="H48" s="37"/>
      <c r="I48" s="30" t="s">
        <v>23</v>
      </c>
      <c r="J48" s="61" t="str">
        <f>IF(J10="","",J10)</f>
        <v>28. 7. 2022</v>
      </c>
      <c r="K48" s="37"/>
      <c r="L48" s="10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6.95" customHeight="1">
      <c r="A49" s="35"/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10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5.2" customHeight="1">
      <c r="A50" s="35"/>
      <c r="B50" s="36"/>
      <c r="C50" s="30" t="s">
        <v>25</v>
      </c>
      <c r="D50" s="37"/>
      <c r="E50" s="37"/>
      <c r="F50" s="28" t="str">
        <f>E13</f>
        <v>Povodí Labe, státní podnik</v>
      </c>
      <c r="G50" s="37"/>
      <c r="H50" s="37"/>
      <c r="I50" s="30" t="s">
        <v>33</v>
      </c>
      <c r="J50" s="33" t="str">
        <f>E19</f>
        <v>Ing. Stanislav Winkler</v>
      </c>
      <c r="K50" s="37"/>
      <c r="L50" s="10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15.2" customHeight="1">
      <c r="A51" s="35"/>
      <c r="B51" s="36"/>
      <c r="C51" s="30" t="s">
        <v>31</v>
      </c>
      <c r="D51" s="37"/>
      <c r="E51" s="37"/>
      <c r="F51" s="28" t="str">
        <f>IF(E16="","",E16)</f>
        <v>Vyplň údaj</v>
      </c>
      <c r="G51" s="37"/>
      <c r="H51" s="37"/>
      <c r="I51" s="30" t="s">
        <v>36</v>
      </c>
      <c r="J51" s="33" t="str">
        <f>E22</f>
        <v>Ing. Stanislav Winkler</v>
      </c>
      <c r="K51" s="37"/>
      <c r="L51" s="104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0.35" customHeight="1">
      <c r="A52" s="35"/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10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29.25" customHeight="1">
      <c r="A53" s="35"/>
      <c r="B53" s="36"/>
      <c r="C53" s="128" t="s">
        <v>107</v>
      </c>
      <c r="D53" s="129"/>
      <c r="E53" s="129"/>
      <c r="F53" s="129"/>
      <c r="G53" s="129"/>
      <c r="H53" s="129"/>
      <c r="I53" s="129"/>
      <c r="J53" s="130" t="s">
        <v>108</v>
      </c>
      <c r="K53" s="129"/>
      <c r="L53" s="10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10.35" customHeight="1">
      <c r="A54" s="35"/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10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2.9" customHeight="1">
      <c r="A55" s="35"/>
      <c r="B55" s="36"/>
      <c r="C55" s="131" t="s">
        <v>71</v>
      </c>
      <c r="D55" s="37"/>
      <c r="E55" s="37"/>
      <c r="F55" s="37"/>
      <c r="G55" s="37"/>
      <c r="H55" s="37"/>
      <c r="I55" s="37"/>
      <c r="J55" s="79">
        <f>J84</f>
        <v>0</v>
      </c>
      <c r="K55" s="37"/>
      <c r="L55" s="10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U55" s="18" t="s">
        <v>109</v>
      </c>
    </row>
    <row r="56" spans="1:47" s="9" customFormat="1" ht="24.95" customHeight="1">
      <c r="B56" s="132"/>
      <c r="C56" s="133"/>
      <c r="D56" s="134" t="s">
        <v>110</v>
      </c>
      <c r="E56" s="135"/>
      <c r="F56" s="135"/>
      <c r="G56" s="135"/>
      <c r="H56" s="135"/>
      <c r="I56" s="135"/>
      <c r="J56" s="136">
        <f>J85</f>
        <v>0</v>
      </c>
      <c r="K56" s="133"/>
      <c r="L56" s="137"/>
    </row>
    <row r="57" spans="1:47" s="10" customFormat="1" ht="19.899999999999999" customHeight="1">
      <c r="B57" s="138"/>
      <c r="C57" s="139"/>
      <c r="D57" s="140" t="s">
        <v>111</v>
      </c>
      <c r="E57" s="141"/>
      <c r="F57" s="141"/>
      <c r="G57" s="141"/>
      <c r="H57" s="141"/>
      <c r="I57" s="141"/>
      <c r="J57" s="142">
        <f>J86</f>
        <v>0</v>
      </c>
      <c r="K57" s="139"/>
      <c r="L57" s="143"/>
    </row>
    <row r="58" spans="1:47" s="9" customFormat="1" ht="24.95" customHeight="1">
      <c r="B58" s="132"/>
      <c r="C58" s="133"/>
      <c r="D58" s="134" t="s">
        <v>112</v>
      </c>
      <c r="E58" s="135"/>
      <c r="F58" s="135"/>
      <c r="G58" s="135"/>
      <c r="H58" s="135"/>
      <c r="I58" s="135"/>
      <c r="J58" s="136">
        <f>J101</f>
        <v>0</v>
      </c>
      <c r="K58" s="133"/>
      <c r="L58" s="137"/>
    </row>
    <row r="59" spans="1:47" s="10" customFormat="1" ht="19.899999999999999" customHeight="1">
      <c r="B59" s="138"/>
      <c r="C59" s="139"/>
      <c r="D59" s="140" t="s">
        <v>113</v>
      </c>
      <c r="E59" s="141"/>
      <c r="F59" s="141"/>
      <c r="G59" s="141"/>
      <c r="H59" s="141"/>
      <c r="I59" s="141"/>
      <c r="J59" s="142">
        <f>J102</f>
        <v>0</v>
      </c>
      <c r="K59" s="139"/>
      <c r="L59" s="143"/>
    </row>
    <row r="60" spans="1:47" s="10" customFormat="1" ht="19.899999999999999" customHeight="1">
      <c r="B60" s="138"/>
      <c r="C60" s="139"/>
      <c r="D60" s="140" t="s">
        <v>114</v>
      </c>
      <c r="E60" s="141"/>
      <c r="F60" s="141"/>
      <c r="G60" s="141"/>
      <c r="H60" s="141"/>
      <c r="I60" s="141"/>
      <c r="J60" s="142">
        <f>J137</f>
        <v>0</v>
      </c>
      <c r="K60" s="139"/>
      <c r="L60" s="143"/>
    </row>
    <row r="61" spans="1:47" s="9" customFormat="1" ht="24.95" customHeight="1">
      <c r="B61" s="132"/>
      <c r="C61" s="133"/>
      <c r="D61" s="134" t="s">
        <v>115</v>
      </c>
      <c r="E61" s="135"/>
      <c r="F61" s="135"/>
      <c r="G61" s="135"/>
      <c r="H61" s="135"/>
      <c r="I61" s="135"/>
      <c r="J61" s="136">
        <f>J213</f>
        <v>0</v>
      </c>
      <c r="K61" s="133"/>
      <c r="L61" s="137"/>
    </row>
    <row r="62" spans="1:47" s="10" customFormat="1" ht="19.899999999999999" customHeight="1">
      <c r="B62" s="138"/>
      <c r="C62" s="139"/>
      <c r="D62" s="140" t="s">
        <v>116</v>
      </c>
      <c r="E62" s="141"/>
      <c r="F62" s="141"/>
      <c r="G62" s="141"/>
      <c r="H62" s="141"/>
      <c r="I62" s="141"/>
      <c r="J62" s="142">
        <f>J214</f>
        <v>0</v>
      </c>
      <c r="K62" s="139"/>
      <c r="L62" s="143"/>
    </row>
    <row r="63" spans="1:47" s="10" customFormat="1" ht="19.899999999999999" customHeight="1">
      <c r="B63" s="138"/>
      <c r="C63" s="139"/>
      <c r="D63" s="140" t="s">
        <v>117</v>
      </c>
      <c r="E63" s="141"/>
      <c r="F63" s="141"/>
      <c r="G63" s="141"/>
      <c r="H63" s="141"/>
      <c r="I63" s="141"/>
      <c r="J63" s="142">
        <f>J224</f>
        <v>0</v>
      </c>
      <c r="K63" s="139"/>
      <c r="L63" s="143"/>
    </row>
    <row r="64" spans="1:47" s="10" customFormat="1" ht="19.899999999999999" customHeight="1">
      <c r="B64" s="138"/>
      <c r="C64" s="139"/>
      <c r="D64" s="140" t="s">
        <v>118</v>
      </c>
      <c r="E64" s="141"/>
      <c r="F64" s="141"/>
      <c r="G64" s="141"/>
      <c r="H64" s="141"/>
      <c r="I64" s="141"/>
      <c r="J64" s="142">
        <f>J233</f>
        <v>0</v>
      </c>
      <c r="K64" s="139"/>
      <c r="L64" s="143"/>
    </row>
    <row r="65" spans="1:31" s="10" customFormat="1" ht="19.899999999999999" customHeight="1">
      <c r="B65" s="138"/>
      <c r="C65" s="139"/>
      <c r="D65" s="140" t="s">
        <v>119</v>
      </c>
      <c r="E65" s="141"/>
      <c r="F65" s="141"/>
      <c r="G65" s="141"/>
      <c r="H65" s="141"/>
      <c r="I65" s="141"/>
      <c r="J65" s="142">
        <f>J238</f>
        <v>0</v>
      </c>
      <c r="K65" s="139"/>
      <c r="L65" s="143"/>
    </row>
    <row r="66" spans="1:31" s="10" customFormat="1" ht="19.899999999999999" customHeight="1">
      <c r="B66" s="138"/>
      <c r="C66" s="139"/>
      <c r="D66" s="140" t="s">
        <v>120</v>
      </c>
      <c r="E66" s="141"/>
      <c r="F66" s="141"/>
      <c r="G66" s="141"/>
      <c r="H66" s="141"/>
      <c r="I66" s="141"/>
      <c r="J66" s="142">
        <f>J254</f>
        <v>0</v>
      </c>
      <c r="K66" s="139"/>
      <c r="L66" s="143"/>
    </row>
    <row r="67" spans="1:31" s="2" customFormat="1" ht="21.75" customHeight="1">
      <c r="A67" s="35"/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104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04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72" spans="1:31" s="2" customFormat="1" ht="6.95" customHeight="1">
      <c r="A72" s="35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104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4.95" customHeight="1">
      <c r="A73" s="35"/>
      <c r="B73" s="36"/>
      <c r="C73" s="24" t="s">
        <v>121</v>
      </c>
      <c r="D73" s="37"/>
      <c r="E73" s="37"/>
      <c r="F73" s="37"/>
      <c r="G73" s="37"/>
      <c r="H73" s="37"/>
      <c r="I73" s="37"/>
      <c r="J73" s="37"/>
      <c r="K73" s="37"/>
      <c r="L73" s="104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4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16</v>
      </c>
      <c r="D75" s="37"/>
      <c r="E75" s="37"/>
      <c r="F75" s="37"/>
      <c r="G75" s="37"/>
      <c r="H75" s="37"/>
      <c r="I75" s="37"/>
      <c r="J75" s="37"/>
      <c r="K75" s="37"/>
      <c r="L75" s="104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50" t="str">
        <f>E7</f>
        <v>VD  Klavary, oprava vtokových česlí do obtoků PK</v>
      </c>
      <c r="F76" s="376"/>
      <c r="G76" s="376"/>
      <c r="H76" s="376"/>
      <c r="I76" s="37"/>
      <c r="J76" s="37"/>
      <c r="K76" s="37"/>
      <c r="L76" s="104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21</v>
      </c>
      <c r="D78" s="37"/>
      <c r="E78" s="37"/>
      <c r="F78" s="28" t="str">
        <f>F10</f>
        <v xml:space="preserve"> </v>
      </c>
      <c r="G78" s="37"/>
      <c r="H78" s="37"/>
      <c r="I78" s="30" t="s">
        <v>23</v>
      </c>
      <c r="J78" s="61" t="str">
        <f>IF(J10="","",J10)</f>
        <v>28. 7. 2022</v>
      </c>
      <c r="K78" s="37"/>
      <c r="L78" s="104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2" customHeight="1">
      <c r="A80" s="35"/>
      <c r="B80" s="36"/>
      <c r="C80" s="30" t="s">
        <v>25</v>
      </c>
      <c r="D80" s="37"/>
      <c r="E80" s="37"/>
      <c r="F80" s="28" t="str">
        <f>E13</f>
        <v>Povodí Labe, státní podnik</v>
      </c>
      <c r="G80" s="37"/>
      <c r="H80" s="37"/>
      <c r="I80" s="30" t="s">
        <v>33</v>
      </c>
      <c r="J80" s="33" t="str">
        <f>E19</f>
        <v>Ing. Stanislav Winkler</v>
      </c>
      <c r="K80" s="37"/>
      <c r="L80" s="104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15.2" customHeight="1">
      <c r="A81" s="35"/>
      <c r="B81" s="36"/>
      <c r="C81" s="30" t="s">
        <v>31</v>
      </c>
      <c r="D81" s="37"/>
      <c r="E81" s="37"/>
      <c r="F81" s="28" t="str">
        <f>IF(E16="","",E16)</f>
        <v>Vyplň údaj</v>
      </c>
      <c r="G81" s="37"/>
      <c r="H81" s="37"/>
      <c r="I81" s="30" t="s">
        <v>36</v>
      </c>
      <c r="J81" s="33" t="str">
        <f>E22</f>
        <v>Ing. Stanislav Winkler</v>
      </c>
      <c r="K81" s="37"/>
      <c r="L81" s="104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2" customFormat="1" ht="10.3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4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65" s="11" customFormat="1" ht="29.25" customHeight="1">
      <c r="A83" s="144"/>
      <c r="B83" s="145"/>
      <c r="C83" s="146" t="s">
        <v>122</v>
      </c>
      <c r="D83" s="147" t="s">
        <v>58</v>
      </c>
      <c r="E83" s="147" t="s">
        <v>54</v>
      </c>
      <c r="F83" s="147" t="s">
        <v>55</v>
      </c>
      <c r="G83" s="147" t="s">
        <v>123</v>
      </c>
      <c r="H83" s="147" t="s">
        <v>124</v>
      </c>
      <c r="I83" s="147" t="s">
        <v>125</v>
      </c>
      <c r="J83" s="147" t="s">
        <v>108</v>
      </c>
      <c r="K83" s="148" t="s">
        <v>126</v>
      </c>
      <c r="L83" s="149"/>
      <c r="M83" s="70" t="s">
        <v>19</v>
      </c>
      <c r="N83" s="71" t="s">
        <v>43</v>
      </c>
      <c r="O83" s="71" t="s">
        <v>127</v>
      </c>
      <c r="P83" s="71" t="s">
        <v>128</v>
      </c>
      <c r="Q83" s="71" t="s">
        <v>129</v>
      </c>
      <c r="R83" s="71" t="s">
        <v>130</v>
      </c>
      <c r="S83" s="71" t="s">
        <v>131</v>
      </c>
      <c r="T83" s="72" t="s">
        <v>132</v>
      </c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</row>
    <row r="84" spans="1:65" s="2" customFormat="1" ht="22.9" customHeight="1">
      <c r="A84" s="35"/>
      <c r="B84" s="36"/>
      <c r="C84" s="77" t="s">
        <v>133</v>
      </c>
      <c r="D84" s="37"/>
      <c r="E84" s="37"/>
      <c r="F84" s="37"/>
      <c r="G84" s="37"/>
      <c r="H84" s="37"/>
      <c r="I84" s="37"/>
      <c r="J84" s="150">
        <f>BK84</f>
        <v>0</v>
      </c>
      <c r="K84" s="37"/>
      <c r="L84" s="40"/>
      <c r="M84" s="73"/>
      <c r="N84" s="151"/>
      <c r="O84" s="74"/>
      <c r="P84" s="152">
        <f>P85+P101+P213</f>
        <v>0</v>
      </c>
      <c r="Q84" s="74"/>
      <c r="R84" s="152">
        <f>R85+R101+R213</f>
        <v>2.6722959821000001</v>
      </c>
      <c r="S84" s="74"/>
      <c r="T84" s="153">
        <f>T85+T101+T213</f>
        <v>2.5099470000000004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T84" s="18" t="s">
        <v>72</v>
      </c>
      <c r="AU84" s="18" t="s">
        <v>109</v>
      </c>
      <c r="BK84" s="154">
        <f>BK85+BK101+BK213</f>
        <v>0</v>
      </c>
    </row>
    <row r="85" spans="1:65" s="12" customFormat="1" ht="25.9" customHeight="1">
      <c r="B85" s="155"/>
      <c r="C85" s="156"/>
      <c r="D85" s="157" t="s">
        <v>72</v>
      </c>
      <c r="E85" s="158" t="s">
        <v>134</v>
      </c>
      <c r="F85" s="158" t="s">
        <v>135</v>
      </c>
      <c r="G85" s="156"/>
      <c r="H85" s="156"/>
      <c r="I85" s="159"/>
      <c r="J85" s="160">
        <f>BK85</f>
        <v>0</v>
      </c>
      <c r="K85" s="156"/>
      <c r="L85" s="161"/>
      <c r="M85" s="162"/>
      <c r="N85" s="163"/>
      <c r="O85" s="163"/>
      <c r="P85" s="164">
        <f>P86</f>
        <v>0</v>
      </c>
      <c r="Q85" s="163"/>
      <c r="R85" s="164">
        <f>R86</f>
        <v>0</v>
      </c>
      <c r="S85" s="163"/>
      <c r="T85" s="165">
        <f>T86</f>
        <v>0</v>
      </c>
      <c r="AR85" s="166" t="s">
        <v>78</v>
      </c>
      <c r="AT85" s="167" t="s">
        <v>72</v>
      </c>
      <c r="AU85" s="167" t="s">
        <v>73</v>
      </c>
      <c r="AY85" s="166" t="s">
        <v>136</v>
      </c>
      <c r="BK85" s="168">
        <f>BK86</f>
        <v>0</v>
      </c>
    </row>
    <row r="86" spans="1:65" s="12" customFormat="1" ht="22.9" customHeight="1">
      <c r="B86" s="155"/>
      <c r="C86" s="156"/>
      <c r="D86" s="157" t="s">
        <v>72</v>
      </c>
      <c r="E86" s="169" t="s">
        <v>137</v>
      </c>
      <c r="F86" s="169" t="s">
        <v>138</v>
      </c>
      <c r="G86" s="156"/>
      <c r="H86" s="156"/>
      <c r="I86" s="159"/>
      <c r="J86" s="170">
        <f>BK86</f>
        <v>0</v>
      </c>
      <c r="K86" s="156"/>
      <c r="L86" s="161"/>
      <c r="M86" s="162"/>
      <c r="N86" s="163"/>
      <c r="O86" s="163"/>
      <c r="P86" s="164">
        <f>SUM(P87:P100)</f>
        <v>0</v>
      </c>
      <c r="Q86" s="163"/>
      <c r="R86" s="164">
        <f>SUM(R87:R100)</f>
        <v>0</v>
      </c>
      <c r="S86" s="163"/>
      <c r="T86" s="165">
        <f>SUM(T87:T100)</f>
        <v>0</v>
      </c>
      <c r="AR86" s="166" t="s">
        <v>78</v>
      </c>
      <c r="AT86" s="167" t="s">
        <v>72</v>
      </c>
      <c r="AU86" s="167" t="s">
        <v>78</v>
      </c>
      <c r="AY86" s="166" t="s">
        <v>136</v>
      </c>
      <c r="BK86" s="168">
        <f>SUM(BK87:BK100)</f>
        <v>0</v>
      </c>
    </row>
    <row r="87" spans="1:65" s="2" customFormat="1" ht="21.75" customHeight="1">
      <c r="A87" s="35"/>
      <c r="B87" s="36"/>
      <c r="C87" s="171" t="s">
        <v>78</v>
      </c>
      <c r="D87" s="171" t="s">
        <v>139</v>
      </c>
      <c r="E87" s="172" t="s">
        <v>140</v>
      </c>
      <c r="F87" s="173" t="s">
        <v>141</v>
      </c>
      <c r="G87" s="174" t="s">
        <v>142</v>
      </c>
      <c r="H87" s="175">
        <v>27</v>
      </c>
      <c r="I87" s="176"/>
      <c r="J87" s="177">
        <f>ROUND(I87*H87,2)</f>
        <v>0</v>
      </c>
      <c r="K87" s="173" t="s">
        <v>143</v>
      </c>
      <c r="L87" s="40"/>
      <c r="M87" s="178" t="s">
        <v>19</v>
      </c>
      <c r="N87" s="179" t="s">
        <v>46</v>
      </c>
      <c r="O87" s="66"/>
      <c r="P87" s="180">
        <f>O87*H87</f>
        <v>0</v>
      </c>
      <c r="Q87" s="180">
        <v>0</v>
      </c>
      <c r="R87" s="180">
        <f>Q87*H87</f>
        <v>0</v>
      </c>
      <c r="S87" s="180">
        <v>0</v>
      </c>
      <c r="T87" s="181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2" t="s">
        <v>144</v>
      </c>
      <c r="AT87" s="182" t="s">
        <v>139</v>
      </c>
      <c r="AU87" s="182" t="s">
        <v>84</v>
      </c>
      <c r="AY87" s="18" t="s">
        <v>136</v>
      </c>
      <c r="BE87" s="183">
        <f>IF(N87="základní",J87,0)</f>
        <v>0</v>
      </c>
      <c r="BF87" s="183">
        <f>IF(N87="snížená",J87,0)</f>
        <v>0</v>
      </c>
      <c r="BG87" s="183">
        <f>IF(N87="zákl. přenesená",J87,0)</f>
        <v>0</v>
      </c>
      <c r="BH87" s="183">
        <f>IF(N87="sníž. přenesená",J87,0)</f>
        <v>0</v>
      </c>
      <c r="BI87" s="183">
        <f>IF(N87="nulová",J87,0)</f>
        <v>0</v>
      </c>
      <c r="BJ87" s="18" t="s">
        <v>144</v>
      </c>
      <c r="BK87" s="183">
        <f>ROUND(I87*H87,2)</f>
        <v>0</v>
      </c>
      <c r="BL87" s="18" t="s">
        <v>144</v>
      </c>
      <c r="BM87" s="182" t="s">
        <v>145</v>
      </c>
    </row>
    <row r="88" spans="1:65" s="2" customFormat="1" ht="19.5">
      <c r="A88" s="35"/>
      <c r="B88" s="36"/>
      <c r="C88" s="37"/>
      <c r="D88" s="184" t="s">
        <v>146</v>
      </c>
      <c r="E88" s="37"/>
      <c r="F88" s="185" t="s">
        <v>147</v>
      </c>
      <c r="G88" s="37"/>
      <c r="H88" s="37"/>
      <c r="I88" s="186"/>
      <c r="J88" s="37"/>
      <c r="K88" s="37"/>
      <c r="L88" s="40"/>
      <c r="M88" s="187"/>
      <c r="N88" s="188"/>
      <c r="O88" s="66"/>
      <c r="P88" s="66"/>
      <c r="Q88" s="66"/>
      <c r="R88" s="66"/>
      <c r="S88" s="66"/>
      <c r="T88" s="67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146</v>
      </c>
      <c r="AU88" s="18" t="s">
        <v>84</v>
      </c>
    </row>
    <row r="89" spans="1:65" s="2" customFormat="1" ht="11.25">
      <c r="A89" s="35"/>
      <c r="B89" s="36"/>
      <c r="C89" s="37"/>
      <c r="D89" s="189" t="s">
        <v>148</v>
      </c>
      <c r="E89" s="37"/>
      <c r="F89" s="190" t="s">
        <v>149</v>
      </c>
      <c r="G89" s="37"/>
      <c r="H89" s="37"/>
      <c r="I89" s="186"/>
      <c r="J89" s="37"/>
      <c r="K89" s="37"/>
      <c r="L89" s="40"/>
      <c r="M89" s="187"/>
      <c r="N89" s="188"/>
      <c r="O89" s="66"/>
      <c r="P89" s="66"/>
      <c r="Q89" s="66"/>
      <c r="R89" s="66"/>
      <c r="S89" s="66"/>
      <c r="T89" s="67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148</v>
      </c>
      <c r="AU89" s="18" t="s">
        <v>84</v>
      </c>
    </row>
    <row r="90" spans="1:65" s="13" customFormat="1" ht="11.25">
      <c r="B90" s="191"/>
      <c r="C90" s="192"/>
      <c r="D90" s="184" t="s">
        <v>150</v>
      </c>
      <c r="E90" s="193" t="s">
        <v>80</v>
      </c>
      <c r="F90" s="194" t="s">
        <v>151</v>
      </c>
      <c r="G90" s="192"/>
      <c r="H90" s="195">
        <v>27</v>
      </c>
      <c r="I90" s="196"/>
      <c r="J90" s="192"/>
      <c r="K90" s="192"/>
      <c r="L90" s="197"/>
      <c r="M90" s="198"/>
      <c r="N90" s="199"/>
      <c r="O90" s="199"/>
      <c r="P90" s="199"/>
      <c r="Q90" s="199"/>
      <c r="R90" s="199"/>
      <c r="S90" s="199"/>
      <c r="T90" s="200"/>
      <c r="AT90" s="201" t="s">
        <v>150</v>
      </c>
      <c r="AU90" s="201" t="s">
        <v>84</v>
      </c>
      <c r="AV90" s="13" t="s">
        <v>84</v>
      </c>
      <c r="AW90" s="13" t="s">
        <v>35</v>
      </c>
      <c r="AX90" s="13" t="s">
        <v>78</v>
      </c>
      <c r="AY90" s="201" t="s">
        <v>136</v>
      </c>
    </row>
    <row r="91" spans="1:65" s="14" customFormat="1" ht="11.25">
      <c r="B91" s="202"/>
      <c r="C91" s="203"/>
      <c r="D91" s="184" t="s">
        <v>150</v>
      </c>
      <c r="E91" s="204" t="s">
        <v>19</v>
      </c>
      <c r="F91" s="205" t="s">
        <v>152</v>
      </c>
      <c r="G91" s="203"/>
      <c r="H91" s="204" t="s">
        <v>19</v>
      </c>
      <c r="I91" s="206"/>
      <c r="J91" s="203"/>
      <c r="K91" s="203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150</v>
      </c>
      <c r="AU91" s="211" t="s">
        <v>84</v>
      </c>
      <c r="AV91" s="14" t="s">
        <v>78</v>
      </c>
      <c r="AW91" s="14" t="s">
        <v>35</v>
      </c>
      <c r="AX91" s="14" t="s">
        <v>73</v>
      </c>
      <c r="AY91" s="211" t="s">
        <v>136</v>
      </c>
    </row>
    <row r="92" spans="1:65" s="2" customFormat="1" ht="21.75" customHeight="1">
      <c r="A92" s="35"/>
      <c r="B92" s="36"/>
      <c r="C92" s="171" t="s">
        <v>84</v>
      </c>
      <c r="D92" s="171" t="s">
        <v>139</v>
      </c>
      <c r="E92" s="172" t="s">
        <v>153</v>
      </c>
      <c r="F92" s="173" t="s">
        <v>154</v>
      </c>
      <c r="G92" s="174" t="s">
        <v>142</v>
      </c>
      <c r="H92" s="175">
        <v>54</v>
      </c>
      <c r="I92" s="176"/>
      <c r="J92" s="177">
        <f>ROUND(I92*H92,2)</f>
        <v>0</v>
      </c>
      <c r="K92" s="173" t="s">
        <v>143</v>
      </c>
      <c r="L92" s="40"/>
      <c r="M92" s="178" t="s">
        <v>19</v>
      </c>
      <c r="N92" s="179" t="s">
        <v>46</v>
      </c>
      <c r="O92" s="66"/>
      <c r="P92" s="180">
        <f>O92*H92</f>
        <v>0</v>
      </c>
      <c r="Q92" s="180">
        <v>0</v>
      </c>
      <c r="R92" s="180">
        <f>Q92*H92</f>
        <v>0</v>
      </c>
      <c r="S92" s="180">
        <v>0</v>
      </c>
      <c r="T92" s="181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2" t="s">
        <v>144</v>
      </c>
      <c r="AT92" s="182" t="s">
        <v>139</v>
      </c>
      <c r="AU92" s="182" t="s">
        <v>84</v>
      </c>
      <c r="AY92" s="18" t="s">
        <v>136</v>
      </c>
      <c r="BE92" s="183">
        <f>IF(N92="základní",J92,0)</f>
        <v>0</v>
      </c>
      <c r="BF92" s="183">
        <f>IF(N92="snížená",J92,0)</f>
        <v>0</v>
      </c>
      <c r="BG92" s="183">
        <f>IF(N92="zákl. přenesená",J92,0)</f>
        <v>0</v>
      </c>
      <c r="BH92" s="183">
        <f>IF(N92="sníž. přenesená",J92,0)</f>
        <v>0</v>
      </c>
      <c r="BI92" s="183">
        <f>IF(N92="nulová",J92,0)</f>
        <v>0</v>
      </c>
      <c r="BJ92" s="18" t="s">
        <v>144</v>
      </c>
      <c r="BK92" s="183">
        <f>ROUND(I92*H92,2)</f>
        <v>0</v>
      </c>
      <c r="BL92" s="18" t="s">
        <v>144</v>
      </c>
      <c r="BM92" s="182" t="s">
        <v>155</v>
      </c>
    </row>
    <row r="93" spans="1:65" s="2" customFormat="1" ht="19.5">
      <c r="A93" s="35"/>
      <c r="B93" s="36"/>
      <c r="C93" s="37"/>
      <c r="D93" s="184" t="s">
        <v>146</v>
      </c>
      <c r="E93" s="37"/>
      <c r="F93" s="185" t="s">
        <v>156</v>
      </c>
      <c r="G93" s="37"/>
      <c r="H93" s="37"/>
      <c r="I93" s="186"/>
      <c r="J93" s="37"/>
      <c r="K93" s="37"/>
      <c r="L93" s="40"/>
      <c r="M93" s="187"/>
      <c r="N93" s="188"/>
      <c r="O93" s="66"/>
      <c r="P93" s="66"/>
      <c r="Q93" s="66"/>
      <c r="R93" s="66"/>
      <c r="S93" s="66"/>
      <c r="T93" s="67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146</v>
      </c>
      <c r="AU93" s="18" t="s">
        <v>84</v>
      </c>
    </row>
    <row r="94" spans="1:65" s="2" customFormat="1" ht="11.25">
      <c r="A94" s="35"/>
      <c r="B94" s="36"/>
      <c r="C94" s="37"/>
      <c r="D94" s="189" t="s">
        <v>148</v>
      </c>
      <c r="E94" s="37"/>
      <c r="F94" s="190" t="s">
        <v>157</v>
      </c>
      <c r="G94" s="37"/>
      <c r="H94" s="37"/>
      <c r="I94" s="186"/>
      <c r="J94" s="37"/>
      <c r="K94" s="37"/>
      <c r="L94" s="40"/>
      <c r="M94" s="187"/>
      <c r="N94" s="188"/>
      <c r="O94" s="66"/>
      <c r="P94" s="66"/>
      <c r="Q94" s="66"/>
      <c r="R94" s="66"/>
      <c r="S94" s="66"/>
      <c r="T94" s="67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148</v>
      </c>
      <c r="AU94" s="18" t="s">
        <v>84</v>
      </c>
    </row>
    <row r="95" spans="1:65" s="13" customFormat="1" ht="11.25">
      <c r="B95" s="191"/>
      <c r="C95" s="192"/>
      <c r="D95" s="184" t="s">
        <v>150</v>
      </c>
      <c r="E95" s="193" t="s">
        <v>19</v>
      </c>
      <c r="F95" s="194" t="s">
        <v>158</v>
      </c>
      <c r="G95" s="192"/>
      <c r="H95" s="195">
        <v>54</v>
      </c>
      <c r="I95" s="196"/>
      <c r="J95" s="192"/>
      <c r="K95" s="192"/>
      <c r="L95" s="197"/>
      <c r="M95" s="198"/>
      <c r="N95" s="199"/>
      <c r="O95" s="199"/>
      <c r="P95" s="199"/>
      <c r="Q95" s="199"/>
      <c r="R95" s="199"/>
      <c r="S95" s="199"/>
      <c r="T95" s="200"/>
      <c r="AT95" s="201" t="s">
        <v>150</v>
      </c>
      <c r="AU95" s="201" t="s">
        <v>84</v>
      </c>
      <c r="AV95" s="13" t="s">
        <v>84</v>
      </c>
      <c r="AW95" s="13" t="s">
        <v>35</v>
      </c>
      <c r="AX95" s="13" t="s">
        <v>78</v>
      </c>
      <c r="AY95" s="201" t="s">
        <v>136</v>
      </c>
    </row>
    <row r="96" spans="1:65" s="14" customFormat="1" ht="11.25">
      <c r="B96" s="202"/>
      <c r="C96" s="203"/>
      <c r="D96" s="184" t="s">
        <v>150</v>
      </c>
      <c r="E96" s="204" t="s">
        <v>19</v>
      </c>
      <c r="F96" s="205" t="s">
        <v>159</v>
      </c>
      <c r="G96" s="203"/>
      <c r="H96" s="204" t="s">
        <v>19</v>
      </c>
      <c r="I96" s="206"/>
      <c r="J96" s="203"/>
      <c r="K96" s="203"/>
      <c r="L96" s="207"/>
      <c r="M96" s="208"/>
      <c r="N96" s="209"/>
      <c r="O96" s="209"/>
      <c r="P96" s="209"/>
      <c r="Q96" s="209"/>
      <c r="R96" s="209"/>
      <c r="S96" s="209"/>
      <c r="T96" s="210"/>
      <c r="AT96" s="211" t="s">
        <v>150</v>
      </c>
      <c r="AU96" s="211" t="s">
        <v>84</v>
      </c>
      <c r="AV96" s="14" t="s">
        <v>78</v>
      </c>
      <c r="AW96" s="14" t="s">
        <v>35</v>
      </c>
      <c r="AX96" s="14" t="s">
        <v>73</v>
      </c>
      <c r="AY96" s="211" t="s">
        <v>136</v>
      </c>
    </row>
    <row r="97" spans="1:65" s="2" customFormat="1" ht="24.2" customHeight="1">
      <c r="A97" s="35"/>
      <c r="B97" s="36"/>
      <c r="C97" s="171" t="s">
        <v>99</v>
      </c>
      <c r="D97" s="171" t="s">
        <v>139</v>
      </c>
      <c r="E97" s="172" t="s">
        <v>160</v>
      </c>
      <c r="F97" s="173" t="s">
        <v>161</v>
      </c>
      <c r="G97" s="174" t="s">
        <v>142</v>
      </c>
      <c r="H97" s="175">
        <v>27</v>
      </c>
      <c r="I97" s="176"/>
      <c r="J97" s="177">
        <f>ROUND(I97*H97,2)</f>
        <v>0</v>
      </c>
      <c r="K97" s="173" t="s">
        <v>143</v>
      </c>
      <c r="L97" s="40"/>
      <c r="M97" s="178" t="s">
        <v>19</v>
      </c>
      <c r="N97" s="179" t="s">
        <v>46</v>
      </c>
      <c r="O97" s="66"/>
      <c r="P97" s="180">
        <f>O97*H97</f>
        <v>0</v>
      </c>
      <c r="Q97" s="180">
        <v>0</v>
      </c>
      <c r="R97" s="180">
        <f>Q97*H97</f>
        <v>0</v>
      </c>
      <c r="S97" s="180">
        <v>0</v>
      </c>
      <c r="T97" s="181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2" t="s">
        <v>144</v>
      </c>
      <c r="AT97" s="182" t="s">
        <v>139</v>
      </c>
      <c r="AU97" s="182" t="s">
        <v>84</v>
      </c>
      <c r="AY97" s="18" t="s">
        <v>136</v>
      </c>
      <c r="BE97" s="183">
        <f>IF(N97="základní",J97,0)</f>
        <v>0</v>
      </c>
      <c r="BF97" s="183">
        <f>IF(N97="snížená",J97,0)</f>
        <v>0</v>
      </c>
      <c r="BG97" s="183">
        <f>IF(N97="zákl. přenesená",J97,0)</f>
        <v>0</v>
      </c>
      <c r="BH97" s="183">
        <f>IF(N97="sníž. přenesená",J97,0)</f>
        <v>0</v>
      </c>
      <c r="BI97" s="183">
        <f>IF(N97="nulová",J97,0)</f>
        <v>0</v>
      </c>
      <c r="BJ97" s="18" t="s">
        <v>144</v>
      </c>
      <c r="BK97" s="183">
        <f>ROUND(I97*H97,2)</f>
        <v>0</v>
      </c>
      <c r="BL97" s="18" t="s">
        <v>144</v>
      </c>
      <c r="BM97" s="182" t="s">
        <v>162</v>
      </c>
    </row>
    <row r="98" spans="1:65" s="2" customFormat="1" ht="19.5">
      <c r="A98" s="35"/>
      <c r="B98" s="36"/>
      <c r="C98" s="37"/>
      <c r="D98" s="184" t="s">
        <v>146</v>
      </c>
      <c r="E98" s="37"/>
      <c r="F98" s="185" t="s">
        <v>163</v>
      </c>
      <c r="G98" s="37"/>
      <c r="H98" s="37"/>
      <c r="I98" s="186"/>
      <c r="J98" s="37"/>
      <c r="K98" s="37"/>
      <c r="L98" s="40"/>
      <c r="M98" s="187"/>
      <c r="N98" s="188"/>
      <c r="O98" s="66"/>
      <c r="P98" s="66"/>
      <c r="Q98" s="66"/>
      <c r="R98" s="66"/>
      <c r="S98" s="66"/>
      <c r="T98" s="67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146</v>
      </c>
      <c r="AU98" s="18" t="s">
        <v>84</v>
      </c>
    </row>
    <row r="99" spans="1:65" s="2" customFormat="1" ht="11.25">
      <c r="A99" s="35"/>
      <c r="B99" s="36"/>
      <c r="C99" s="37"/>
      <c r="D99" s="189" t="s">
        <v>148</v>
      </c>
      <c r="E99" s="37"/>
      <c r="F99" s="190" t="s">
        <v>164</v>
      </c>
      <c r="G99" s="37"/>
      <c r="H99" s="37"/>
      <c r="I99" s="186"/>
      <c r="J99" s="37"/>
      <c r="K99" s="37"/>
      <c r="L99" s="40"/>
      <c r="M99" s="187"/>
      <c r="N99" s="188"/>
      <c r="O99" s="66"/>
      <c r="P99" s="66"/>
      <c r="Q99" s="66"/>
      <c r="R99" s="66"/>
      <c r="S99" s="66"/>
      <c r="T99" s="67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148</v>
      </c>
      <c r="AU99" s="18" t="s">
        <v>84</v>
      </c>
    </row>
    <row r="100" spans="1:65" s="13" customFormat="1" ht="11.25">
      <c r="B100" s="191"/>
      <c r="C100" s="192"/>
      <c r="D100" s="184" t="s">
        <v>150</v>
      </c>
      <c r="E100" s="193" t="s">
        <v>19</v>
      </c>
      <c r="F100" s="194" t="s">
        <v>80</v>
      </c>
      <c r="G100" s="192"/>
      <c r="H100" s="195">
        <v>27</v>
      </c>
      <c r="I100" s="196"/>
      <c r="J100" s="192"/>
      <c r="K100" s="192"/>
      <c r="L100" s="197"/>
      <c r="M100" s="198"/>
      <c r="N100" s="199"/>
      <c r="O100" s="199"/>
      <c r="P100" s="199"/>
      <c r="Q100" s="199"/>
      <c r="R100" s="199"/>
      <c r="S100" s="199"/>
      <c r="T100" s="200"/>
      <c r="AT100" s="201" t="s">
        <v>150</v>
      </c>
      <c r="AU100" s="201" t="s">
        <v>84</v>
      </c>
      <c r="AV100" s="13" t="s">
        <v>84</v>
      </c>
      <c r="AW100" s="13" t="s">
        <v>35</v>
      </c>
      <c r="AX100" s="13" t="s">
        <v>78</v>
      </c>
      <c r="AY100" s="201" t="s">
        <v>136</v>
      </c>
    </row>
    <row r="101" spans="1:65" s="12" customFormat="1" ht="25.9" customHeight="1">
      <c r="B101" s="155"/>
      <c r="C101" s="156"/>
      <c r="D101" s="157" t="s">
        <v>72</v>
      </c>
      <c r="E101" s="158" t="s">
        <v>165</v>
      </c>
      <c r="F101" s="158" t="s">
        <v>166</v>
      </c>
      <c r="G101" s="156"/>
      <c r="H101" s="156"/>
      <c r="I101" s="159"/>
      <c r="J101" s="160">
        <f>BK101</f>
        <v>0</v>
      </c>
      <c r="K101" s="156"/>
      <c r="L101" s="161"/>
      <c r="M101" s="162"/>
      <c r="N101" s="163"/>
      <c r="O101" s="163"/>
      <c r="P101" s="164">
        <f>P102+P137</f>
        <v>0</v>
      </c>
      <c r="Q101" s="163"/>
      <c r="R101" s="164">
        <f>R102+R137</f>
        <v>2.6722959821000001</v>
      </c>
      <c r="S101" s="163"/>
      <c r="T101" s="165">
        <f>T102+T137</f>
        <v>2.5099470000000004</v>
      </c>
      <c r="AR101" s="166" t="s">
        <v>84</v>
      </c>
      <c r="AT101" s="167" t="s">
        <v>72</v>
      </c>
      <c r="AU101" s="167" t="s">
        <v>73</v>
      </c>
      <c r="AY101" s="166" t="s">
        <v>136</v>
      </c>
      <c r="BK101" s="168">
        <f>BK102+BK137</f>
        <v>0</v>
      </c>
    </row>
    <row r="102" spans="1:65" s="12" customFormat="1" ht="22.9" customHeight="1">
      <c r="B102" s="155"/>
      <c r="C102" s="156"/>
      <c r="D102" s="157" t="s">
        <v>72</v>
      </c>
      <c r="E102" s="169" t="s">
        <v>167</v>
      </c>
      <c r="F102" s="169" t="s">
        <v>168</v>
      </c>
      <c r="G102" s="156"/>
      <c r="H102" s="156"/>
      <c r="I102" s="159"/>
      <c r="J102" s="170">
        <f>BK102</f>
        <v>0</v>
      </c>
      <c r="K102" s="156"/>
      <c r="L102" s="161"/>
      <c r="M102" s="162"/>
      <c r="N102" s="163"/>
      <c r="O102" s="163"/>
      <c r="P102" s="164">
        <f>SUM(P103:P136)</f>
        <v>0</v>
      </c>
      <c r="Q102" s="163"/>
      <c r="R102" s="164">
        <f>SUM(R103:R136)</f>
        <v>2.1233517200000001</v>
      </c>
      <c r="S102" s="163"/>
      <c r="T102" s="165">
        <f>SUM(T103:T136)</f>
        <v>2.0287600000000001</v>
      </c>
      <c r="AR102" s="166" t="s">
        <v>84</v>
      </c>
      <c r="AT102" s="167" t="s">
        <v>72</v>
      </c>
      <c r="AU102" s="167" t="s">
        <v>78</v>
      </c>
      <c r="AY102" s="166" t="s">
        <v>136</v>
      </c>
      <c r="BK102" s="168">
        <f>SUM(BK103:BK136)</f>
        <v>0</v>
      </c>
    </row>
    <row r="103" spans="1:65" s="2" customFormat="1" ht="16.5" customHeight="1">
      <c r="A103" s="35"/>
      <c r="B103" s="36"/>
      <c r="C103" s="171" t="s">
        <v>144</v>
      </c>
      <c r="D103" s="171" t="s">
        <v>139</v>
      </c>
      <c r="E103" s="172" t="s">
        <v>169</v>
      </c>
      <c r="F103" s="173" t="s">
        <v>170</v>
      </c>
      <c r="G103" s="174" t="s">
        <v>171</v>
      </c>
      <c r="H103" s="175">
        <v>72</v>
      </c>
      <c r="I103" s="176"/>
      <c r="J103" s="177">
        <f>ROUND(I103*H103,2)</f>
        <v>0</v>
      </c>
      <c r="K103" s="173" t="s">
        <v>19</v>
      </c>
      <c r="L103" s="40"/>
      <c r="M103" s="178" t="s">
        <v>19</v>
      </c>
      <c r="N103" s="179" t="s">
        <v>46</v>
      </c>
      <c r="O103" s="66"/>
      <c r="P103" s="180">
        <f>O103*H103</f>
        <v>0</v>
      </c>
      <c r="Q103" s="180">
        <v>0</v>
      </c>
      <c r="R103" s="180">
        <f>Q103*H103</f>
        <v>0</v>
      </c>
      <c r="S103" s="180">
        <v>0</v>
      </c>
      <c r="T103" s="181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2" t="s">
        <v>172</v>
      </c>
      <c r="AT103" s="182" t="s">
        <v>139</v>
      </c>
      <c r="AU103" s="182" t="s">
        <v>84</v>
      </c>
      <c r="AY103" s="18" t="s">
        <v>136</v>
      </c>
      <c r="BE103" s="183">
        <f>IF(N103="základní",J103,0)</f>
        <v>0</v>
      </c>
      <c r="BF103" s="183">
        <f>IF(N103="snížená",J103,0)</f>
        <v>0</v>
      </c>
      <c r="BG103" s="183">
        <f>IF(N103="zákl. přenesená",J103,0)</f>
        <v>0</v>
      </c>
      <c r="BH103" s="183">
        <f>IF(N103="sníž. přenesená",J103,0)</f>
        <v>0</v>
      </c>
      <c r="BI103" s="183">
        <f>IF(N103="nulová",J103,0)</f>
        <v>0</v>
      </c>
      <c r="BJ103" s="18" t="s">
        <v>144</v>
      </c>
      <c r="BK103" s="183">
        <f>ROUND(I103*H103,2)</f>
        <v>0</v>
      </c>
      <c r="BL103" s="18" t="s">
        <v>172</v>
      </c>
      <c r="BM103" s="182" t="s">
        <v>173</v>
      </c>
    </row>
    <row r="104" spans="1:65" s="2" customFormat="1" ht="11.25">
      <c r="A104" s="35"/>
      <c r="B104" s="36"/>
      <c r="C104" s="37"/>
      <c r="D104" s="184" t="s">
        <v>146</v>
      </c>
      <c r="E104" s="37"/>
      <c r="F104" s="185" t="s">
        <v>174</v>
      </c>
      <c r="G104" s="37"/>
      <c r="H104" s="37"/>
      <c r="I104" s="186"/>
      <c r="J104" s="37"/>
      <c r="K104" s="37"/>
      <c r="L104" s="40"/>
      <c r="M104" s="187"/>
      <c r="N104" s="188"/>
      <c r="O104" s="66"/>
      <c r="P104" s="66"/>
      <c r="Q104" s="66"/>
      <c r="R104" s="66"/>
      <c r="S104" s="66"/>
      <c r="T104" s="67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146</v>
      </c>
      <c r="AU104" s="18" t="s">
        <v>84</v>
      </c>
    </row>
    <row r="105" spans="1:65" s="13" customFormat="1" ht="11.25">
      <c r="B105" s="191"/>
      <c r="C105" s="192"/>
      <c r="D105" s="184" t="s">
        <v>150</v>
      </c>
      <c r="E105" s="193" t="s">
        <v>19</v>
      </c>
      <c r="F105" s="194" t="s">
        <v>175</v>
      </c>
      <c r="G105" s="192"/>
      <c r="H105" s="195">
        <v>72</v>
      </c>
      <c r="I105" s="196"/>
      <c r="J105" s="192"/>
      <c r="K105" s="192"/>
      <c r="L105" s="197"/>
      <c r="M105" s="198"/>
      <c r="N105" s="199"/>
      <c r="O105" s="199"/>
      <c r="P105" s="199"/>
      <c r="Q105" s="199"/>
      <c r="R105" s="199"/>
      <c r="S105" s="199"/>
      <c r="T105" s="200"/>
      <c r="AT105" s="201" t="s">
        <v>150</v>
      </c>
      <c r="AU105" s="201" t="s">
        <v>84</v>
      </c>
      <c r="AV105" s="13" t="s">
        <v>84</v>
      </c>
      <c r="AW105" s="13" t="s">
        <v>35</v>
      </c>
      <c r="AX105" s="13" t="s">
        <v>78</v>
      </c>
      <c r="AY105" s="201" t="s">
        <v>136</v>
      </c>
    </row>
    <row r="106" spans="1:65" s="14" customFormat="1" ht="11.25">
      <c r="B106" s="202"/>
      <c r="C106" s="203"/>
      <c r="D106" s="184" t="s">
        <v>150</v>
      </c>
      <c r="E106" s="204" t="s">
        <v>19</v>
      </c>
      <c r="F106" s="205" t="s">
        <v>176</v>
      </c>
      <c r="G106" s="203"/>
      <c r="H106" s="204" t="s">
        <v>19</v>
      </c>
      <c r="I106" s="206"/>
      <c r="J106" s="203"/>
      <c r="K106" s="203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150</v>
      </c>
      <c r="AU106" s="211" t="s">
        <v>84</v>
      </c>
      <c r="AV106" s="14" t="s">
        <v>78</v>
      </c>
      <c r="AW106" s="14" t="s">
        <v>35</v>
      </c>
      <c r="AX106" s="14" t="s">
        <v>73</v>
      </c>
      <c r="AY106" s="211" t="s">
        <v>136</v>
      </c>
    </row>
    <row r="107" spans="1:65" s="14" customFormat="1" ht="11.25">
      <c r="B107" s="202"/>
      <c r="C107" s="203"/>
      <c r="D107" s="184" t="s">
        <v>150</v>
      </c>
      <c r="E107" s="204" t="s">
        <v>19</v>
      </c>
      <c r="F107" s="205" t="s">
        <v>177</v>
      </c>
      <c r="G107" s="203"/>
      <c r="H107" s="204" t="s">
        <v>19</v>
      </c>
      <c r="I107" s="206"/>
      <c r="J107" s="203"/>
      <c r="K107" s="203"/>
      <c r="L107" s="207"/>
      <c r="M107" s="208"/>
      <c r="N107" s="209"/>
      <c r="O107" s="209"/>
      <c r="P107" s="209"/>
      <c r="Q107" s="209"/>
      <c r="R107" s="209"/>
      <c r="S107" s="209"/>
      <c r="T107" s="210"/>
      <c r="AT107" s="211" t="s">
        <v>150</v>
      </c>
      <c r="AU107" s="211" t="s">
        <v>84</v>
      </c>
      <c r="AV107" s="14" t="s">
        <v>78</v>
      </c>
      <c r="AW107" s="14" t="s">
        <v>35</v>
      </c>
      <c r="AX107" s="14" t="s">
        <v>73</v>
      </c>
      <c r="AY107" s="211" t="s">
        <v>136</v>
      </c>
    </row>
    <row r="108" spans="1:65" s="2" customFormat="1" ht="16.5" customHeight="1">
      <c r="A108" s="35"/>
      <c r="B108" s="36"/>
      <c r="C108" s="171" t="s">
        <v>178</v>
      </c>
      <c r="D108" s="171" t="s">
        <v>139</v>
      </c>
      <c r="E108" s="172" t="s">
        <v>179</v>
      </c>
      <c r="F108" s="173" t="s">
        <v>180</v>
      </c>
      <c r="G108" s="174" t="s">
        <v>87</v>
      </c>
      <c r="H108" s="175">
        <v>2028.76</v>
      </c>
      <c r="I108" s="176"/>
      <c r="J108" s="177">
        <f>ROUND(I108*H108,2)</f>
        <v>0</v>
      </c>
      <c r="K108" s="173" t="s">
        <v>143</v>
      </c>
      <c r="L108" s="40"/>
      <c r="M108" s="178" t="s">
        <v>19</v>
      </c>
      <c r="N108" s="179" t="s">
        <v>46</v>
      </c>
      <c r="O108" s="66"/>
      <c r="P108" s="180">
        <f>O108*H108</f>
        <v>0</v>
      </c>
      <c r="Q108" s="180">
        <v>4.6999999999999997E-5</v>
      </c>
      <c r="R108" s="180">
        <f>Q108*H108</f>
        <v>9.5351719999999987E-2</v>
      </c>
      <c r="S108" s="180">
        <v>0</v>
      </c>
      <c r="T108" s="181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2" t="s">
        <v>172</v>
      </c>
      <c r="AT108" s="182" t="s">
        <v>139</v>
      </c>
      <c r="AU108" s="182" t="s">
        <v>84</v>
      </c>
      <c r="AY108" s="18" t="s">
        <v>136</v>
      </c>
      <c r="BE108" s="183">
        <f>IF(N108="základní",J108,0)</f>
        <v>0</v>
      </c>
      <c r="BF108" s="183">
        <f>IF(N108="snížená",J108,0)</f>
        <v>0</v>
      </c>
      <c r="BG108" s="183">
        <f>IF(N108="zákl. přenesená",J108,0)</f>
        <v>0</v>
      </c>
      <c r="BH108" s="183">
        <f>IF(N108="sníž. přenesená",J108,0)</f>
        <v>0</v>
      </c>
      <c r="BI108" s="183">
        <f>IF(N108="nulová",J108,0)</f>
        <v>0</v>
      </c>
      <c r="BJ108" s="18" t="s">
        <v>144</v>
      </c>
      <c r="BK108" s="183">
        <f>ROUND(I108*H108,2)</f>
        <v>0</v>
      </c>
      <c r="BL108" s="18" t="s">
        <v>172</v>
      </c>
      <c r="BM108" s="182" t="s">
        <v>181</v>
      </c>
    </row>
    <row r="109" spans="1:65" s="2" customFormat="1" ht="11.25">
      <c r="A109" s="35"/>
      <c r="B109" s="36"/>
      <c r="C109" s="37"/>
      <c r="D109" s="184" t="s">
        <v>146</v>
      </c>
      <c r="E109" s="37"/>
      <c r="F109" s="185" t="s">
        <v>182</v>
      </c>
      <c r="G109" s="37"/>
      <c r="H109" s="37"/>
      <c r="I109" s="186"/>
      <c r="J109" s="37"/>
      <c r="K109" s="37"/>
      <c r="L109" s="40"/>
      <c r="M109" s="187"/>
      <c r="N109" s="188"/>
      <c r="O109" s="66"/>
      <c r="P109" s="66"/>
      <c r="Q109" s="66"/>
      <c r="R109" s="66"/>
      <c r="S109" s="66"/>
      <c r="T109" s="67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146</v>
      </c>
      <c r="AU109" s="18" t="s">
        <v>84</v>
      </c>
    </row>
    <row r="110" spans="1:65" s="2" customFormat="1" ht="11.25">
      <c r="A110" s="35"/>
      <c r="B110" s="36"/>
      <c r="C110" s="37"/>
      <c r="D110" s="189" t="s">
        <v>148</v>
      </c>
      <c r="E110" s="37"/>
      <c r="F110" s="190" t="s">
        <v>183</v>
      </c>
      <c r="G110" s="37"/>
      <c r="H110" s="37"/>
      <c r="I110" s="186"/>
      <c r="J110" s="37"/>
      <c r="K110" s="37"/>
      <c r="L110" s="40"/>
      <c r="M110" s="187"/>
      <c r="N110" s="188"/>
      <c r="O110" s="66"/>
      <c r="P110" s="66"/>
      <c r="Q110" s="66"/>
      <c r="R110" s="66"/>
      <c r="S110" s="66"/>
      <c r="T110" s="67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148</v>
      </c>
      <c r="AU110" s="18" t="s">
        <v>84</v>
      </c>
    </row>
    <row r="111" spans="1:65" s="14" customFormat="1" ht="11.25">
      <c r="B111" s="202"/>
      <c r="C111" s="203"/>
      <c r="D111" s="184" t="s">
        <v>150</v>
      </c>
      <c r="E111" s="204" t="s">
        <v>19</v>
      </c>
      <c r="F111" s="205" t="s">
        <v>184</v>
      </c>
      <c r="G111" s="203"/>
      <c r="H111" s="204" t="s">
        <v>19</v>
      </c>
      <c r="I111" s="206"/>
      <c r="J111" s="203"/>
      <c r="K111" s="203"/>
      <c r="L111" s="207"/>
      <c r="M111" s="208"/>
      <c r="N111" s="209"/>
      <c r="O111" s="209"/>
      <c r="P111" s="209"/>
      <c r="Q111" s="209"/>
      <c r="R111" s="209"/>
      <c r="S111" s="209"/>
      <c r="T111" s="210"/>
      <c r="AT111" s="211" t="s">
        <v>150</v>
      </c>
      <c r="AU111" s="211" t="s">
        <v>84</v>
      </c>
      <c r="AV111" s="14" t="s">
        <v>78</v>
      </c>
      <c r="AW111" s="14" t="s">
        <v>35</v>
      </c>
      <c r="AX111" s="14" t="s">
        <v>73</v>
      </c>
      <c r="AY111" s="211" t="s">
        <v>136</v>
      </c>
    </row>
    <row r="112" spans="1:65" s="13" customFormat="1" ht="11.25">
      <c r="B112" s="191"/>
      <c r="C112" s="192"/>
      <c r="D112" s="184" t="s">
        <v>150</v>
      </c>
      <c r="E112" s="193" t="s">
        <v>90</v>
      </c>
      <c r="F112" s="194" t="s">
        <v>92</v>
      </c>
      <c r="G112" s="192"/>
      <c r="H112" s="195">
        <v>1478.37</v>
      </c>
      <c r="I112" s="196"/>
      <c r="J112" s="192"/>
      <c r="K112" s="192"/>
      <c r="L112" s="197"/>
      <c r="M112" s="198"/>
      <c r="N112" s="199"/>
      <c r="O112" s="199"/>
      <c r="P112" s="199"/>
      <c r="Q112" s="199"/>
      <c r="R112" s="199"/>
      <c r="S112" s="199"/>
      <c r="T112" s="200"/>
      <c r="AT112" s="201" t="s">
        <v>150</v>
      </c>
      <c r="AU112" s="201" t="s">
        <v>84</v>
      </c>
      <c r="AV112" s="13" t="s">
        <v>84</v>
      </c>
      <c r="AW112" s="13" t="s">
        <v>35</v>
      </c>
      <c r="AX112" s="13" t="s">
        <v>73</v>
      </c>
      <c r="AY112" s="201" t="s">
        <v>136</v>
      </c>
    </row>
    <row r="113" spans="1:65" s="14" customFormat="1" ht="11.25">
      <c r="B113" s="202"/>
      <c r="C113" s="203"/>
      <c r="D113" s="184" t="s">
        <v>150</v>
      </c>
      <c r="E113" s="204" t="s">
        <v>19</v>
      </c>
      <c r="F113" s="205" t="s">
        <v>185</v>
      </c>
      <c r="G113" s="203"/>
      <c r="H113" s="204" t="s">
        <v>19</v>
      </c>
      <c r="I113" s="206"/>
      <c r="J113" s="203"/>
      <c r="K113" s="203"/>
      <c r="L113" s="207"/>
      <c r="M113" s="208"/>
      <c r="N113" s="209"/>
      <c r="O113" s="209"/>
      <c r="P113" s="209"/>
      <c r="Q113" s="209"/>
      <c r="R113" s="209"/>
      <c r="S113" s="209"/>
      <c r="T113" s="210"/>
      <c r="AT113" s="211" t="s">
        <v>150</v>
      </c>
      <c r="AU113" s="211" t="s">
        <v>84</v>
      </c>
      <c r="AV113" s="14" t="s">
        <v>78</v>
      </c>
      <c r="AW113" s="14" t="s">
        <v>35</v>
      </c>
      <c r="AX113" s="14" t="s">
        <v>73</v>
      </c>
      <c r="AY113" s="211" t="s">
        <v>136</v>
      </c>
    </row>
    <row r="114" spans="1:65" s="13" customFormat="1" ht="11.25">
      <c r="B114" s="191"/>
      <c r="C114" s="192"/>
      <c r="D114" s="184" t="s">
        <v>150</v>
      </c>
      <c r="E114" s="193" t="s">
        <v>85</v>
      </c>
      <c r="F114" s="194" t="s">
        <v>88</v>
      </c>
      <c r="G114" s="192"/>
      <c r="H114" s="195">
        <v>33.11</v>
      </c>
      <c r="I114" s="196"/>
      <c r="J114" s="192"/>
      <c r="K114" s="192"/>
      <c r="L114" s="197"/>
      <c r="M114" s="198"/>
      <c r="N114" s="199"/>
      <c r="O114" s="199"/>
      <c r="P114" s="199"/>
      <c r="Q114" s="199"/>
      <c r="R114" s="199"/>
      <c r="S114" s="199"/>
      <c r="T114" s="200"/>
      <c r="AT114" s="201" t="s">
        <v>150</v>
      </c>
      <c r="AU114" s="201" t="s">
        <v>84</v>
      </c>
      <c r="AV114" s="13" t="s">
        <v>84</v>
      </c>
      <c r="AW114" s="13" t="s">
        <v>35</v>
      </c>
      <c r="AX114" s="13" t="s">
        <v>73</v>
      </c>
      <c r="AY114" s="201" t="s">
        <v>136</v>
      </c>
    </row>
    <row r="115" spans="1:65" s="14" customFormat="1" ht="11.25">
      <c r="B115" s="202"/>
      <c r="C115" s="203"/>
      <c r="D115" s="184" t="s">
        <v>150</v>
      </c>
      <c r="E115" s="204" t="s">
        <v>19</v>
      </c>
      <c r="F115" s="205" t="s">
        <v>186</v>
      </c>
      <c r="G115" s="203"/>
      <c r="H115" s="204" t="s">
        <v>19</v>
      </c>
      <c r="I115" s="206"/>
      <c r="J115" s="203"/>
      <c r="K115" s="203"/>
      <c r="L115" s="207"/>
      <c r="M115" s="208"/>
      <c r="N115" s="209"/>
      <c r="O115" s="209"/>
      <c r="P115" s="209"/>
      <c r="Q115" s="209"/>
      <c r="R115" s="209"/>
      <c r="S115" s="209"/>
      <c r="T115" s="210"/>
      <c r="AT115" s="211" t="s">
        <v>150</v>
      </c>
      <c r="AU115" s="211" t="s">
        <v>84</v>
      </c>
      <c r="AV115" s="14" t="s">
        <v>78</v>
      </c>
      <c r="AW115" s="14" t="s">
        <v>35</v>
      </c>
      <c r="AX115" s="14" t="s">
        <v>73</v>
      </c>
      <c r="AY115" s="211" t="s">
        <v>136</v>
      </c>
    </row>
    <row r="116" spans="1:65" s="13" customFormat="1" ht="11.25">
      <c r="B116" s="191"/>
      <c r="C116" s="192"/>
      <c r="D116" s="184" t="s">
        <v>150</v>
      </c>
      <c r="E116" s="193" t="s">
        <v>93</v>
      </c>
      <c r="F116" s="194" t="s">
        <v>187</v>
      </c>
      <c r="G116" s="192"/>
      <c r="H116" s="195">
        <v>517.28</v>
      </c>
      <c r="I116" s="196"/>
      <c r="J116" s="192"/>
      <c r="K116" s="192"/>
      <c r="L116" s="197"/>
      <c r="M116" s="198"/>
      <c r="N116" s="199"/>
      <c r="O116" s="199"/>
      <c r="P116" s="199"/>
      <c r="Q116" s="199"/>
      <c r="R116" s="199"/>
      <c r="S116" s="199"/>
      <c r="T116" s="200"/>
      <c r="AT116" s="201" t="s">
        <v>150</v>
      </c>
      <c r="AU116" s="201" t="s">
        <v>84</v>
      </c>
      <c r="AV116" s="13" t="s">
        <v>84</v>
      </c>
      <c r="AW116" s="13" t="s">
        <v>35</v>
      </c>
      <c r="AX116" s="13" t="s">
        <v>73</v>
      </c>
      <c r="AY116" s="201" t="s">
        <v>136</v>
      </c>
    </row>
    <row r="117" spans="1:65" s="14" customFormat="1" ht="11.25">
      <c r="B117" s="202"/>
      <c r="C117" s="203"/>
      <c r="D117" s="184" t="s">
        <v>150</v>
      </c>
      <c r="E117" s="204" t="s">
        <v>19</v>
      </c>
      <c r="F117" s="205" t="s">
        <v>188</v>
      </c>
      <c r="G117" s="203"/>
      <c r="H117" s="204" t="s">
        <v>19</v>
      </c>
      <c r="I117" s="206"/>
      <c r="J117" s="203"/>
      <c r="K117" s="203"/>
      <c r="L117" s="207"/>
      <c r="M117" s="208"/>
      <c r="N117" s="209"/>
      <c r="O117" s="209"/>
      <c r="P117" s="209"/>
      <c r="Q117" s="209"/>
      <c r="R117" s="209"/>
      <c r="S117" s="209"/>
      <c r="T117" s="210"/>
      <c r="AT117" s="211" t="s">
        <v>150</v>
      </c>
      <c r="AU117" s="211" t="s">
        <v>84</v>
      </c>
      <c r="AV117" s="14" t="s">
        <v>78</v>
      </c>
      <c r="AW117" s="14" t="s">
        <v>35</v>
      </c>
      <c r="AX117" s="14" t="s">
        <v>73</v>
      </c>
      <c r="AY117" s="211" t="s">
        <v>136</v>
      </c>
    </row>
    <row r="118" spans="1:65" s="15" customFormat="1" ht="11.25">
      <c r="B118" s="212"/>
      <c r="C118" s="213"/>
      <c r="D118" s="184" t="s">
        <v>150</v>
      </c>
      <c r="E118" s="214" t="s">
        <v>19</v>
      </c>
      <c r="F118" s="215" t="s">
        <v>189</v>
      </c>
      <c r="G118" s="213"/>
      <c r="H118" s="216">
        <v>2028.76</v>
      </c>
      <c r="I118" s="217"/>
      <c r="J118" s="213"/>
      <c r="K118" s="213"/>
      <c r="L118" s="218"/>
      <c r="M118" s="219"/>
      <c r="N118" s="220"/>
      <c r="O118" s="220"/>
      <c r="P118" s="220"/>
      <c r="Q118" s="220"/>
      <c r="R118" s="220"/>
      <c r="S118" s="220"/>
      <c r="T118" s="221"/>
      <c r="AT118" s="222" t="s">
        <v>150</v>
      </c>
      <c r="AU118" s="222" t="s">
        <v>84</v>
      </c>
      <c r="AV118" s="15" t="s">
        <v>144</v>
      </c>
      <c r="AW118" s="15" t="s">
        <v>35</v>
      </c>
      <c r="AX118" s="15" t="s">
        <v>78</v>
      </c>
      <c r="AY118" s="222" t="s">
        <v>136</v>
      </c>
    </row>
    <row r="119" spans="1:65" s="2" customFormat="1" ht="16.5" customHeight="1">
      <c r="A119" s="35"/>
      <c r="B119" s="36"/>
      <c r="C119" s="223" t="s">
        <v>190</v>
      </c>
      <c r="D119" s="223" t="s">
        <v>191</v>
      </c>
      <c r="E119" s="224" t="s">
        <v>192</v>
      </c>
      <c r="F119" s="225" t="s">
        <v>193</v>
      </c>
      <c r="G119" s="226" t="s">
        <v>194</v>
      </c>
      <c r="H119" s="227">
        <v>1.4419999999999999</v>
      </c>
      <c r="I119" s="228"/>
      <c r="J119" s="229">
        <f>ROUND(I119*H119,2)</f>
        <v>0</v>
      </c>
      <c r="K119" s="225" t="s">
        <v>143</v>
      </c>
      <c r="L119" s="230"/>
      <c r="M119" s="231" t="s">
        <v>19</v>
      </c>
      <c r="N119" s="232" t="s">
        <v>46</v>
      </c>
      <c r="O119" s="66"/>
      <c r="P119" s="180">
        <f>O119*H119</f>
        <v>0</v>
      </c>
      <c r="Q119" s="180">
        <v>1</v>
      </c>
      <c r="R119" s="180">
        <f>Q119*H119</f>
        <v>1.4419999999999999</v>
      </c>
      <c r="S119" s="180">
        <v>0</v>
      </c>
      <c r="T119" s="181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2" t="s">
        <v>195</v>
      </c>
      <c r="AT119" s="182" t="s">
        <v>191</v>
      </c>
      <c r="AU119" s="182" t="s">
        <v>84</v>
      </c>
      <c r="AY119" s="18" t="s">
        <v>136</v>
      </c>
      <c r="BE119" s="183">
        <f>IF(N119="základní",J119,0)</f>
        <v>0</v>
      </c>
      <c r="BF119" s="183">
        <f>IF(N119="snížená",J119,0)</f>
        <v>0</v>
      </c>
      <c r="BG119" s="183">
        <f>IF(N119="zákl. přenesená",J119,0)</f>
        <v>0</v>
      </c>
      <c r="BH119" s="183">
        <f>IF(N119="sníž. přenesená",J119,0)</f>
        <v>0</v>
      </c>
      <c r="BI119" s="183">
        <f>IF(N119="nulová",J119,0)</f>
        <v>0</v>
      </c>
      <c r="BJ119" s="18" t="s">
        <v>144</v>
      </c>
      <c r="BK119" s="183">
        <f>ROUND(I119*H119,2)</f>
        <v>0</v>
      </c>
      <c r="BL119" s="18" t="s">
        <v>172</v>
      </c>
      <c r="BM119" s="182" t="s">
        <v>196</v>
      </c>
    </row>
    <row r="120" spans="1:65" s="2" customFormat="1" ht="11.25">
      <c r="A120" s="35"/>
      <c r="B120" s="36"/>
      <c r="C120" s="37"/>
      <c r="D120" s="184" t="s">
        <v>146</v>
      </c>
      <c r="E120" s="37"/>
      <c r="F120" s="185" t="s">
        <v>193</v>
      </c>
      <c r="G120" s="37"/>
      <c r="H120" s="37"/>
      <c r="I120" s="186"/>
      <c r="J120" s="37"/>
      <c r="K120" s="37"/>
      <c r="L120" s="40"/>
      <c r="M120" s="187"/>
      <c r="N120" s="188"/>
      <c r="O120" s="66"/>
      <c r="P120" s="66"/>
      <c r="Q120" s="66"/>
      <c r="R120" s="66"/>
      <c r="S120" s="66"/>
      <c r="T120" s="67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146</v>
      </c>
      <c r="AU120" s="18" t="s">
        <v>84</v>
      </c>
    </row>
    <row r="121" spans="1:65" s="2" customFormat="1" ht="16.5" customHeight="1">
      <c r="A121" s="35"/>
      <c r="B121" s="36"/>
      <c r="C121" s="223" t="s">
        <v>197</v>
      </c>
      <c r="D121" s="223" t="s">
        <v>191</v>
      </c>
      <c r="E121" s="224" t="s">
        <v>198</v>
      </c>
      <c r="F121" s="225" t="s">
        <v>199</v>
      </c>
      <c r="G121" s="226" t="s">
        <v>194</v>
      </c>
      <c r="H121" s="227">
        <v>3.2000000000000001E-2</v>
      </c>
      <c r="I121" s="228"/>
      <c r="J121" s="229">
        <f>ROUND(I121*H121,2)</f>
        <v>0</v>
      </c>
      <c r="K121" s="225" t="s">
        <v>143</v>
      </c>
      <c r="L121" s="230"/>
      <c r="M121" s="231" t="s">
        <v>19</v>
      </c>
      <c r="N121" s="232" t="s">
        <v>46</v>
      </c>
      <c r="O121" s="66"/>
      <c r="P121" s="180">
        <f>O121*H121</f>
        <v>0</v>
      </c>
      <c r="Q121" s="180">
        <v>1</v>
      </c>
      <c r="R121" s="180">
        <f>Q121*H121</f>
        <v>3.2000000000000001E-2</v>
      </c>
      <c r="S121" s="180">
        <v>0</v>
      </c>
      <c r="T121" s="181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2" t="s">
        <v>195</v>
      </c>
      <c r="AT121" s="182" t="s">
        <v>191</v>
      </c>
      <c r="AU121" s="182" t="s">
        <v>84</v>
      </c>
      <c r="AY121" s="18" t="s">
        <v>136</v>
      </c>
      <c r="BE121" s="183">
        <f>IF(N121="základní",J121,0)</f>
        <v>0</v>
      </c>
      <c r="BF121" s="183">
        <f>IF(N121="snížená",J121,0)</f>
        <v>0</v>
      </c>
      <c r="BG121" s="183">
        <f>IF(N121="zákl. přenesená",J121,0)</f>
        <v>0</v>
      </c>
      <c r="BH121" s="183">
        <f>IF(N121="sníž. přenesená",J121,0)</f>
        <v>0</v>
      </c>
      <c r="BI121" s="183">
        <f>IF(N121="nulová",J121,0)</f>
        <v>0</v>
      </c>
      <c r="BJ121" s="18" t="s">
        <v>144</v>
      </c>
      <c r="BK121" s="183">
        <f>ROUND(I121*H121,2)</f>
        <v>0</v>
      </c>
      <c r="BL121" s="18" t="s">
        <v>172</v>
      </c>
      <c r="BM121" s="182" t="s">
        <v>200</v>
      </c>
    </row>
    <row r="122" spans="1:65" s="2" customFormat="1" ht="11.25">
      <c r="A122" s="35"/>
      <c r="B122" s="36"/>
      <c r="C122" s="37"/>
      <c r="D122" s="184" t="s">
        <v>146</v>
      </c>
      <c r="E122" s="37"/>
      <c r="F122" s="185" t="s">
        <v>199</v>
      </c>
      <c r="G122" s="37"/>
      <c r="H122" s="37"/>
      <c r="I122" s="186"/>
      <c r="J122" s="37"/>
      <c r="K122" s="37"/>
      <c r="L122" s="40"/>
      <c r="M122" s="187"/>
      <c r="N122" s="188"/>
      <c r="O122" s="66"/>
      <c r="P122" s="66"/>
      <c r="Q122" s="66"/>
      <c r="R122" s="66"/>
      <c r="S122" s="66"/>
      <c r="T122" s="67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146</v>
      </c>
      <c r="AU122" s="18" t="s">
        <v>84</v>
      </c>
    </row>
    <row r="123" spans="1:65" s="2" customFormat="1" ht="16.5" customHeight="1">
      <c r="A123" s="35"/>
      <c r="B123" s="36"/>
      <c r="C123" s="223" t="s">
        <v>201</v>
      </c>
      <c r="D123" s="223" t="s">
        <v>191</v>
      </c>
      <c r="E123" s="224" t="s">
        <v>202</v>
      </c>
      <c r="F123" s="225" t="s">
        <v>203</v>
      </c>
      <c r="G123" s="226" t="s">
        <v>194</v>
      </c>
      <c r="H123" s="227">
        <v>0.55400000000000005</v>
      </c>
      <c r="I123" s="228"/>
      <c r="J123" s="229">
        <f>ROUND(I123*H123,2)</f>
        <v>0</v>
      </c>
      <c r="K123" s="225" t="s">
        <v>143</v>
      </c>
      <c r="L123" s="230"/>
      <c r="M123" s="231" t="s">
        <v>19</v>
      </c>
      <c r="N123" s="232" t="s">
        <v>46</v>
      </c>
      <c r="O123" s="66"/>
      <c r="P123" s="180">
        <f>O123*H123</f>
        <v>0</v>
      </c>
      <c r="Q123" s="180">
        <v>1</v>
      </c>
      <c r="R123" s="180">
        <f>Q123*H123</f>
        <v>0.55400000000000005</v>
      </c>
      <c r="S123" s="180">
        <v>0</v>
      </c>
      <c r="T123" s="181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2" t="s">
        <v>195</v>
      </c>
      <c r="AT123" s="182" t="s">
        <v>191</v>
      </c>
      <c r="AU123" s="182" t="s">
        <v>84</v>
      </c>
      <c r="AY123" s="18" t="s">
        <v>136</v>
      </c>
      <c r="BE123" s="183">
        <f>IF(N123="základní",J123,0)</f>
        <v>0</v>
      </c>
      <c r="BF123" s="183">
        <f>IF(N123="snížená",J123,0)</f>
        <v>0</v>
      </c>
      <c r="BG123" s="183">
        <f>IF(N123="zákl. přenesená",J123,0)</f>
        <v>0</v>
      </c>
      <c r="BH123" s="183">
        <f>IF(N123="sníž. přenesená",J123,0)</f>
        <v>0</v>
      </c>
      <c r="BI123" s="183">
        <f>IF(N123="nulová",J123,0)</f>
        <v>0</v>
      </c>
      <c r="BJ123" s="18" t="s">
        <v>144</v>
      </c>
      <c r="BK123" s="183">
        <f>ROUND(I123*H123,2)</f>
        <v>0</v>
      </c>
      <c r="BL123" s="18" t="s">
        <v>172</v>
      </c>
      <c r="BM123" s="182" t="s">
        <v>204</v>
      </c>
    </row>
    <row r="124" spans="1:65" s="2" customFormat="1" ht="11.25">
      <c r="A124" s="35"/>
      <c r="B124" s="36"/>
      <c r="C124" s="37"/>
      <c r="D124" s="184" t="s">
        <v>146</v>
      </c>
      <c r="E124" s="37"/>
      <c r="F124" s="185" t="s">
        <v>203</v>
      </c>
      <c r="G124" s="37"/>
      <c r="H124" s="37"/>
      <c r="I124" s="186"/>
      <c r="J124" s="37"/>
      <c r="K124" s="37"/>
      <c r="L124" s="40"/>
      <c r="M124" s="187"/>
      <c r="N124" s="188"/>
      <c r="O124" s="66"/>
      <c r="P124" s="66"/>
      <c r="Q124" s="66"/>
      <c r="R124" s="66"/>
      <c r="S124" s="66"/>
      <c r="T124" s="67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146</v>
      </c>
      <c r="AU124" s="18" t="s">
        <v>84</v>
      </c>
    </row>
    <row r="125" spans="1:65" s="2" customFormat="1" ht="16.5" customHeight="1">
      <c r="A125" s="35"/>
      <c r="B125" s="36"/>
      <c r="C125" s="171" t="s">
        <v>137</v>
      </c>
      <c r="D125" s="171" t="s">
        <v>139</v>
      </c>
      <c r="E125" s="172" t="s">
        <v>205</v>
      </c>
      <c r="F125" s="173" t="s">
        <v>206</v>
      </c>
      <c r="G125" s="174" t="s">
        <v>87</v>
      </c>
      <c r="H125" s="175">
        <v>517.28</v>
      </c>
      <c r="I125" s="176"/>
      <c r="J125" s="177">
        <f>ROUND(I125*H125,2)</f>
        <v>0</v>
      </c>
      <c r="K125" s="173" t="s">
        <v>143</v>
      </c>
      <c r="L125" s="40"/>
      <c r="M125" s="178" t="s">
        <v>19</v>
      </c>
      <c r="N125" s="179" t="s">
        <v>46</v>
      </c>
      <c r="O125" s="66"/>
      <c r="P125" s="180">
        <f>O125*H125</f>
        <v>0</v>
      </c>
      <c r="Q125" s="180">
        <v>0</v>
      </c>
      <c r="R125" s="180">
        <f>Q125*H125</f>
        <v>0</v>
      </c>
      <c r="S125" s="180">
        <v>1E-3</v>
      </c>
      <c r="T125" s="181">
        <f>S125*H125</f>
        <v>0.51727999999999996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2" t="s">
        <v>172</v>
      </c>
      <c r="AT125" s="182" t="s">
        <v>139</v>
      </c>
      <c r="AU125" s="182" t="s">
        <v>84</v>
      </c>
      <c r="AY125" s="18" t="s">
        <v>136</v>
      </c>
      <c r="BE125" s="183">
        <f>IF(N125="základní",J125,0)</f>
        <v>0</v>
      </c>
      <c r="BF125" s="183">
        <f>IF(N125="snížená",J125,0)</f>
        <v>0</v>
      </c>
      <c r="BG125" s="183">
        <f>IF(N125="zákl. přenesená",J125,0)</f>
        <v>0</v>
      </c>
      <c r="BH125" s="183">
        <f>IF(N125="sníž. přenesená",J125,0)</f>
        <v>0</v>
      </c>
      <c r="BI125" s="183">
        <f>IF(N125="nulová",J125,0)</f>
        <v>0</v>
      </c>
      <c r="BJ125" s="18" t="s">
        <v>144</v>
      </c>
      <c r="BK125" s="183">
        <f>ROUND(I125*H125,2)</f>
        <v>0</v>
      </c>
      <c r="BL125" s="18" t="s">
        <v>172</v>
      </c>
      <c r="BM125" s="182" t="s">
        <v>207</v>
      </c>
    </row>
    <row r="126" spans="1:65" s="2" customFormat="1" ht="11.25">
      <c r="A126" s="35"/>
      <c r="B126" s="36"/>
      <c r="C126" s="37"/>
      <c r="D126" s="184" t="s">
        <v>146</v>
      </c>
      <c r="E126" s="37"/>
      <c r="F126" s="185" t="s">
        <v>208</v>
      </c>
      <c r="G126" s="37"/>
      <c r="H126" s="37"/>
      <c r="I126" s="186"/>
      <c r="J126" s="37"/>
      <c r="K126" s="37"/>
      <c r="L126" s="40"/>
      <c r="M126" s="187"/>
      <c r="N126" s="188"/>
      <c r="O126" s="66"/>
      <c r="P126" s="66"/>
      <c r="Q126" s="66"/>
      <c r="R126" s="66"/>
      <c r="S126" s="66"/>
      <c r="T126" s="67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146</v>
      </c>
      <c r="AU126" s="18" t="s">
        <v>84</v>
      </c>
    </row>
    <row r="127" spans="1:65" s="2" customFormat="1" ht="11.25">
      <c r="A127" s="35"/>
      <c r="B127" s="36"/>
      <c r="C127" s="37"/>
      <c r="D127" s="189" t="s">
        <v>148</v>
      </c>
      <c r="E127" s="37"/>
      <c r="F127" s="190" t="s">
        <v>209</v>
      </c>
      <c r="G127" s="37"/>
      <c r="H127" s="37"/>
      <c r="I127" s="186"/>
      <c r="J127" s="37"/>
      <c r="K127" s="37"/>
      <c r="L127" s="40"/>
      <c r="M127" s="187"/>
      <c r="N127" s="188"/>
      <c r="O127" s="66"/>
      <c r="P127" s="66"/>
      <c r="Q127" s="66"/>
      <c r="R127" s="66"/>
      <c r="S127" s="66"/>
      <c r="T127" s="67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148</v>
      </c>
      <c r="AU127" s="18" t="s">
        <v>84</v>
      </c>
    </row>
    <row r="128" spans="1:65" s="13" customFormat="1" ht="11.25">
      <c r="B128" s="191"/>
      <c r="C128" s="192"/>
      <c r="D128" s="184" t="s">
        <v>150</v>
      </c>
      <c r="E128" s="193" t="s">
        <v>19</v>
      </c>
      <c r="F128" s="194" t="s">
        <v>93</v>
      </c>
      <c r="G128" s="192"/>
      <c r="H128" s="195">
        <v>517.28</v>
      </c>
      <c r="I128" s="196"/>
      <c r="J128" s="192"/>
      <c r="K128" s="192"/>
      <c r="L128" s="197"/>
      <c r="M128" s="198"/>
      <c r="N128" s="199"/>
      <c r="O128" s="199"/>
      <c r="P128" s="199"/>
      <c r="Q128" s="199"/>
      <c r="R128" s="199"/>
      <c r="S128" s="199"/>
      <c r="T128" s="200"/>
      <c r="AT128" s="201" t="s">
        <v>150</v>
      </c>
      <c r="AU128" s="201" t="s">
        <v>84</v>
      </c>
      <c r="AV128" s="13" t="s">
        <v>84</v>
      </c>
      <c r="AW128" s="13" t="s">
        <v>35</v>
      </c>
      <c r="AX128" s="13" t="s">
        <v>78</v>
      </c>
      <c r="AY128" s="201" t="s">
        <v>136</v>
      </c>
    </row>
    <row r="129" spans="1:65" s="14" customFormat="1" ht="11.25">
      <c r="B129" s="202"/>
      <c r="C129" s="203"/>
      <c r="D129" s="184" t="s">
        <v>150</v>
      </c>
      <c r="E129" s="204" t="s">
        <v>19</v>
      </c>
      <c r="F129" s="205" t="s">
        <v>210</v>
      </c>
      <c r="G129" s="203"/>
      <c r="H129" s="204" t="s">
        <v>19</v>
      </c>
      <c r="I129" s="206"/>
      <c r="J129" s="203"/>
      <c r="K129" s="203"/>
      <c r="L129" s="207"/>
      <c r="M129" s="208"/>
      <c r="N129" s="209"/>
      <c r="O129" s="209"/>
      <c r="P129" s="209"/>
      <c r="Q129" s="209"/>
      <c r="R129" s="209"/>
      <c r="S129" s="209"/>
      <c r="T129" s="210"/>
      <c r="AT129" s="211" t="s">
        <v>150</v>
      </c>
      <c r="AU129" s="211" t="s">
        <v>84</v>
      </c>
      <c r="AV129" s="14" t="s">
        <v>78</v>
      </c>
      <c r="AW129" s="14" t="s">
        <v>35</v>
      </c>
      <c r="AX129" s="14" t="s">
        <v>73</v>
      </c>
      <c r="AY129" s="211" t="s">
        <v>136</v>
      </c>
    </row>
    <row r="130" spans="1:65" s="2" customFormat="1" ht="16.5" customHeight="1">
      <c r="A130" s="35"/>
      <c r="B130" s="36"/>
      <c r="C130" s="171" t="s">
        <v>211</v>
      </c>
      <c r="D130" s="171" t="s">
        <v>139</v>
      </c>
      <c r="E130" s="172" t="s">
        <v>212</v>
      </c>
      <c r="F130" s="173" t="s">
        <v>213</v>
      </c>
      <c r="G130" s="174" t="s">
        <v>87</v>
      </c>
      <c r="H130" s="175">
        <v>1511.48</v>
      </c>
      <c r="I130" s="176"/>
      <c r="J130" s="177">
        <f>ROUND(I130*H130,2)</f>
        <v>0</v>
      </c>
      <c r="K130" s="173" t="s">
        <v>143</v>
      </c>
      <c r="L130" s="40"/>
      <c r="M130" s="178" t="s">
        <v>19</v>
      </c>
      <c r="N130" s="179" t="s">
        <v>46</v>
      </c>
      <c r="O130" s="66"/>
      <c r="P130" s="180">
        <f>O130*H130</f>
        <v>0</v>
      </c>
      <c r="Q130" s="180">
        <v>0</v>
      </c>
      <c r="R130" s="180">
        <f>Q130*H130</f>
        <v>0</v>
      </c>
      <c r="S130" s="180">
        <v>1E-3</v>
      </c>
      <c r="T130" s="181">
        <f>S130*H130</f>
        <v>1.5114800000000002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2" t="s">
        <v>172</v>
      </c>
      <c r="AT130" s="182" t="s">
        <v>139</v>
      </c>
      <c r="AU130" s="182" t="s">
        <v>84</v>
      </c>
      <c r="AY130" s="18" t="s">
        <v>136</v>
      </c>
      <c r="BE130" s="183">
        <f>IF(N130="základní",J130,0)</f>
        <v>0</v>
      </c>
      <c r="BF130" s="183">
        <f>IF(N130="snížená",J130,0)</f>
        <v>0</v>
      </c>
      <c r="BG130" s="183">
        <f>IF(N130="zákl. přenesená",J130,0)</f>
        <v>0</v>
      </c>
      <c r="BH130" s="183">
        <f>IF(N130="sníž. přenesená",J130,0)</f>
        <v>0</v>
      </c>
      <c r="BI130" s="183">
        <f>IF(N130="nulová",J130,0)</f>
        <v>0</v>
      </c>
      <c r="BJ130" s="18" t="s">
        <v>144</v>
      </c>
      <c r="BK130" s="183">
        <f>ROUND(I130*H130,2)</f>
        <v>0</v>
      </c>
      <c r="BL130" s="18" t="s">
        <v>172</v>
      </c>
      <c r="BM130" s="182" t="s">
        <v>214</v>
      </c>
    </row>
    <row r="131" spans="1:65" s="2" customFormat="1" ht="11.25">
      <c r="A131" s="35"/>
      <c r="B131" s="36"/>
      <c r="C131" s="37"/>
      <c r="D131" s="184" t="s">
        <v>146</v>
      </c>
      <c r="E131" s="37"/>
      <c r="F131" s="185" t="s">
        <v>215</v>
      </c>
      <c r="G131" s="37"/>
      <c r="H131" s="37"/>
      <c r="I131" s="186"/>
      <c r="J131" s="37"/>
      <c r="K131" s="37"/>
      <c r="L131" s="40"/>
      <c r="M131" s="187"/>
      <c r="N131" s="188"/>
      <c r="O131" s="66"/>
      <c r="P131" s="66"/>
      <c r="Q131" s="66"/>
      <c r="R131" s="66"/>
      <c r="S131" s="66"/>
      <c r="T131" s="67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146</v>
      </c>
      <c r="AU131" s="18" t="s">
        <v>84</v>
      </c>
    </row>
    <row r="132" spans="1:65" s="2" customFormat="1" ht="11.25">
      <c r="A132" s="35"/>
      <c r="B132" s="36"/>
      <c r="C132" s="37"/>
      <c r="D132" s="189" t="s">
        <v>148</v>
      </c>
      <c r="E132" s="37"/>
      <c r="F132" s="190" t="s">
        <v>216</v>
      </c>
      <c r="G132" s="37"/>
      <c r="H132" s="37"/>
      <c r="I132" s="186"/>
      <c r="J132" s="37"/>
      <c r="K132" s="37"/>
      <c r="L132" s="40"/>
      <c r="M132" s="187"/>
      <c r="N132" s="188"/>
      <c r="O132" s="66"/>
      <c r="P132" s="66"/>
      <c r="Q132" s="66"/>
      <c r="R132" s="66"/>
      <c r="S132" s="66"/>
      <c r="T132" s="67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148</v>
      </c>
      <c r="AU132" s="18" t="s">
        <v>84</v>
      </c>
    </row>
    <row r="133" spans="1:65" s="13" customFormat="1" ht="11.25">
      <c r="B133" s="191"/>
      <c r="C133" s="192"/>
      <c r="D133" s="184" t="s">
        <v>150</v>
      </c>
      <c r="E133" s="193" t="s">
        <v>19</v>
      </c>
      <c r="F133" s="194" t="s">
        <v>217</v>
      </c>
      <c r="G133" s="192"/>
      <c r="H133" s="195">
        <v>1511.48</v>
      </c>
      <c r="I133" s="196"/>
      <c r="J133" s="192"/>
      <c r="K133" s="192"/>
      <c r="L133" s="197"/>
      <c r="M133" s="198"/>
      <c r="N133" s="199"/>
      <c r="O133" s="199"/>
      <c r="P133" s="199"/>
      <c r="Q133" s="199"/>
      <c r="R133" s="199"/>
      <c r="S133" s="199"/>
      <c r="T133" s="200"/>
      <c r="AT133" s="201" t="s">
        <v>150</v>
      </c>
      <c r="AU133" s="201" t="s">
        <v>84</v>
      </c>
      <c r="AV133" s="13" t="s">
        <v>84</v>
      </c>
      <c r="AW133" s="13" t="s">
        <v>35</v>
      </c>
      <c r="AX133" s="13" t="s">
        <v>78</v>
      </c>
      <c r="AY133" s="201" t="s">
        <v>136</v>
      </c>
    </row>
    <row r="134" spans="1:65" s="2" customFormat="1" ht="16.5" customHeight="1">
      <c r="A134" s="35"/>
      <c r="B134" s="36"/>
      <c r="C134" s="171" t="s">
        <v>218</v>
      </c>
      <c r="D134" s="171" t="s">
        <v>139</v>
      </c>
      <c r="E134" s="172" t="s">
        <v>219</v>
      </c>
      <c r="F134" s="173" t="s">
        <v>220</v>
      </c>
      <c r="G134" s="174" t="s">
        <v>194</v>
      </c>
      <c r="H134" s="175">
        <v>2.1230000000000002</v>
      </c>
      <c r="I134" s="176"/>
      <c r="J134" s="177">
        <f>ROUND(I134*H134,2)</f>
        <v>0</v>
      </c>
      <c r="K134" s="173" t="s">
        <v>143</v>
      </c>
      <c r="L134" s="40"/>
      <c r="M134" s="178" t="s">
        <v>19</v>
      </c>
      <c r="N134" s="179" t="s">
        <v>46</v>
      </c>
      <c r="O134" s="66"/>
      <c r="P134" s="180">
        <f>O134*H134</f>
        <v>0</v>
      </c>
      <c r="Q134" s="180">
        <v>0</v>
      </c>
      <c r="R134" s="180">
        <f>Q134*H134</f>
        <v>0</v>
      </c>
      <c r="S134" s="180">
        <v>0</v>
      </c>
      <c r="T134" s="181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2" t="s">
        <v>172</v>
      </c>
      <c r="AT134" s="182" t="s">
        <v>139</v>
      </c>
      <c r="AU134" s="182" t="s">
        <v>84</v>
      </c>
      <c r="AY134" s="18" t="s">
        <v>136</v>
      </c>
      <c r="BE134" s="183">
        <f>IF(N134="základní",J134,0)</f>
        <v>0</v>
      </c>
      <c r="BF134" s="183">
        <f>IF(N134="snížená",J134,0)</f>
        <v>0</v>
      </c>
      <c r="BG134" s="183">
        <f>IF(N134="zákl. přenesená",J134,0)</f>
        <v>0</v>
      </c>
      <c r="BH134" s="183">
        <f>IF(N134="sníž. přenesená",J134,0)</f>
        <v>0</v>
      </c>
      <c r="BI134" s="183">
        <f>IF(N134="nulová",J134,0)</f>
        <v>0</v>
      </c>
      <c r="BJ134" s="18" t="s">
        <v>144</v>
      </c>
      <c r="BK134" s="183">
        <f>ROUND(I134*H134,2)</f>
        <v>0</v>
      </c>
      <c r="BL134" s="18" t="s">
        <v>172</v>
      </c>
      <c r="BM134" s="182" t="s">
        <v>221</v>
      </c>
    </row>
    <row r="135" spans="1:65" s="2" customFormat="1" ht="19.5">
      <c r="A135" s="35"/>
      <c r="B135" s="36"/>
      <c r="C135" s="37"/>
      <c r="D135" s="184" t="s">
        <v>146</v>
      </c>
      <c r="E135" s="37"/>
      <c r="F135" s="185" t="s">
        <v>222</v>
      </c>
      <c r="G135" s="37"/>
      <c r="H135" s="37"/>
      <c r="I135" s="186"/>
      <c r="J135" s="37"/>
      <c r="K135" s="37"/>
      <c r="L135" s="40"/>
      <c r="M135" s="187"/>
      <c r="N135" s="188"/>
      <c r="O135" s="66"/>
      <c r="P135" s="66"/>
      <c r="Q135" s="66"/>
      <c r="R135" s="66"/>
      <c r="S135" s="66"/>
      <c r="T135" s="67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146</v>
      </c>
      <c r="AU135" s="18" t="s">
        <v>84</v>
      </c>
    </row>
    <row r="136" spans="1:65" s="2" customFormat="1" ht="11.25">
      <c r="A136" s="35"/>
      <c r="B136" s="36"/>
      <c r="C136" s="37"/>
      <c r="D136" s="189" t="s">
        <v>148</v>
      </c>
      <c r="E136" s="37"/>
      <c r="F136" s="190" t="s">
        <v>223</v>
      </c>
      <c r="G136" s="37"/>
      <c r="H136" s="37"/>
      <c r="I136" s="186"/>
      <c r="J136" s="37"/>
      <c r="K136" s="37"/>
      <c r="L136" s="40"/>
      <c r="M136" s="187"/>
      <c r="N136" s="188"/>
      <c r="O136" s="66"/>
      <c r="P136" s="66"/>
      <c r="Q136" s="66"/>
      <c r="R136" s="66"/>
      <c r="S136" s="66"/>
      <c r="T136" s="67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148</v>
      </c>
      <c r="AU136" s="18" t="s">
        <v>84</v>
      </c>
    </row>
    <row r="137" spans="1:65" s="12" customFormat="1" ht="22.9" customHeight="1">
      <c r="B137" s="155"/>
      <c r="C137" s="156"/>
      <c r="D137" s="157" t="s">
        <v>72</v>
      </c>
      <c r="E137" s="169" t="s">
        <v>224</v>
      </c>
      <c r="F137" s="169" t="s">
        <v>225</v>
      </c>
      <c r="G137" s="156"/>
      <c r="H137" s="156"/>
      <c r="I137" s="159"/>
      <c r="J137" s="170">
        <f>BK137</f>
        <v>0</v>
      </c>
      <c r="K137" s="156"/>
      <c r="L137" s="161"/>
      <c r="M137" s="162"/>
      <c r="N137" s="163"/>
      <c r="O137" s="163"/>
      <c r="P137" s="164">
        <f>SUM(P138:P212)</f>
        <v>0</v>
      </c>
      <c r="Q137" s="163"/>
      <c r="R137" s="164">
        <f>SUM(R138:R212)</f>
        <v>0.54894426210000002</v>
      </c>
      <c r="S137" s="163"/>
      <c r="T137" s="165">
        <f>SUM(T138:T212)</f>
        <v>0.48118700000000003</v>
      </c>
      <c r="AR137" s="166" t="s">
        <v>84</v>
      </c>
      <c r="AT137" s="167" t="s">
        <v>72</v>
      </c>
      <c r="AU137" s="167" t="s">
        <v>78</v>
      </c>
      <c r="AY137" s="166" t="s">
        <v>136</v>
      </c>
      <c r="BK137" s="168">
        <f>SUM(BK138:BK212)</f>
        <v>0</v>
      </c>
    </row>
    <row r="138" spans="1:65" s="2" customFormat="1" ht="16.5" customHeight="1">
      <c r="A138" s="35"/>
      <c r="B138" s="36"/>
      <c r="C138" s="171" t="s">
        <v>226</v>
      </c>
      <c r="D138" s="171" t="s">
        <v>139</v>
      </c>
      <c r="E138" s="172" t="s">
        <v>227</v>
      </c>
      <c r="F138" s="173" t="s">
        <v>228</v>
      </c>
      <c r="G138" s="174" t="s">
        <v>142</v>
      </c>
      <c r="H138" s="175">
        <v>0.16900000000000001</v>
      </c>
      <c r="I138" s="176"/>
      <c r="J138" s="177">
        <f>ROUND(I138*H138,2)</f>
        <v>0</v>
      </c>
      <c r="K138" s="173" t="s">
        <v>143</v>
      </c>
      <c r="L138" s="40"/>
      <c r="M138" s="178" t="s">
        <v>19</v>
      </c>
      <c r="N138" s="179" t="s">
        <v>46</v>
      </c>
      <c r="O138" s="66"/>
      <c r="P138" s="180">
        <f>O138*H138</f>
        <v>0</v>
      </c>
      <c r="Q138" s="180">
        <v>0</v>
      </c>
      <c r="R138" s="180">
        <f>Q138*H138</f>
        <v>0</v>
      </c>
      <c r="S138" s="180">
        <v>0</v>
      </c>
      <c r="T138" s="181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2" t="s">
        <v>172</v>
      </c>
      <c r="AT138" s="182" t="s">
        <v>139</v>
      </c>
      <c r="AU138" s="182" t="s">
        <v>84</v>
      </c>
      <c r="AY138" s="18" t="s">
        <v>136</v>
      </c>
      <c r="BE138" s="183">
        <f>IF(N138="základní",J138,0)</f>
        <v>0</v>
      </c>
      <c r="BF138" s="183">
        <f>IF(N138="snížená",J138,0)</f>
        <v>0</v>
      </c>
      <c r="BG138" s="183">
        <f>IF(N138="zákl. přenesená",J138,0)</f>
        <v>0</v>
      </c>
      <c r="BH138" s="183">
        <f>IF(N138="sníž. přenesená",J138,0)</f>
        <v>0</v>
      </c>
      <c r="BI138" s="183">
        <f>IF(N138="nulová",J138,0)</f>
        <v>0</v>
      </c>
      <c r="BJ138" s="18" t="s">
        <v>144</v>
      </c>
      <c r="BK138" s="183">
        <f>ROUND(I138*H138,2)</f>
        <v>0</v>
      </c>
      <c r="BL138" s="18" t="s">
        <v>172</v>
      </c>
      <c r="BM138" s="182" t="s">
        <v>229</v>
      </c>
    </row>
    <row r="139" spans="1:65" s="2" customFormat="1" ht="11.25">
      <c r="A139" s="35"/>
      <c r="B139" s="36"/>
      <c r="C139" s="37"/>
      <c r="D139" s="184" t="s">
        <v>146</v>
      </c>
      <c r="E139" s="37"/>
      <c r="F139" s="185" t="s">
        <v>230</v>
      </c>
      <c r="G139" s="37"/>
      <c r="H139" s="37"/>
      <c r="I139" s="186"/>
      <c r="J139" s="37"/>
      <c r="K139" s="37"/>
      <c r="L139" s="40"/>
      <c r="M139" s="187"/>
      <c r="N139" s="188"/>
      <c r="O139" s="66"/>
      <c r="P139" s="66"/>
      <c r="Q139" s="66"/>
      <c r="R139" s="66"/>
      <c r="S139" s="66"/>
      <c r="T139" s="67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146</v>
      </c>
      <c r="AU139" s="18" t="s">
        <v>84</v>
      </c>
    </row>
    <row r="140" spans="1:65" s="2" customFormat="1" ht="11.25">
      <c r="A140" s="35"/>
      <c r="B140" s="36"/>
      <c r="C140" s="37"/>
      <c r="D140" s="189" t="s">
        <v>148</v>
      </c>
      <c r="E140" s="37"/>
      <c r="F140" s="190" t="s">
        <v>231</v>
      </c>
      <c r="G140" s="37"/>
      <c r="H140" s="37"/>
      <c r="I140" s="186"/>
      <c r="J140" s="37"/>
      <c r="K140" s="37"/>
      <c r="L140" s="40"/>
      <c r="M140" s="187"/>
      <c r="N140" s="188"/>
      <c r="O140" s="66"/>
      <c r="P140" s="66"/>
      <c r="Q140" s="66"/>
      <c r="R140" s="66"/>
      <c r="S140" s="66"/>
      <c r="T140" s="67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148</v>
      </c>
      <c r="AU140" s="18" t="s">
        <v>84</v>
      </c>
    </row>
    <row r="141" spans="1:65" s="2" customFormat="1" ht="16.5" customHeight="1">
      <c r="A141" s="35"/>
      <c r="B141" s="36"/>
      <c r="C141" s="171" t="s">
        <v>232</v>
      </c>
      <c r="D141" s="171" t="s">
        <v>139</v>
      </c>
      <c r="E141" s="172" t="s">
        <v>233</v>
      </c>
      <c r="F141" s="173" t="s">
        <v>234</v>
      </c>
      <c r="G141" s="174" t="s">
        <v>142</v>
      </c>
      <c r="H141" s="175">
        <v>0.16900000000000001</v>
      </c>
      <c r="I141" s="176"/>
      <c r="J141" s="177">
        <f>ROUND(I141*H141,2)</f>
        <v>0</v>
      </c>
      <c r="K141" s="173" t="s">
        <v>143</v>
      </c>
      <c r="L141" s="40"/>
      <c r="M141" s="178" t="s">
        <v>19</v>
      </c>
      <c r="N141" s="179" t="s">
        <v>46</v>
      </c>
      <c r="O141" s="66"/>
      <c r="P141" s="180">
        <f>O141*H141</f>
        <v>0</v>
      </c>
      <c r="Q141" s="180">
        <v>1.5699999999999999E-4</v>
      </c>
      <c r="R141" s="180">
        <f>Q141*H141</f>
        <v>2.6533000000000002E-5</v>
      </c>
      <c r="S141" s="180">
        <v>0</v>
      </c>
      <c r="T141" s="181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2" t="s">
        <v>172</v>
      </c>
      <c r="AT141" s="182" t="s">
        <v>139</v>
      </c>
      <c r="AU141" s="182" t="s">
        <v>84</v>
      </c>
      <c r="AY141" s="18" t="s">
        <v>136</v>
      </c>
      <c r="BE141" s="183">
        <f>IF(N141="základní",J141,0)</f>
        <v>0</v>
      </c>
      <c r="BF141" s="183">
        <f>IF(N141="snížená",J141,0)</f>
        <v>0</v>
      </c>
      <c r="BG141" s="183">
        <f>IF(N141="zákl. přenesená",J141,0)</f>
        <v>0</v>
      </c>
      <c r="BH141" s="183">
        <f>IF(N141="sníž. přenesená",J141,0)</f>
        <v>0</v>
      </c>
      <c r="BI141" s="183">
        <f>IF(N141="nulová",J141,0)</f>
        <v>0</v>
      </c>
      <c r="BJ141" s="18" t="s">
        <v>144</v>
      </c>
      <c r="BK141" s="183">
        <f>ROUND(I141*H141,2)</f>
        <v>0</v>
      </c>
      <c r="BL141" s="18" t="s">
        <v>172</v>
      </c>
      <c r="BM141" s="182" t="s">
        <v>235</v>
      </c>
    </row>
    <row r="142" spans="1:65" s="2" customFormat="1" ht="11.25">
      <c r="A142" s="35"/>
      <c r="B142" s="36"/>
      <c r="C142" s="37"/>
      <c r="D142" s="184" t="s">
        <v>146</v>
      </c>
      <c r="E142" s="37"/>
      <c r="F142" s="185" t="s">
        <v>236</v>
      </c>
      <c r="G142" s="37"/>
      <c r="H142" s="37"/>
      <c r="I142" s="186"/>
      <c r="J142" s="37"/>
      <c r="K142" s="37"/>
      <c r="L142" s="40"/>
      <c r="M142" s="187"/>
      <c r="N142" s="188"/>
      <c r="O142" s="66"/>
      <c r="P142" s="66"/>
      <c r="Q142" s="66"/>
      <c r="R142" s="66"/>
      <c r="S142" s="66"/>
      <c r="T142" s="67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146</v>
      </c>
      <c r="AU142" s="18" t="s">
        <v>84</v>
      </c>
    </row>
    <row r="143" spans="1:65" s="2" customFormat="1" ht="11.25">
      <c r="A143" s="35"/>
      <c r="B143" s="36"/>
      <c r="C143" s="37"/>
      <c r="D143" s="189" t="s">
        <v>148</v>
      </c>
      <c r="E143" s="37"/>
      <c r="F143" s="190" t="s">
        <v>237</v>
      </c>
      <c r="G143" s="37"/>
      <c r="H143" s="37"/>
      <c r="I143" s="186"/>
      <c r="J143" s="37"/>
      <c r="K143" s="37"/>
      <c r="L143" s="40"/>
      <c r="M143" s="187"/>
      <c r="N143" s="188"/>
      <c r="O143" s="66"/>
      <c r="P143" s="66"/>
      <c r="Q143" s="66"/>
      <c r="R143" s="66"/>
      <c r="S143" s="66"/>
      <c r="T143" s="67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148</v>
      </c>
      <c r="AU143" s="18" t="s">
        <v>84</v>
      </c>
    </row>
    <row r="144" spans="1:65" s="2" customFormat="1" ht="16.5" customHeight="1">
      <c r="A144" s="35"/>
      <c r="B144" s="36"/>
      <c r="C144" s="171" t="s">
        <v>238</v>
      </c>
      <c r="D144" s="171" t="s">
        <v>139</v>
      </c>
      <c r="E144" s="172" t="s">
        <v>239</v>
      </c>
      <c r="F144" s="173" t="s">
        <v>240</v>
      </c>
      <c r="G144" s="174" t="s">
        <v>142</v>
      </c>
      <c r="H144" s="175">
        <v>0.16900000000000001</v>
      </c>
      <c r="I144" s="176"/>
      <c r="J144" s="177">
        <f>ROUND(I144*H144,2)</f>
        <v>0</v>
      </c>
      <c r="K144" s="173" t="s">
        <v>143</v>
      </c>
      <c r="L144" s="40"/>
      <c r="M144" s="178" t="s">
        <v>19</v>
      </c>
      <c r="N144" s="179" t="s">
        <v>46</v>
      </c>
      <c r="O144" s="66"/>
      <c r="P144" s="180">
        <f>O144*H144</f>
        <v>0</v>
      </c>
      <c r="Q144" s="180">
        <v>0</v>
      </c>
      <c r="R144" s="180">
        <f>Q144*H144</f>
        <v>0</v>
      </c>
      <c r="S144" s="180">
        <v>0</v>
      </c>
      <c r="T144" s="181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2" t="s">
        <v>172</v>
      </c>
      <c r="AT144" s="182" t="s">
        <v>139</v>
      </c>
      <c r="AU144" s="182" t="s">
        <v>84</v>
      </c>
      <c r="AY144" s="18" t="s">
        <v>136</v>
      </c>
      <c r="BE144" s="183">
        <f>IF(N144="základní",J144,0)</f>
        <v>0</v>
      </c>
      <c r="BF144" s="183">
        <f>IF(N144="snížená",J144,0)</f>
        <v>0</v>
      </c>
      <c r="BG144" s="183">
        <f>IF(N144="zákl. přenesená",J144,0)</f>
        <v>0</v>
      </c>
      <c r="BH144" s="183">
        <f>IF(N144="sníž. přenesená",J144,0)</f>
        <v>0</v>
      </c>
      <c r="BI144" s="183">
        <f>IF(N144="nulová",J144,0)</f>
        <v>0</v>
      </c>
      <c r="BJ144" s="18" t="s">
        <v>144</v>
      </c>
      <c r="BK144" s="183">
        <f>ROUND(I144*H144,2)</f>
        <v>0</v>
      </c>
      <c r="BL144" s="18" t="s">
        <v>172</v>
      </c>
      <c r="BM144" s="182" t="s">
        <v>241</v>
      </c>
    </row>
    <row r="145" spans="1:65" s="2" customFormat="1" ht="11.25">
      <c r="A145" s="35"/>
      <c r="B145" s="36"/>
      <c r="C145" s="37"/>
      <c r="D145" s="184" t="s">
        <v>146</v>
      </c>
      <c r="E145" s="37"/>
      <c r="F145" s="185" t="s">
        <v>242</v>
      </c>
      <c r="G145" s="37"/>
      <c r="H145" s="37"/>
      <c r="I145" s="186"/>
      <c r="J145" s="37"/>
      <c r="K145" s="37"/>
      <c r="L145" s="40"/>
      <c r="M145" s="187"/>
      <c r="N145" s="188"/>
      <c r="O145" s="66"/>
      <c r="P145" s="66"/>
      <c r="Q145" s="66"/>
      <c r="R145" s="66"/>
      <c r="S145" s="66"/>
      <c r="T145" s="67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146</v>
      </c>
      <c r="AU145" s="18" t="s">
        <v>84</v>
      </c>
    </row>
    <row r="146" spans="1:65" s="2" customFormat="1" ht="11.25">
      <c r="A146" s="35"/>
      <c r="B146" s="36"/>
      <c r="C146" s="37"/>
      <c r="D146" s="189" t="s">
        <v>148</v>
      </c>
      <c r="E146" s="37"/>
      <c r="F146" s="190" t="s">
        <v>243</v>
      </c>
      <c r="G146" s="37"/>
      <c r="H146" s="37"/>
      <c r="I146" s="186"/>
      <c r="J146" s="37"/>
      <c r="K146" s="37"/>
      <c r="L146" s="40"/>
      <c r="M146" s="187"/>
      <c r="N146" s="188"/>
      <c r="O146" s="66"/>
      <c r="P146" s="66"/>
      <c r="Q146" s="66"/>
      <c r="R146" s="66"/>
      <c r="S146" s="66"/>
      <c r="T146" s="67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148</v>
      </c>
      <c r="AU146" s="18" t="s">
        <v>84</v>
      </c>
    </row>
    <row r="147" spans="1:65" s="2" customFormat="1" ht="16.5" customHeight="1">
      <c r="A147" s="35"/>
      <c r="B147" s="36"/>
      <c r="C147" s="171" t="s">
        <v>8</v>
      </c>
      <c r="D147" s="171" t="s">
        <v>139</v>
      </c>
      <c r="E147" s="172" t="s">
        <v>244</v>
      </c>
      <c r="F147" s="173" t="s">
        <v>245</v>
      </c>
      <c r="G147" s="174" t="s">
        <v>142</v>
      </c>
      <c r="H147" s="175">
        <v>19.803000000000001</v>
      </c>
      <c r="I147" s="176"/>
      <c r="J147" s="177">
        <f>ROUND(I147*H147,2)</f>
        <v>0</v>
      </c>
      <c r="K147" s="173" t="s">
        <v>143</v>
      </c>
      <c r="L147" s="40"/>
      <c r="M147" s="178" t="s">
        <v>19</v>
      </c>
      <c r="N147" s="179" t="s">
        <v>46</v>
      </c>
      <c r="O147" s="66"/>
      <c r="P147" s="180">
        <f>O147*H147</f>
        <v>0</v>
      </c>
      <c r="Q147" s="180">
        <v>0</v>
      </c>
      <c r="R147" s="180">
        <f>Q147*H147</f>
        <v>0</v>
      </c>
      <c r="S147" s="180">
        <v>0</v>
      </c>
      <c r="T147" s="181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2" t="s">
        <v>172</v>
      </c>
      <c r="AT147" s="182" t="s">
        <v>139</v>
      </c>
      <c r="AU147" s="182" t="s">
        <v>84</v>
      </c>
      <c r="AY147" s="18" t="s">
        <v>136</v>
      </c>
      <c r="BE147" s="183">
        <f>IF(N147="základní",J147,0)</f>
        <v>0</v>
      </c>
      <c r="BF147" s="183">
        <f>IF(N147="snížená",J147,0)</f>
        <v>0</v>
      </c>
      <c r="BG147" s="183">
        <f>IF(N147="zákl. přenesená",J147,0)</f>
        <v>0</v>
      </c>
      <c r="BH147" s="183">
        <f>IF(N147="sníž. přenesená",J147,0)</f>
        <v>0</v>
      </c>
      <c r="BI147" s="183">
        <f>IF(N147="nulová",J147,0)</f>
        <v>0</v>
      </c>
      <c r="BJ147" s="18" t="s">
        <v>144</v>
      </c>
      <c r="BK147" s="183">
        <f>ROUND(I147*H147,2)</f>
        <v>0</v>
      </c>
      <c r="BL147" s="18" t="s">
        <v>172</v>
      </c>
      <c r="BM147" s="182" t="s">
        <v>246</v>
      </c>
    </row>
    <row r="148" spans="1:65" s="2" customFormat="1" ht="11.25">
      <c r="A148" s="35"/>
      <c r="B148" s="36"/>
      <c r="C148" s="37"/>
      <c r="D148" s="184" t="s">
        <v>146</v>
      </c>
      <c r="E148" s="37"/>
      <c r="F148" s="185" t="s">
        <v>247</v>
      </c>
      <c r="G148" s="37"/>
      <c r="H148" s="37"/>
      <c r="I148" s="186"/>
      <c r="J148" s="37"/>
      <c r="K148" s="37"/>
      <c r="L148" s="40"/>
      <c r="M148" s="187"/>
      <c r="N148" s="188"/>
      <c r="O148" s="66"/>
      <c r="P148" s="66"/>
      <c r="Q148" s="66"/>
      <c r="R148" s="66"/>
      <c r="S148" s="66"/>
      <c r="T148" s="67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146</v>
      </c>
      <c r="AU148" s="18" t="s">
        <v>84</v>
      </c>
    </row>
    <row r="149" spans="1:65" s="2" customFormat="1" ht="11.25">
      <c r="A149" s="35"/>
      <c r="B149" s="36"/>
      <c r="C149" s="37"/>
      <c r="D149" s="189" t="s">
        <v>148</v>
      </c>
      <c r="E149" s="37"/>
      <c r="F149" s="190" t="s">
        <v>248</v>
      </c>
      <c r="G149" s="37"/>
      <c r="H149" s="37"/>
      <c r="I149" s="186"/>
      <c r="J149" s="37"/>
      <c r="K149" s="37"/>
      <c r="L149" s="40"/>
      <c r="M149" s="187"/>
      <c r="N149" s="188"/>
      <c r="O149" s="66"/>
      <c r="P149" s="66"/>
      <c r="Q149" s="66"/>
      <c r="R149" s="66"/>
      <c r="S149" s="66"/>
      <c r="T149" s="67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148</v>
      </c>
      <c r="AU149" s="18" t="s">
        <v>84</v>
      </c>
    </row>
    <row r="150" spans="1:65" s="13" customFormat="1" ht="11.25">
      <c r="B150" s="191"/>
      <c r="C150" s="192"/>
      <c r="D150" s="184" t="s">
        <v>150</v>
      </c>
      <c r="E150" s="193" t="s">
        <v>19</v>
      </c>
      <c r="F150" s="194" t="s">
        <v>96</v>
      </c>
      <c r="G150" s="192"/>
      <c r="H150" s="195">
        <v>19.803000000000001</v>
      </c>
      <c r="I150" s="196"/>
      <c r="J150" s="192"/>
      <c r="K150" s="192"/>
      <c r="L150" s="197"/>
      <c r="M150" s="198"/>
      <c r="N150" s="199"/>
      <c r="O150" s="199"/>
      <c r="P150" s="199"/>
      <c r="Q150" s="199"/>
      <c r="R150" s="199"/>
      <c r="S150" s="199"/>
      <c r="T150" s="200"/>
      <c r="AT150" s="201" t="s">
        <v>150</v>
      </c>
      <c r="AU150" s="201" t="s">
        <v>84</v>
      </c>
      <c r="AV150" s="13" t="s">
        <v>84</v>
      </c>
      <c r="AW150" s="13" t="s">
        <v>35</v>
      </c>
      <c r="AX150" s="13" t="s">
        <v>78</v>
      </c>
      <c r="AY150" s="201" t="s">
        <v>136</v>
      </c>
    </row>
    <row r="151" spans="1:65" s="2" customFormat="1" ht="16.5" customHeight="1">
      <c r="A151" s="35"/>
      <c r="B151" s="36"/>
      <c r="C151" s="171" t="s">
        <v>172</v>
      </c>
      <c r="D151" s="171" t="s">
        <v>139</v>
      </c>
      <c r="E151" s="172" t="s">
        <v>249</v>
      </c>
      <c r="F151" s="173" t="s">
        <v>250</v>
      </c>
      <c r="G151" s="174" t="s">
        <v>142</v>
      </c>
      <c r="H151" s="175">
        <v>19.803000000000001</v>
      </c>
      <c r="I151" s="176"/>
      <c r="J151" s="177">
        <f>ROUND(I151*H151,2)</f>
        <v>0</v>
      </c>
      <c r="K151" s="173" t="s">
        <v>143</v>
      </c>
      <c r="L151" s="40"/>
      <c r="M151" s="178" t="s">
        <v>19</v>
      </c>
      <c r="N151" s="179" t="s">
        <v>46</v>
      </c>
      <c r="O151" s="66"/>
      <c r="P151" s="180">
        <f>O151*H151</f>
        <v>0</v>
      </c>
      <c r="Q151" s="180">
        <v>1.3100000000000001E-4</v>
      </c>
      <c r="R151" s="180">
        <f>Q151*H151</f>
        <v>2.5941930000000003E-3</v>
      </c>
      <c r="S151" s="180">
        <v>0</v>
      </c>
      <c r="T151" s="181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2" t="s">
        <v>172</v>
      </c>
      <c r="AT151" s="182" t="s">
        <v>139</v>
      </c>
      <c r="AU151" s="182" t="s">
        <v>84</v>
      </c>
      <c r="AY151" s="18" t="s">
        <v>136</v>
      </c>
      <c r="BE151" s="183">
        <f>IF(N151="základní",J151,0)</f>
        <v>0</v>
      </c>
      <c r="BF151" s="183">
        <f>IF(N151="snížená",J151,0)</f>
        <v>0</v>
      </c>
      <c r="BG151" s="183">
        <f>IF(N151="zákl. přenesená",J151,0)</f>
        <v>0</v>
      </c>
      <c r="BH151" s="183">
        <f>IF(N151="sníž. přenesená",J151,0)</f>
        <v>0</v>
      </c>
      <c r="BI151" s="183">
        <f>IF(N151="nulová",J151,0)</f>
        <v>0</v>
      </c>
      <c r="BJ151" s="18" t="s">
        <v>144</v>
      </c>
      <c r="BK151" s="183">
        <f>ROUND(I151*H151,2)</f>
        <v>0</v>
      </c>
      <c r="BL151" s="18" t="s">
        <v>172</v>
      </c>
      <c r="BM151" s="182" t="s">
        <v>251</v>
      </c>
    </row>
    <row r="152" spans="1:65" s="2" customFormat="1" ht="11.25">
      <c r="A152" s="35"/>
      <c r="B152" s="36"/>
      <c r="C152" s="37"/>
      <c r="D152" s="184" t="s">
        <v>146</v>
      </c>
      <c r="E152" s="37"/>
      <c r="F152" s="185" t="s">
        <v>252</v>
      </c>
      <c r="G152" s="37"/>
      <c r="H152" s="37"/>
      <c r="I152" s="186"/>
      <c r="J152" s="37"/>
      <c r="K152" s="37"/>
      <c r="L152" s="40"/>
      <c r="M152" s="187"/>
      <c r="N152" s="188"/>
      <c r="O152" s="66"/>
      <c r="P152" s="66"/>
      <c r="Q152" s="66"/>
      <c r="R152" s="66"/>
      <c r="S152" s="66"/>
      <c r="T152" s="67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146</v>
      </c>
      <c r="AU152" s="18" t="s">
        <v>84</v>
      </c>
    </row>
    <row r="153" spans="1:65" s="2" customFormat="1" ht="11.25">
      <c r="A153" s="35"/>
      <c r="B153" s="36"/>
      <c r="C153" s="37"/>
      <c r="D153" s="189" t="s">
        <v>148</v>
      </c>
      <c r="E153" s="37"/>
      <c r="F153" s="190" t="s">
        <v>253</v>
      </c>
      <c r="G153" s="37"/>
      <c r="H153" s="37"/>
      <c r="I153" s="186"/>
      <c r="J153" s="37"/>
      <c r="K153" s="37"/>
      <c r="L153" s="40"/>
      <c r="M153" s="187"/>
      <c r="N153" s="188"/>
      <c r="O153" s="66"/>
      <c r="P153" s="66"/>
      <c r="Q153" s="66"/>
      <c r="R153" s="66"/>
      <c r="S153" s="66"/>
      <c r="T153" s="67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148</v>
      </c>
      <c r="AU153" s="18" t="s">
        <v>84</v>
      </c>
    </row>
    <row r="154" spans="1:65" s="13" customFormat="1" ht="11.25">
      <c r="B154" s="191"/>
      <c r="C154" s="192"/>
      <c r="D154" s="184" t="s">
        <v>150</v>
      </c>
      <c r="E154" s="193" t="s">
        <v>19</v>
      </c>
      <c r="F154" s="194" t="s">
        <v>96</v>
      </c>
      <c r="G154" s="192"/>
      <c r="H154" s="195">
        <v>19.803000000000001</v>
      </c>
      <c r="I154" s="196"/>
      <c r="J154" s="192"/>
      <c r="K154" s="192"/>
      <c r="L154" s="197"/>
      <c r="M154" s="198"/>
      <c r="N154" s="199"/>
      <c r="O154" s="199"/>
      <c r="P154" s="199"/>
      <c r="Q154" s="199"/>
      <c r="R154" s="199"/>
      <c r="S154" s="199"/>
      <c r="T154" s="200"/>
      <c r="AT154" s="201" t="s">
        <v>150</v>
      </c>
      <c r="AU154" s="201" t="s">
        <v>84</v>
      </c>
      <c r="AV154" s="13" t="s">
        <v>84</v>
      </c>
      <c r="AW154" s="13" t="s">
        <v>35</v>
      </c>
      <c r="AX154" s="13" t="s">
        <v>78</v>
      </c>
      <c r="AY154" s="201" t="s">
        <v>136</v>
      </c>
    </row>
    <row r="155" spans="1:65" s="2" customFormat="1" ht="16.5" customHeight="1">
      <c r="A155" s="35"/>
      <c r="B155" s="36"/>
      <c r="C155" s="171" t="s">
        <v>254</v>
      </c>
      <c r="D155" s="171" t="s">
        <v>139</v>
      </c>
      <c r="E155" s="172" t="s">
        <v>255</v>
      </c>
      <c r="F155" s="173" t="s">
        <v>256</v>
      </c>
      <c r="G155" s="174" t="s">
        <v>142</v>
      </c>
      <c r="H155" s="175">
        <v>19.803000000000001</v>
      </c>
      <c r="I155" s="176"/>
      <c r="J155" s="177">
        <f>ROUND(I155*H155,2)</f>
        <v>0</v>
      </c>
      <c r="K155" s="173" t="s">
        <v>143</v>
      </c>
      <c r="L155" s="40"/>
      <c r="M155" s="178" t="s">
        <v>19</v>
      </c>
      <c r="N155" s="179" t="s">
        <v>46</v>
      </c>
      <c r="O155" s="66"/>
      <c r="P155" s="180">
        <f>O155*H155</f>
        <v>0</v>
      </c>
      <c r="Q155" s="180">
        <v>0</v>
      </c>
      <c r="R155" s="180">
        <f>Q155*H155</f>
        <v>0</v>
      </c>
      <c r="S155" s="180">
        <v>0</v>
      </c>
      <c r="T155" s="181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2" t="s">
        <v>172</v>
      </c>
      <c r="AT155" s="182" t="s">
        <v>139</v>
      </c>
      <c r="AU155" s="182" t="s">
        <v>84</v>
      </c>
      <c r="AY155" s="18" t="s">
        <v>136</v>
      </c>
      <c r="BE155" s="183">
        <f>IF(N155="základní",J155,0)</f>
        <v>0</v>
      </c>
      <c r="BF155" s="183">
        <f>IF(N155="snížená",J155,0)</f>
        <v>0</v>
      </c>
      <c r="BG155" s="183">
        <f>IF(N155="zákl. přenesená",J155,0)</f>
        <v>0</v>
      </c>
      <c r="BH155" s="183">
        <f>IF(N155="sníž. přenesená",J155,0)</f>
        <v>0</v>
      </c>
      <c r="BI155" s="183">
        <f>IF(N155="nulová",J155,0)</f>
        <v>0</v>
      </c>
      <c r="BJ155" s="18" t="s">
        <v>144</v>
      </c>
      <c r="BK155" s="183">
        <f>ROUND(I155*H155,2)</f>
        <v>0</v>
      </c>
      <c r="BL155" s="18" t="s">
        <v>172</v>
      </c>
      <c r="BM155" s="182" t="s">
        <v>257</v>
      </c>
    </row>
    <row r="156" spans="1:65" s="2" customFormat="1" ht="11.25">
      <c r="A156" s="35"/>
      <c r="B156" s="36"/>
      <c r="C156" s="37"/>
      <c r="D156" s="184" t="s">
        <v>146</v>
      </c>
      <c r="E156" s="37"/>
      <c r="F156" s="185" t="s">
        <v>258</v>
      </c>
      <c r="G156" s="37"/>
      <c r="H156" s="37"/>
      <c r="I156" s="186"/>
      <c r="J156" s="37"/>
      <c r="K156" s="37"/>
      <c r="L156" s="40"/>
      <c r="M156" s="187"/>
      <c r="N156" s="188"/>
      <c r="O156" s="66"/>
      <c r="P156" s="66"/>
      <c r="Q156" s="66"/>
      <c r="R156" s="66"/>
      <c r="S156" s="66"/>
      <c r="T156" s="67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146</v>
      </c>
      <c r="AU156" s="18" t="s">
        <v>84</v>
      </c>
    </row>
    <row r="157" spans="1:65" s="2" customFormat="1" ht="11.25">
      <c r="A157" s="35"/>
      <c r="B157" s="36"/>
      <c r="C157" s="37"/>
      <c r="D157" s="189" t="s">
        <v>148</v>
      </c>
      <c r="E157" s="37"/>
      <c r="F157" s="190" t="s">
        <v>259</v>
      </c>
      <c r="G157" s="37"/>
      <c r="H157" s="37"/>
      <c r="I157" s="186"/>
      <c r="J157" s="37"/>
      <c r="K157" s="37"/>
      <c r="L157" s="40"/>
      <c r="M157" s="187"/>
      <c r="N157" s="188"/>
      <c r="O157" s="66"/>
      <c r="P157" s="66"/>
      <c r="Q157" s="66"/>
      <c r="R157" s="66"/>
      <c r="S157" s="66"/>
      <c r="T157" s="67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148</v>
      </c>
      <c r="AU157" s="18" t="s">
        <v>84</v>
      </c>
    </row>
    <row r="158" spans="1:65" s="13" customFormat="1" ht="11.25">
      <c r="B158" s="191"/>
      <c r="C158" s="192"/>
      <c r="D158" s="184" t="s">
        <v>150</v>
      </c>
      <c r="E158" s="193" t="s">
        <v>19</v>
      </c>
      <c r="F158" s="194" t="s">
        <v>96</v>
      </c>
      <c r="G158" s="192"/>
      <c r="H158" s="195">
        <v>19.803000000000001</v>
      </c>
      <c r="I158" s="196"/>
      <c r="J158" s="192"/>
      <c r="K158" s="192"/>
      <c r="L158" s="197"/>
      <c r="M158" s="198"/>
      <c r="N158" s="199"/>
      <c r="O158" s="199"/>
      <c r="P158" s="199"/>
      <c r="Q158" s="199"/>
      <c r="R158" s="199"/>
      <c r="S158" s="199"/>
      <c r="T158" s="200"/>
      <c r="AT158" s="201" t="s">
        <v>150</v>
      </c>
      <c r="AU158" s="201" t="s">
        <v>84</v>
      </c>
      <c r="AV158" s="13" t="s">
        <v>84</v>
      </c>
      <c r="AW158" s="13" t="s">
        <v>35</v>
      </c>
      <c r="AX158" s="13" t="s">
        <v>78</v>
      </c>
      <c r="AY158" s="201" t="s">
        <v>136</v>
      </c>
    </row>
    <row r="159" spans="1:65" s="2" customFormat="1" ht="16.5" customHeight="1">
      <c r="A159" s="35"/>
      <c r="B159" s="36"/>
      <c r="C159" s="171" t="s">
        <v>260</v>
      </c>
      <c r="D159" s="171" t="s">
        <v>139</v>
      </c>
      <c r="E159" s="172" t="s">
        <v>261</v>
      </c>
      <c r="F159" s="173" t="s">
        <v>262</v>
      </c>
      <c r="G159" s="174" t="s">
        <v>142</v>
      </c>
      <c r="H159" s="175">
        <v>16.370999999999999</v>
      </c>
      <c r="I159" s="176"/>
      <c r="J159" s="177">
        <f>ROUND(I159*H159,2)</f>
        <v>0</v>
      </c>
      <c r="K159" s="173" t="s">
        <v>143</v>
      </c>
      <c r="L159" s="40"/>
      <c r="M159" s="178" t="s">
        <v>19</v>
      </c>
      <c r="N159" s="179" t="s">
        <v>46</v>
      </c>
      <c r="O159" s="66"/>
      <c r="P159" s="180">
        <f>O159*H159</f>
        <v>0</v>
      </c>
      <c r="Q159" s="180">
        <v>0</v>
      </c>
      <c r="R159" s="180">
        <f>Q159*H159</f>
        <v>0</v>
      </c>
      <c r="S159" s="180">
        <v>0</v>
      </c>
      <c r="T159" s="181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2" t="s">
        <v>172</v>
      </c>
      <c r="AT159" s="182" t="s">
        <v>139</v>
      </c>
      <c r="AU159" s="182" t="s">
        <v>84</v>
      </c>
      <c r="AY159" s="18" t="s">
        <v>136</v>
      </c>
      <c r="BE159" s="183">
        <f>IF(N159="základní",J159,0)</f>
        <v>0</v>
      </c>
      <c r="BF159" s="183">
        <f>IF(N159="snížená",J159,0)</f>
        <v>0</v>
      </c>
      <c r="BG159" s="183">
        <f>IF(N159="zákl. přenesená",J159,0)</f>
        <v>0</v>
      </c>
      <c r="BH159" s="183">
        <f>IF(N159="sníž. přenesená",J159,0)</f>
        <v>0</v>
      </c>
      <c r="BI159" s="183">
        <f>IF(N159="nulová",J159,0)</f>
        <v>0</v>
      </c>
      <c r="BJ159" s="18" t="s">
        <v>144</v>
      </c>
      <c r="BK159" s="183">
        <f>ROUND(I159*H159,2)</f>
        <v>0</v>
      </c>
      <c r="BL159" s="18" t="s">
        <v>172</v>
      </c>
      <c r="BM159" s="182" t="s">
        <v>263</v>
      </c>
    </row>
    <row r="160" spans="1:65" s="2" customFormat="1" ht="19.5">
      <c r="A160" s="35"/>
      <c r="B160" s="36"/>
      <c r="C160" s="37"/>
      <c r="D160" s="184" t="s">
        <v>146</v>
      </c>
      <c r="E160" s="37"/>
      <c r="F160" s="185" t="s">
        <v>264</v>
      </c>
      <c r="G160" s="37"/>
      <c r="H160" s="37"/>
      <c r="I160" s="186"/>
      <c r="J160" s="37"/>
      <c r="K160" s="37"/>
      <c r="L160" s="40"/>
      <c r="M160" s="187"/>
      <c r="N160" s="188"/>
      <c r="O160" s="66"/>
      <c r="P160" s="66"/>
      <c r="Q160" s="66"/>
      <c r="R160" s="66"/>
      <c r="S160" s="66"/>
      <c r="T160" s="67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146</v>
      </c>
      <c r="AU160" s="18" t="s">
        <v>84</v>
      </c>
    </row>
    <row r="161" spans="1:65" s="2" customFormat="1" ht="11.25">
      <c r="A161" s="35"/>
      <c r="B161" s="36"/>
      <c r="C161" s="37"/>
      <c r="D161" s="189" t="s">
        <v>148</v>
      </c>
      <c r="E161" s="37"/>
      <c r="F161" s="190" t="s">
        <v>265</v>
      </c>
      <c r="G161" s="37"/>
      <c r="H161" s="37"/>
      <c r="I161" s="186"/>
      <c r="J161" s="37"/>
      <c r="K161" s="37"/>
      <c r="L161" s="40"/>
      <c r="M161" s="187"/>
      <c r="N161" s="188"/>
      <c r="O161" s="66"/>
      <c r="P161" s="66"/>
      <c r="Q161" s="66"/>
      <c r="R161" s="66"/>
      <c r="S161" s="66"/>
      <c r="T161" s="67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148</v>
      </c>
      <c r="AU161" s="18" t="s">
        <v>84</v>
      </c>
    </row>
    <row r="162" spans="1:65" s="13" customFormat="1" ht="11.25">
      <c r="B162" s="191"/>
      <c r="C162" s="192"/>
      <c r="D162" s="184" t="s">
        <v>150</v>
      </c>
      <c r="E162" s="193" t="s">
        <v>19</v>
      </c>
      <c r="F162" s="194" t="s">
        <v>103</v>
      </c>
      <c r="G162" s="192"/>
      <c r="H162" s="195">
        <v>16.370999999999999</v>
      </c>
      <c r="I162" s="196"/>
      <c r="J162" s="192"/>
      <c r="K162" s="192"/>
      <c r="L162" s="197"/>
      <c r="M162" s="198"/>
      <c r="N162" s="199"/>
      <c r="O162" s="199"/>
      <c r="P162" s="199"/>
      <c r="Q162" s="199"/>
      <c r="R162" s="199"/>
      <c r="S162" s="199"/>
      <c r="T162" s="200"/>
      <c r="AT162" s="201" t="s">
        <v>150</v>
      </c>
      <c r="AU162" s="201" t="s">
        <v>84</v>
      </c>
      <c r="AV162" s="13" t="s">
        <v>84</v>
      </c>
      <c r="AW162" s="13" t="s">
        <v>35</v>
      </c>
      <c r="AX162" s="13" t="s">
        <v>78</v>
      </c>
      <c r="AY162" s="201" t="s">
        <v>136</v>
      </c>
    </row>
    <row r="163" spans="1:65" s="2" customFormat="1" ht="16.5" customHeight="1">
      <c r="A163" s="35"/>
      <c r="B163" s="36"/>
      <c r="C163" s="171" t="s">
        <v>266</v>
      </c>
      <c r="D163" s="171" t="s">
        <v>139</v>
      </c>
      <c r="E163" s="172" t="s">
        <v>267</v>
      </c>
      <c r="F163" s="173" t="s">
        <v>268</v>
      </c>
      <c r="G163" s="174" t="s">
        <v>142</v>
      </c>
      <c r="H163" s="175">
        <v>16.370999999999999</v>
      </c>
      <c r="I163" s="176"/>
      <c r="J163" s="177">
        <f>ROUND(I163*H163,2)</f>
        <v>0</v>
      </c>
      <c r="K163" s="173" t="s">
        <v>143</v>
      </c>
      <c r="L163" s="40"/>
      <c r="M163" s="178" t="s">
        <v>19</v>
      </c>
      <c r="N163" s="179" t="s">
        <v>46</v>
      </c>
      <c r="O163" s="66"/>
      <c r="P163" s="180">
        <f>O163*H163</f>
        <v>0</v>
      </c>
      <c r="Q163" s="180">
        <v>0</v>
      </c>
      <c r="R163" s="180">
        <f>Q163*H163</f>
        <v>0</v>
      </c>
      <c r="S163" s="180">
        <v>0</v>
      </c>
      <c r="T163" s="181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2" t="s">
        <v>172</v>
      </c>
      <c r="AT163" s="182" t="s">
        <v>139</v>
      </c>
      <c r="AU163" s="182" t="s">
        <v>84</v>
      </c>
      <c r="AY163" s="18" t="s">
        <v>136</v>
      </c>
      <c r="BE163" s="183">
        <f>IF(N163="základní",J163,0)</f>
        <v>0</v>
      </c>
      <c r="BF163" s="183">
        <f>IF(N163="snížená",J163,0)</f>
        <v>0</v>
      </c>
      <c r="BG163" s="183">
        <f>IF(N163="zákl. přenesená",J163,0)</f>
        <v>0</v>
      </c>
      <c r="BH163" s="183">
        <f>IF(N163="sníž. přenesená",J163,0)</f>
        <v>0</v>
      </c>
      <c r="BI163" s="183">
        <f>IF(N163="nulová",J163,0)</f>
        <v>0</v>
      </c>
      <c r="BJ163" s="18" t="s">
        <v>144</v>
      </c>
      <c r="BK163" s="183">
        <f>ROUND(I163*H163,2)</f>
        <v>0</v>
      </c>
      <c r="BL163" s="18" t="s">
        <v>172</v>
      </c>
      <c r="BM163" s="182" t="s">
        <v>269</v>
      </c>
    </row>
    <row r="164" spans="1:65" s="2" customFormat="1" ht="11.25">
      <c r="A164" s="35"/>
      <c r="B164" s="36"/>
      <c r="C164" s="37"/>
      <c r="D164" s="184" t="s">
        <v>146</v>
      </c>
      <c r="E164" s="37"/>
      <c r="F164" s="185" t="s">
        <v>270</v>
      </c>
      <c r="G164" s="37"/>
      <c r="H164" s="37"/>
      <c r="I164" s="186"/>
      <c r="J164" s="37"/>
      <c r="K164" s="37"/>
      <c r="L164" s="40"/>
      <c r="M164" s="187"/>
      <c r="N164" s="188"/>
      <c r="O164" s="66"/>
      <c r="P164" s="66"/>
      <c r="Q164" s="66"/>
      <c r="R164" s="66"/>
      <c r="S164" s="66"/>
      <c r="T164" s="67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146</v>
      </c>
      <c r="AU164" s="18" t="s">
        <v>84</v>
      </c>
    </row>
    <row r="165" spans="1:65" s="2" customFormat="1" ht="11.25">
      <c r="A165" s="35"/>
      <c r="B165" s="36"/>
      <c r="C165" s="37"/>
      <c r="D165" s="189" t="s">
        <v>148</v>
      </c>
      <c r="E165" s="37"/>
      <c r="F165" s="190" t="s">
        <v>271</v>
      </c>
      <c r="G165" s="37"/>
      <c r="H165" s="37"/>
      <c r="I165" s="186"/>
      <c r="J165" s="37"/>
      <c r="K165" s="37"/>
      <c r="L165" s="40"/>
      <c r="M165" s="187"/>
      <c r="N165" s="188"/>
      <c r="O165" s="66"/>
      <c r="P165" s="66"/>
      <c r="Q165" s="66"/>
      <c r="R165" s="66"/>
      <c r="S165" s="66"/>
      <c r="T165" s="67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148</v>
      </c>
      <c r="AU165" s="18" t="s">
        <v>84</v>
      </c>
    </row>
    <row r="166" spans="1:65" s="13" customFormat="1" ht="11.25">
      <c r="B166" s="191"/>
      <c r="C166" s="192"/>
      <c r="D166" s="184" t="s">
        <v>150</v>
      </c>
      <c r="E166" s="193" t="s">
        <v>19</v>
      </c>
      <c r="F166" s="194" t="s">
        <v>103</v>
      </c>
      <c r="G166" s="192"/>
      <c r="H166" s="195">
        <v>16.370999999999999</v>
      </c>
      <c r="I166" s="196"/>
      <c r="J166" s="192"/>
      <c r="K166" s="192"/>
      <c r="L166" s="197"/>
      <c r="M166" s="198"/>
      <c r="N166" s="199"/>
      <c r="O166" s="199"/>
      <c r="P166" s="199"/>
      <c r="Q166" s="199"/>
      <c r="R166" s="199"/>
      <c r="S166" s="199"/>
      <c r="T166" s="200"/>
      <c r="AT166" s="201" t="s">
        <v>150</v>
      </c>
      <c r="AU166" s="201" t="s">
        <v>84</v>
      </c>
      <c r="AV166" s="13" t="s">
        <v>84</v>
      </c>
      <c r="AW166" s="13" t="s">
        <v>35</v>
      </c>
      <c r="AX166" s="13" t="s">
        <v>78</v>
      </c>
      <c r="AY166" s="201" t="s">
        <v>136</v>
      </c>
    </row>
    <row r="167" spans="1:65" s="2" customFormat="1" ht="16.5" customHeight="1">
      <c r="A167" s="35"/>
      <c r="B167" s="36"/>
      <c r="C167" s="171" t="s">
        <v>272</v>
      </c>
      <c r="D167" s="171" t="s">
        <v>139</v>
      </c>
      <c r="E167" s="172" t="s">
        <v>273</v>
      </c>
      <c r="F167" s="173" t="s">
        <v>274</v>
      </c>
      <c r="G167" s="174" t="s">
        <v>142</v>
      </c>
      <c r="H167" s="175">
        <v>16.370999999999999</v>
      </c>
      <c r="I167" s="176"/>
      <c r="J167" s="177">
        <f>ROUND(I167*H167,2)</f>
        <v>0</v>
      </c>
      <c r="K167" s="173" t="s">
        <v>143</v>
      </c>
      <c r="L167" s="40"/>
      <c r="M167" s="178" t="s">
        <v>19</v>
      </c>
      <c r="N167" s="179" t="s">
        <v>46</v>
      </c>
      <c r="O167" s="66"/>
      <c r="P167" s="180">
        <f>O167*H167</f>
        <v>0</v>
      </c>
      <c r="Q167" s="180">
        <v>1.1E-4</v>
      </c>
      <c r="R167" s="180">
        <f>Q167*H167</f>
        <v>1.8008099999999999E-3</v>
      </c>
      <c r="S167" s="180">
        <v>0</v>
      </c>
      <c r="T167" s="181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2" t="s">
        <v>172</v>
      </c>
      <c r="AT167" s="182" t="s">
        <v>139</v>
      </c>
      <c r="AU167" s="182" t="s">
        <v>84</v>
      </c>
      <c r="AY167" s="18" t="s">
        <v>136</v>
      </c>
      <c r="BE167" s="183">
        <f>IF(N167="základní",J167,0)</f>
        <v>0</v>
      </c>
      <c r="BF167" s="183">
        <f>IF(N167="snížená",J167,0)</f>
        <v>0</v>
      </c>
      <c r="BG167" s="183">
        <f>IF(N167="zákl. přenesená",J167,0)</f>
        <v>0</v>
      </c>
      <c r="BH167" s="183">
        <f>IF(N167="sníž. přenesená",J167,0)</f>
        <v>0</v>
      </c>
      <c r="BI167" s="183">
        <f>IF(N167="nulová",J167,0)</f>
        <v>0</v>
      </c>
      <c r="BJ167" s="18" t="s">
        <v>144</v>
      </c>
      <c r="BK167" s="183">
        <f>ROUND(I167*H167,2)</f>
        <v>0</v>
      </c>
      <c r="BL167" s="18" t="s">
        <v>172</v>
      </c>
      <c r="BM167" s="182" t="s">
        <v>275</v>
      </c>
    </row>
    <row r="168" spans="1:65" s="2" customFormat="1" ht="11.25">
      <c r="A168" s="35"/>
      <c r="B168" s="36"/>
      <c r="C168" s="37"/>
      <c r="D168" s="184" t="s">
        <v>146</v>
      </c>
      <c r="E168" s="37"/>
      <c r="F168" s="185" t="s">
        <v>276</v>
      </c>
      <c r="G168" s="37"/>
      <c r="H168" s="37"/>
      <c r="I168" s="186"/>
      <c r="J168" s="37"/>
      <c r="K168" s="37"/>
      <c r="L168" s="40"/>
      <c r="M168" s="187"/>
      <c r="N168" s="188"/>
      <c r="O168" s="66"/>
      <c r="P168" s="66"/>
      <c r="Q168" s="66"/>
      <c r="R168" s="66"/>
      <c r="S168" s="66"/>
      <c r="T168" s="67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146</v>
      </c>
      <c r="AU168" s="18" t="s">
        <v>84</v>
      </c>
    </row>
    <row r="169" spans="1:65" s="2" customFormat="1" ht="11.25">
      <c r="A169" s="35"/>
      <c r="B169" s="36"/>
      <c r="C169" s="37"/>
      <c r="D169" s="189" t="s">
        <v>148</v>
      </c>
      <c r="E169" s="37"/>
      <c r="F169" s="190" t="s">
        <v>277</v>
      </c>
      <c r="G169" s="37"/>
      <c r="H169" s="37"/>
      <c r="I169" s="186"/>
      <c r="J169" s="37"/>
      <c r="K169" s="37"/>
      <c r="L169" s="40"/>
      <c r="M169" s="187"/>
      <c r="N169" s="188"/>
      <c r="O169" s="66"/>
      <c r="P169" s="66"/>
      <c r="Q169" s="66"/>
      <c r="R169" s="66"/>
      <c r="S169" s="66"/>
      <c r="T169" s="67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148</v>
      </c>
      <c r="AU169" s="18" t="s">
        <v>84</v>
      </c>
    </row>
    <row r="170" spans="1:65" s="13" customFormat="1" ht="11.25">
      <c r="B170" s="191"/>
      <c r="C170" s="192"/>
      <c r="D170" s="184" t="s">
        <v>150</v>
      </c>
      <c r="E170" s="193" t="s">
        <v>19</v>
      </c>
      <c r="F170" s="194" t="s">
        <v>103</v>
      </c>
      <c r="G170" s="192"/>
      <c r="H170" s="195">
        <v>16.370999999999999</v>
      </c>
      <c r="I170" s="196"/>
      <c r="J170" s="192"/>
      <c r="K170" s="192"/>
      <c r="L170" s="197"/>
      <c r="M170" s="198"/>
      <c r="N170" s="199"/>
      <c r="O170" s="199"/>
      <c r="P170" s="199"/>
      <c r="Q170" s="199"/>
      <c r="R170" s="199"/>
      <c r="S170" s="199"/>
      <c r="T170" s="200"/>
      <c r="AT170" s="201" t="s">
        <v>150</v>
      </c>
      <c r="AU170" s="201" t="s">
        <v>84</v>
      </c>
      <c r="AV170" s="13" t="s">
        <v>84</v>
      </c>
      <c r="AW170" s="13" t="s">
        <v>35</v>
      </c>
      <c r="AX170" s="13" t="s">
        <v>78</v>
      </c>
      <c r="AY170" s="201" t="s">
        <v>136</v>
      </c>
    </row>
    <row r="171" spans="1:65" s="2" customFormat="1" ht="16.5" customHeight="1">
      <c r="A171" s="35"/>
      <c r="B171" s="36"/>
      <c r="C171" s="171" t="s">
        <v>7</v>
      </c>
      <c r="D171" s="171" t="s">
        <v>139</v>
      </c>
      <c r="E171" s="172" t="s">
        <v>278</v>
      </c>
      <c r="F171" s="173" t="s">
        <v>279</v>
      </c>
      <c r="G171" s="174" t="s">
        <v>142</v>
      </c>
      <c r="H171" s="175">
        <v>16.370999999999999</v>
      </c>
      <c r="I171" s="176"/>
      <c r="J171" s="177">
        <f>ROUND(I171*H171,2)</f>
        <v>0</v>
      </c>
      <c r="K171" s="173" t="s">
        <v>143</v>
      </c>
      <c r="L171" s="40"/>
      <c r="M171" s="178" t="s">
        <v>19</v>
      </c>
      <c r="N171" s="179" t="s">
        <v>46</v>
      </c>
      <c r="O171" s="66"/>
      <c r="P171" s="180">
        <f>O171*H171</f>
        <v>0</v>
      </c>
      <c r="Q171" s="180">
        <v>0</v>
      </c>
      <c r="R171" s="180">
        <f>Q171*H171</f>
        <v>0</v>
      </c>
      <c r="S171" s="180">
        <v>0</v>
      </c>
      <c r="T171" s="181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2" t="s">
        <v>172</v>
      </c>
      <c r="AT171" s="182" t="s">
        <v>139</v>
      </c>
      <c r="AU171" s="182" t="s">
        <v>84</v>
      </c>
      <c r="AY171" s="18" t="s">
        <v>136</v>
      </c>
      <c r="BE171" s="183">
        <f>IF(N171="základní",J171,0)</f>
        <v>0</v>
      </c>
      <c r="BF171" s="183">
        <f>IF(N171="snížená",J171,0)</f>
        <v>0</v>
      </c>
      <c r="BG171" s="183">
        <f>IF(N171="zákl. přenesená",J171,0)</f>
        <v>0</v>
      </c>
      <c r="BH171" s="183">
        <f>IF(N171="sníž. přenesená",J171,0)</f>
        <v>0</v>
      </c>
      <c r="BI171" s="183">
        <f>IF(N171="nulová",J171,0)</f>
        <v>0</v>
      </c>
      <c r="BJ171" s="18" t="s">
        <v>144</v>
      </c>
      <c r="BK171" s="183">
        <f>ROUND(I171*H171,2)</f>
        <v>0</v>
      </c>
      <c r="BL171" s="18" t="s">
        <v>172</v>
      </c>
      <c r="BM171" s="182" t="s">
        <v>280</v>
      </c>
    </row>
    <row r="172" spans="1:65" s="2" customFormat="1" ht="11.25">
      <c r="A172" s="35"/>
      <c r="B172" s="36"/>
      <c r="C172" s="37"/>
      <c r="D172" s="184" t="s">
        <v>146</v>
      </c>
      <c r="E172" s="37"/>
      <c r="F172" s="185" t="s">
        <v>281</v>
      </c>
      <c r="G172" s="37"/>
      <c r="H172" s="37"/>
      <c r="I172" s="186"/>
      <c r="J172" s="37"/>
      <c r="K172" s="37"/>
      <c r="L172" s="40"/>
      <c r="M172" s="187"/>
      <c r="N172" s="188"/>
      <c r="O172" s="66"/>
      <c r="P172" s="66"/>
      <c r="Q172" s="66"/>
      <c r="R172" s="66"/>
      <c r="S172" s="66"/>
      <c r="T172" s="67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146</v>
      </c>
      <c r="AU172" s="18" t="s">
        <v>84</v>
      </c>
    </row>
    <row r="173" spans="1:65" s="2" customFormat="1" ht="11.25">
      <c r="A173" s="35"/>
      <c r="B173" s="36"/>
      <c r="C173" s="37"/>
      <c r="D173" s="189" t="s">
        <v>148</v>
      </c>
      <c r="E173" s="37"/>
      <c r="F173" s="190" t="s">
        <v>282</v>
      </c>
      <c r="G173" s="37"/>
      <c r="H173" s="37"/>
      <c r="I173" s="186"/>
      <c r="J173" s="37"/>
      <c r="K173" s="37"/>
      <c r="L173" s="40"/>
      <c r="M173" s="187"/>
      <c r="N173" s="188"/>
      <c r="O173" s="66"/>
      <c r="P173" s="66"/>
      <c r="Q173" s="66"/>
      <c r="R173" s="66"/>
      <c r="S173" s="66"/>
      <c r="T173" s="67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148</v>
      </c>
      <c r="AU173" s="18" t="s">
        <v>84</v>
      </c>
    </row>
    <row r="174" spans="1:65" s="13" customFormat="1" ht="11.25">
      <c r="B174" s="191"/>
      <c r="C174" s="192"/>
      <c r="D174" s="184" t="s">
        <v>150</v>
      </c>
      <c r="E174" s="193" t="s">
        <v>19</v>
      </c>
      <c r="F174" s="194" t="s">
        <v>103</v>
      </c>
      <c r="G174" s="192"/>
      <c r="H174" s="195">
        <v>16.370999999999999</v>
      </c>
      <c r="I174" s="196"/>
      <c r="J174" s="192"/>
      <c r="K174" s="192"/>
      <c r="L174" s="197"/>
      <c r="M174" s="198"/>
      <c r="N174" s="199"/>
      <c r="O174" s="199"/>
      <c r="P174" s="199"/>
      <c r="Q174" s="199"/>
      <c r="R174" s="199"/>
      <c r="S174" s="199"/>
      <c r="T174" s="200"/>
      <c r="AT174" s="201" t="s">
        <v>150</v>
      </c>
      <c r="AU174" s="201" t="s">
        <v>84</v>
      </c>
      <c r="AV174" s="13" t="s">
        <v>84</v>
      </c>
      <c r="AW174" s="13" t="s">
        <v>35</v>
      </c>
      <c r="AX174" s="13" t="s">
        <v>78</v>
      </c>
      <c r="AY174" s="201" t="s">
        <v>136</v>
      </c>
    </row>
    <row r="175" spans="1:65" s="2" customFormat="1" ht="21.75" customHeight="1">
      <c r="A175" s="35"/>
      <c r="B175" s="36"/>
      <c r="C175" s="171" t="s">
        <v>283</v>
      </c>
      <c r="D175" s="171" t="s">
        <v>139</v>
      </c>
      <c r="E175" s="172" t="s">
        <v>284</v>
      </c>
      <c r="F175" s="173" t="s">
        <v>285</v>
      </c>
      <c r="G175" s="174" t="s">
        <v>142</v>
      </c>
      <c r="H175" s="175">
        <v>0.16900000000000001</v>
      </c>
      <c r="I175" s="176"/>
      <c r="J175" s="177">
        <f>ROUND(I175*H175,2)</f>
        <v>0</v>
      </c>
      <c r="K175" s="173" t="s">
        <v>143</v>
      </c>
      <c r="L175" s="40"/>
      <c r="M175" s="178" t="s">
        <v>19</v>
      </c>
      <c r="N175" s="179" t="s">
        <v>46</v>
      </c>
      <c r="O175" s="66"/>
      <c r="P175" s="180">
        <f>O175*H175</f>
        <v>0</v>
      </c>
      <c r="Q175" s="180">
        <v>3.5000000000000003E-2</v>
      </c>
      <c r="R175" s="180">
        <f>Q175*H175</f>
        <v>5.915000000000001E-3</v>
      </c>
      <c r="S175" s="180">
        <v>3.5000000000000003E-2</v>
      </c>
      <c r="T175" s="181">
        <f>S175*H175</f>
        <v>5.915000000000001E-3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2" t="s">
        <v>172</v>
      </c>
      <c r="AT175" s="182" t="s">
        <v>139</v>
      </c>
      <c r="AU175" s="182" t="s">
        <v>84</v>
      </c>
      <c r="AY175" s="18" t="s">
        <v>136</v>
      </c>
      <c r="BE175" s="183">
        <f>IF(N175="základní",J175,0)</f>
        <v>0</v>
      </c>
      <c r="BF175" s="183">
        <f>IF(N175="snížená",J175,0)</f>
        <v>0</v>
      </c>
      <c r="BG175" s="183">
        <f>IF(N175="zákl. přenesená",J175,0)</f>
        <v>0</v>
      </c>
      <c r="BH175" s="183">
        <f>IF(N175="sníž. přenesená",J175,0)</f>
        <v>0</v>
      </c>
      <c r="BI175" s="183">
        <f>IF(N175="nulová",J175,0)</f>
        <v>0</v>
      </c>
      <c r="BJ175" s="18" t="s">
        <v>144</v>
      </c>
      <c r="BK175" s="183">
        <f>ROUND(I175*H175,2)</f>
        <v>0</v>
      </c>
      <c r="BL175" s="18" t="s">
        <v>172</v>
      </c>
      <c r="BM175" s="182" t="s">
        <v>286</v>
      </c>
    </row>
    <row r="176" spans="1:65" s="2" customFormat="1" ht="19.5">
      <c r="A176" s="35"/>
      <c r="B176" s="36"/>
      <c r="C176" s="37"/>
      <c r="D176" s="184" t="s">
        <v>146</v>
      </c>
      <c r="E176" s="37"/>
      <c r="F176" s="185" t="s">
        <v>287</v>
      </c>
      <c r="G176" s="37"/>
      <c r="H176" s="37"/>
      <c r="I176" s="186"/>
      <c r="J176" s="37"/>
      <c r="K176" s="37"/>
      <c r="L176" s="40"/>
      <c r="M176" s="187"/>
      <c r="N176" s="188"/>
      <c r="O176" s="66"/>
      <c r="P176" s="66"/>
      <c r="Q176" s="66"/>
      <c r="R176" s="66"/>
      <c r="S176" s="66"/>
      <c r="T176" s="67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146</v>
      </c>
      <c r="AU176" s="18" t="s">
        <v>84</v>
      </c>
    </row>
    <row r="177" spans="1:65" s="2" customFormat="1" ht="11.25">
      <c r="A177" s="35"/>
      <c r="B177" s="36"/>
      <c r="C177" s="37"/>
      <c r="D177" s="189" t="s">
        <v>148</v>
      </c>
      <c r="E177" s="37"/>
      <c r="F177" s="190" t="s">
        <v>288</v>
      </c>
      <c r="G177" s="37"/>
      <c r="H177" s="37"/>
      <c r="I177" s="186"/>
      <c r="J177" s="37"/>
      <c r="K177" s="37"/>
      <c r="L177" s="40"/>
      <c r="M177" s="187"/>
      <c r="N177" s="188"/>
      <c r="O177" s="66"/>
      <c r="P177" s="66"/>
      <c r="Q177" s="66"/>
      <c r="R177" s="66"/>
      <c r="S177" s="66"/>
      <c r="T177" s="67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148</v>
      </c>
      <c r="AU177" s="18" t="s">
        <v>84</v>
      </c>
    </row>
    <row r="178" spans="1:65" s="13" customFormat="1" ht="11.25">
      <c r="B178" s="191"/>
      <c r="C178" s="192"/>
      <c r="D178" s="184" t="s">
        <v>150</v>
      </c>
      <c r="E178" s="193" t="s">
        <v>19</v>
      </c>
      <c r="F178" s="194" t="s">
        <v>100</v>
      </c>
      <c r="G178" s="192"/>
      <c r="H178" s="195">
        <v>0.16900000000000001</v>
      </c>
      <c r="I178" s="196"/>
      <c r="J178" s="192"/>
      <c r="K178" s="192"/>
      <c r="L178" s="197"/>
      <c r="M178" s="198"/>
      <c r="N178" s="199"/>
      <c r="O178" s="199"/>
      <c r="P178" s="199"/>
      <c r="Q178" s="199"/>
      <c r="R178" s="199"/>
      <c r="S178" s="199"/>
      <c r="T178" s="200"/>
      <c r="AT178" s="201" t="s">
        <v>150</v>
      </c>
      <c r="AU178" s="201" t="s">
        <v>84</v>
      </c>
      <c r="AV178" s="13" t="s">
        <v>84</v>
      </c>
      <c r="AW178" s="13" t="s">
        <v>35</v>
      </c>
      <c r="AX178" s="13" t="s">
        <v>78</v>
      </c>
      <c r="AY178" s="201" t="s">
        <v>136</v>
      </c>
    </row>
    <row r="179" spans="1:65" s="2" customFormat="1" ht="21.75" customHeight="1">
      <c r="A179" s="35"/>
      <c r="B179" s="36"/>
      <c r="C179" s="171" t="s">
        <v>289</v>
      </c>
      <c r="D179" s="171" t="s">
        <v>139</v>
      </c>
      <c r="E179" s="172" t="s">
        <v>290</v>
      </c>
      <c r="F179" s="173" t="s">
        <v>291</v>
      </c>
      <c r="G179" s="174" t="s">
        <v>142</v>
      </c>
      <c r="H179" s="175">
        <v>19.803000000000001</v>
      </c>
      <c r="I179" s="176"/>
      <c r="J179" s="177">
        <f>ROUND(I179*H179,2)</f>
        <v>0</v>
      </c>
      <c r="K179" s="173" t="s">
        <v>143</v>
      </c>
      <c r="L179" s="40"/>
      <c r="M179" s="178" t="s">
        <v>19</v>
      </c>
      <c r="N179" s="179" t="s">
        <v>46</v>
      </c>
      <c r="O179" s="66"/>
      <c r="P179" s="180">
        <f>O179*H179</f>
        <v>0</v>
      </c>
      <c r="Q179" s="180">
        <v>2.4E-2</v>
      </c>
      <c r="R179" s="180">
        <f>Q179*H179</f>
        <v>0.47527200000000003</v>
      </c>
      <c r="S179" s="180">
        <v>2.4E-2</v>
      </c>
      <c r="T179" s="181">
        <f>S179*H179</f>
        <v>0.47527200000000003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2" t="s">
        <v>172</v>
      </c>
      <c r="AT179" s="182" t="s">
        <v>139</v>
      </c>
      <c r="AU179" s="182" t="s">
        <v>84</v>
      </c>
      <c r="AY179" s="18" t="s">
        <v>136</v>
      </c>
      <c r="BE179" s="183">
        <f>IF(N179="základní",J179,0)</f>
        <v>0</v>
      </c>
      <c r="BF179" s="183">
        <f>IF(N179="snížená",J179,0)</f>
        <v>0</v>
      </c>
      <c r="BG179" s="183">
        <f>IF(N179="zákl. přenesená",J179,0)</f>
        <v>0</v>
      </c>
      <c r="BH179" s="183">
        <f>IF(N179="sníž. přenesená",J179,0)</f>
        <v>0</v>
      </c>
      <c r="BI179" s="183">
        <f>IF(N179="nulová",J179,0)</f>
        <v>0</v>
      </c>
      <c r="BJ179" s="18" t="s">
        <v>144</v>
      </c>
      <c r="BK179" s="183">
        <f>ROUND(I179*H179,2)</f>
        <v>0</v>
      </c>
      <c r="BL179" s="18" t="s">
        <v>172</v>
      </c>
      <c r="BM179" s="182" t="s">
        <v>292</v>
      </c>
    </row>
    <row r="180" spans="1:65" s="2" customFormat="1" ht="19.5">
      <c r="A180" s="35"/>
      <c r="B180" s="36"/>
      <c r="C180" s="37"/>
      <c r="D180" s="184" t="s">
        <v>146</v>
      </c>
      <c r="E180" s="37"/>
      <c r="F180" s="185" t="s">
        <v>293</v>
      </c>
      <c r="G180" s="37"/>
      <c r="H180" s="37"/>
      <c r="I180" s="186"/>
      <c r="J180" s="37"/>
      <c r="K180" s="37"/>
      <c r="L180" s="40"/>
      <c r="M180" s="187"/>
      <c r="N180" s="188"/>
      <c r="O180" s="66"/>
      <c r="P180" s="66"/>
      <c r="Q180" s="66"/>
      <c r="R180" s="66"/>
      <c r="S180" s="66"/>
      <c r="T180" s="67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146</v>
      </c>
      <c r="AU180" s="18" t="s">
        <v>84</v>
      </c>
    </row>
    <row r="181" spans="1:65" s="2" customFormat="1" ht="11.25">
      <c r="A181" s="35"/>
      <c r="B181" s="36"/>
      <c r="C181" s="37"/>
      <c r="D181" s="189" t="s">
        <v>148</v>
      </c>
      <c r="E181" s="37"/>
      <c r="F181" s="190" t="s">
        <v>294</v>
      </c>
      <c r="G181" s="37"/>
      <c r="H181" s="37"/>
      <c r="I181" s="186"/>
      <c r="J181" s="37"/>
      <c r="K181" s="37"/>
      <c r="L181" s="40"/>
      <c r="M181" s="187"/>
      <c r="N181" s="188"/>
      <c r="O181" s="66"/>
      <c r="P181" s="66"/>
      <c r="Q181" s="66"/>
      <c r="R181" s="66"/>
      <c r="S181" s="66"/>
      <c r="T181" s="67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8" t="s">
        <v>148</v>
      </c>
      <c r="AU181" s="18" t="s">
        <v>84</v>
      </c>
    </row>
    <row r="182" spans="1:65" s="13" customFormat="1" ht="11.25">
      <c r="B182" s="191"/>
      <c r="C182" s="192"/>
      <c r="D182" s="184" t="s">
        <v>150</v>
      </c>
      <c r="E182" s="193" t="s">
        <v>19</v>
      </c>
      <c r="F182" s="194" t="s">
        <v>96</v>
      </c>
      <c r="G182" s="192"/>
      <c r="H182" s="195">
        <v>19.803000000000001</v>
      </c>
      <c r="I182" s="196"/>
      <c r="J182" s="192"/>
      <c r="K182" s="192"/>
      <c r="L182" s="197"/>
      <c r="M182" s="198"/>
      <c r="N182" s="199"/>
      <c r="O182" s="199"/>
      <c r="P182" s="199"/>
      <c r="Q182" s="199"/>
      <c r="R182" s="199"/>
      <c r="S182" s="199"/>
      <c r="T182" s="200"/>
      <c r="AT182" s="201" t="s">
        <v>150</v>
      </c>
      <c r="AU182" s="201" t="s">
        <v>84</v>
      </c>
      <c r="AV182" s="13" t="s">
        <v>84</v>
      </c>
      <c r="AW182" s="13" t="s">
        <v>35</v>
      </c>
      <c r="AX182" s="13" t="s">
        <v>78</v>
      </c>
      <c r="AY182" s="201" t="s">
        <v>136</v>
      </c>
    </row>
    <row r="183" spans="1:65" s="2" customFormat="1" ht="16.5" customHeight="1">
      <c r="A183" s="35"/>
      <c r="B183" s="36"/>
      <c r="C183" s="171" t="s">
        <v>295</v>
      </c>
      <c r="D183" s="171" t="s">
        <v>139</v>
      </c>
      <c r="E183" s="172" t="s">
        <v>296</v>
      </c>
      <c r="F183" s="173" t="s">
        <v>297</v>
      </c>
      <c r="G183" s="174" t="s">
        <v>142</v>
      </c>
      <c r="H183" s="175">
        <v>0.16900000000000001</v>
      </c>
      <c r="I183" s="176"/>
      <c r="J183" s="177">
        <f>ROUND(I183*H183,2)</f>
        <v>0</v>
      </c>
      <c r="K183" s="173" t="s">
        <v>19</v>
      </c>
      <c r="L183" s="40"/>
      <c r="M183" s="178" t="s">
        <v>19</v>
      </c>
      <c r="N183" s="179" t="s">
        <v>46</v>
      </c>
      <c r="O183" s="66"/>
      <c r="P183" s="180">
        <f>O183*H183</f>
        <v>0</v>
      </c>
      <c r="Q183" s="180">
        <v>2.1189999999999998E-3</v>
      </c>
      <c r="R183" s="180">
        <f>Q183*H183</f>
        <v>3.5811099999999999E-4</v>
      </c>
      <c r="S183" s="180">
        <v>0</v>
      </c>
      <c r="T183" s="181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2" t="s">
        <v>172</v>
      </c>
      <c r="AT183" s="182" t="s">
        <v>139</v>
      </c>
      <c r="AU183" s="182" t="s">
        <v>84</v>
      </c>
      <c r="AY183" s="18" t="s">
        <v>136</v>
      </c>
      <c r="BE183" s="183">
        <f>IF(N183="základní",J183,0)</f>
        <v>0</v>
      </c>
      <c r="BF183" s="183">
        <f>IF(N183="snížená",J183,0)</f>
        <v>0</v>
      </c>
      <c r="BG183" s="183">
        <f>IF(N183="zákl. přenesená",J183,0)</f>
        <v>0</v>
      </c>
      <c r="BH183" s="183">
        <f>IF(N183="sníž. přenesená",J183,0)</f>
        <v>0</v>
      </c>
      <c r="BI183" s="183">
        <f>IF(N183="nulová",J183,0)</f>
        <v>0</v>
      </c>
      <c r="BJ183" s="18" t="s">
        <v>144</v>
      </c>
      <c r="BK183" s="183">
        <f>ROUND(I183*H183,2)</f>
        <v>0</v>
      </c>
      <c r="BL183" s="18" t="s">
        <v>172</v>
      </c>
      <c r="BM183" s="182" t="s">
        <v>298</v>
      </c>
    </row>
    <row r="184" spans="1:65" s="2" customFormat="1" ht="11.25">
      <c r="A184" s="35"/>
      <c r="B184" s="36"/>
      <c r="C184" s="37"/>
      <c r="D184" s="184" t="s">
        <v>146</v>
      </c>
      <c r="E184" s="37"/>
      <c r="F184" s="185" t="s">
        <v>299</v>
      </c>
      <c r="G184" s="37"/>
      <c r="H184" s="37"/>
      <c r="I184" s="186"/>
      <c r="J184" s="37"/>
      <c r="K184" s="37"/>
      <c r="L184" s="40"/>
      <c r="M184" s="187"/>
      <c r="N184" s="188"/>
      <c r="O184" s="66"/>
      <c r="P184" s="66"/>
      <c r="Q184" s="66"/>
      <c r="R184" s="66"/>
      <c r="S184" s="66"/>
      <c r="T184" s="67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8" t="s">
        <v>146</v>
      </c>
      <c r="AU184" s="18" t="s">
        <v>84</v>
      </c>
    </row>
    <row r="185" spans="1:65" s="2" customFormat="1" ht="16.5" customHeight="1">
      <c r="A185" s="35"/>
      <c r="B185" s="36"/>
      <c r="C185" s="171" t="s">
        <v>300</v>
      </c>
      <c r="D185" s="171" t="s">
        <v>139</v>
      </c>
      <c r="E185" s="172" t="s">
        <v>301</v>
      </c>
      <c r="F185" s="173" t="s">
        <v>302</v>
      </c>
      <c r="G185" s="174" t="s">
        <v>142</v>
      </c>
      <c r="H185" s="175">
        <v>19.803000000000001</v>
      </c>
      <c r="I185" s="176"/>
      <c r="J185" s="177">
        <f>ROUND(I185*H185,2)</f>
        <v>0</v>
      </c>
      <c r="K185" s="173" t="s">
        <v>19</v>
      </c>
      <c r="L185" s="40"/>
      <c r="M185" s="178" t="s">
        <v>19</v>
      </c>
      <c r="N185" s="179" t="s">
        <v>46</v>
      </c>
      <c r="O185" s="66"/>
      <c r="P185" s="180">
        <f>O185*H185</f>
        <v>0</v>
      </c>
      <c r="Q185" s="180">
        <v>1.786E-3</v>
      </c>
      <c r="R185" s="180">
        <f>Q185*H185</f>
        <v>3.5368158000000004E-2</v>
      </c>
      <c r="S185" s="180">
        <v>0</v>
      </c>
      <c r="T185" s="181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2" t="s">
        <v>172</v>
      </c>
      <c r="AT185" s="182" t="s">
        <v>139</v>
      </c>
      <c r="AU185" s="182" t="s">
        <v>84</v>
      </c>
      <c r="AY185" s="18" t="s">
        <v>136</v>
      </c>
      <c r="BE185" s="183">
        <f>IF(N185="základní",J185,0)</f>
        <v>0</v>
      </c>
      <c r="BF185" s="183">
        <f>IF(N185="snížená",J185,0)</f>
        <v>0</v>
      </c>
      <c r="BG185" s="183">
        <f>IF(N185="zákl. přenesená",J185,0)</f>
        <v>0</v>
      </c>
      <c r="BH185" s="183">
        <f>IF(N185="sníž. přenesená",J185,0)</f>
        <v>0</v>
      </c>
      <c r="BI185" s="183">
        <f>IF(N185="nulová",J185,0)</f>
        <v>0</v>
      </c>
      <c r="BJ185" s="18" t="s">
        <v>144</v>
      </c>
      <c r="BK185" s="183">
        <f>ROUND(I185*H185,2)</f>
        <v>0</v>
      </c>
      <c r="BL185" s="18" t="s">
        <v>172</v>
      </c>
      <c r="BM185" s="182" t="s">
        <v>303</v>
      </c>
    </row>
    <row r="186" spans="1:65" s="2" customFormat="1" ht="11.25">
      <c r="A186" s="35"/>
      <c r="B186" s="36"/>
      <c r="C186" s="37"/>
      <c r="D186" s="184" t="s">
        <v>146</v>
      </c>
      <c r="E186" s="37"/>
      <c r="F186" s="185" t="s">
        <v>302</v>
      </c>
      <c r="G186" s="37"/>
      <c r="H186" s="37"/>
      <c r="I186" s="186"/>
      <c r="J186" s="37"/>
      <c r="K186" s="37"/>
      <c r="L186" s="40"/>
      <c r="M186" s="187"/>
      <c r="N186" s="188"/>
      <c r="O186" s="66"/>
      <c r="P186" s="66"/>
      <c r="Q186" s="66"/>
      <c r="R186" s="66"/>
      <c r="S186" s="66"/>
      <c r="T186" s="67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146</v>
      </c>
      <c r="AU186" s="18" t="s">
        <v>84</v>
      </c>
    </row>
    <row r="187" spans="1:65" s="2" customFormat="1" ht="16.5" customHeight="1">
      <c r="A187" s="35"/>
      <c r="B187" s="36"/>
      <c r="C187" s="171" t="s">
        <v>304</v>
      </c>
      <c r="D187" s="171" t="s">
        <v>139</v>
      </c>
      <c r="E187" s="172" t="s">
        <v>305</v>
      </c>
      <c r="F187" s="173" t="s">
        <v>306</v>
      </c>
      <c r="G187" s="174" t="s">
        <v>142</v>
      </c>
      <c r="H187" s="175">
        <v>16.370999999999999</v>
      </c>
      <c r="I187" s="176"/>
      <c r="J187" s="177">
        <f>ROUND(I187*H187,2)</f>
        <v>0</v>
      </c>
      <c r="K187" s="173" t="s">
        <v>19</v>
      </c>
      <c r="L187" s="40"/>
      <c r="M187" s="178" t="s">
        <v>19</v>
      </c>
      <c r="N187" s="179" t="s">
        <v>46</v>
      </c>
      <c r="O187" s="66"/>
      <c r="P187" s="180">
        <f>O187*H187</f>
        <v>0</v>
      </c>
      <c r="Q187" s="180">
        <v>1.6146000000000001E-3</v>
      </c>
      <c r="R187" s="180">
        <f>Q187*H187</f>
        <v>2.64326166E-2</v>
      </c>
      <c r="S187" s="180">
        <v>0</v>
      </c>
      <c r="T187" s="181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82" t="s">
        <v>172</v>
      </c>
      <c r="AT187" s="182" t="s">
        <v>139</v>
      </c>
      <c r="AU187" s="182" t="s">
        <v>84</v>
      </c>
      <c r="AY187" s="18" t="s">
        <v>136</v>
      </c>
      <c r="BE187" s="183">
        <f>IF(N187="základní",J187,0)</f>
        <v>0</v>
      </c>
      <c r="BF187" s="183">
        <f>IF(N187="snížená",J187,0)</f>
        <v>0</v>
      </c>
      <c r="BG187" s="183">
        <f>IF(N187="zákl. přenesená",J187,0)</f>
        <v>0</v>
      </c>
      <c r="BH187" s="183">
        <f>IF(N187="sníž. přenesená",J187,0)</f>
        <v>0</v>
      </c>
      <c r="BI187" s="183">
        <f>IF(N187="nulová",J187,0)</f>
        <v>0</v>
      </c>
      <c r="BJ187" s="18" t="s">
        <v>144</v>
      </c>
      <c r="BK187" s="183">
        <f>ROUND(I187*H187,2)</f>
        <v>0</v>
      </c>
      <c r="BL187" s="18" t="s">
        <v>172</v>
      </c>
      <c r="BM187" s="182" t="s">
        <v>307</v>
      </c>
    </row>
    <row r="188" spans="1:65" s="2" customFormat="1" ht="11.25">
      <c r="A188" s="35"/>
      <c r="B188" s="36"/>
      <c r="C188" s="37"/>
      <c r="D188" s="184" t="s">
        <v>146</v>
      </c>
      <c r="E188" s="37"/>
      <c r="F188" s="185" t="s">
        <v>306</v>
      </c>
      <c r="G188" s="37"/>
      <c r="H188" s="37"/>
      <c r="I188" s="186"/>
      <c r="J188" s="37"/>
      <c r="K188" s="37"/>
      <c r="L188" s="40"/>
      <c r="M188" s="187"/>
      <c r="N188" s="188"/>
      <c r="O188" s="66"/>
      <c r="P188" s="66"/>
      <c r="Q188" s="66"/>
      <c r="R188" s="66"/>
      <c r="S188" s="66"/>
      <c r="T188" s="67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8" t="s">
        <v>146</v>
      </c>
      <c r="AU188" s="18" t="s">
        <v>84</v>
      </c>
    </row>
    <row r="189" spans="1:65" s="2" customFormat="1" ht="16.5" customHeight="1">
      <c r="A189" s="35"/>
      <c r="B189" s="36"/>
      <c r="C189" s="171" t="s">
        <v>83</v>
      </c>
      <c r="D189" s="171" t="s">
        <v>139</v>
      </c>
      <c r="E189" s="172" t="s">
        <v>308</v>
      </c>
      <c r="F189" s="173" t="s">
        <v>309</v>
      </c>
      <c r="G189" s="174" t="s">
        <v>142</v>
      </c>
      <c r="H189" s="175">
        <v>2.5000000000000001E-2</v>
      </c>
      <c r="I189" s="176"/>
      <c r="J189" s="177">
        <f>ROUND(I189*H189,2)</f>
        <v>0</v>
      </c>
      <c r="K189" s="173" t="s">
        <v>143</v>
      </c>
      <c r="L189" s="40"/>
      <c r="M189" s="178" t="s">
        <v>19</v>
      </c>
      <c r="N189" s="179" t="s">
        <v>46</v>
      </c>
      <c r="O189" s="66"/>
      <c r="P189" s="180">
        <f>O189*H189</f>
        <v>0</v>
      </c>
      <c r="Q189" s="180">
        <v>2.6429999999999997E-4</v>
      </c>
      <c r="R189" s="180">
        <f>Q189*H189</f>
        <v>6.6074999999999998E-6</v>
      </c>
      <c r="S189" s="180">
        <v>0</v>
      </c>
      <c r="T189" s="181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2" t="s">
        <v>172</v>
      </c>
      <c r="AT189" s="182" t="s">
        <v>139</v>
      </c>
      <c r="AU189" s="182" t="s">
        <v>84</v>
      </c>
      <c r="AY189" s="18" t="s">
        <v>136</v>
      </c>
      <c r="BE189" s="183">
        <f>IF(N189="základní",J189,0)</f>
        <v>0</v>
      </c>
      <c r="BF189" s="183">
        <f>IF(N189="snížená",J189,0)</f>
        <v>0</v>
      </c>
      <c r="BG189" s="183">
        <f>IF(N189="zákl. přenesená",J189,0)</f>
        <v>0</v>
      </c>
      <c r="BH189" s="183">
        <f>IF(N189="sníž. přenesená",J189,0)</f>
        <v>0</v>
      </c>
      <c r="BI189" s="183">
        <f>IF(N189="nulová",J189,0)</f>
        <v>0</v>
      </c>
      <c r="BJ189" s="18" t="s">
        <v>144</v>
      </c>
      <c r="BK189" s="183">
        <f>ROUND(I189*H189,2)</f>
        <v>0</v>
      </c>
      <c r="BL189" s="18" t="s">
        <v>172</v>
      </c>
      <c r="BM189" s="182" t="s">
        <v>310</v>
      </c>
    </row>
    <row r="190" spans="1:65" s="2" customFormat="1" ht="19.5">
      <c r="A190" s="35"/>
      <c r="B190" s="36"/>
      <c r="C190" s="37"/>
      <c r="D190" s="184" t="s">
        <v>146</v>
      </c>
      <c r="E190" s="37"/>
      <c r="F190" s="185" t="s">
        <v>311</v>
      </c>
      <c r="G190" s="37"/>
      <c r="H190" s="37"/>
      <c r="I190" s="186"/>
      <c r="J190" s="37"/>
      <c r="K190" s="37"/>
      <c r="L190" s="40"/>
      <c r="M190" s="187"/>
      <c r="N190" s="188"/>
      <c r="O190" s="66"/>
      <c r="P190" s="66"/>
      <c r="Q190" s="66"/>
      <c r="R190" s="66"/>
      <c r="S190" s="66"/>
      <c r="T190" s="67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146</v>
      </c>
      <c r="AU190" s="18" t="s">
        <v>84</v>
      </c>
    </row>
    <row r="191" spans="1:65" s="2" customFormat="1" ht="11.25">
      <c r="A191" s="35"/>
      <c r="B191" s="36"/>
      <c r="C191" s="37"/>
      <c r="D191" s="189" t="s">
        <v>148</v>
      </c>
      <c r="E191" s="37"/>
      <c r="F191" s="190" t="s">
        <v>312</v>
      </c>
      <c r="G191" s="37"/>
      <c r="H191" s="37"/>
      <c r="I191" s="186"/>
      <c r="J191" s="37"/>
      <c r="K191" s="37"/>
      <c r="L191" s="40"/>
      <c r="M191" s="187"/>
      <c r="N191" s="188"/>
      <c r="O191" s="66"/>
      <c r="P191" s="66"/>
      <c r="Q191" s="66"/>
      <c r="R191" s="66"/>
      <c r="S191" s="66"/>
      <c r="T191" s="67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8" t="s">
        <v>148</v>
      </c>
      <c r="AU191" s="18" t="s">
        <v>84</v>
      </c>
    </row>
    <row r="192" spans="1:65" s="13" customFormat="1" ht="11.25">
      <c r="B192" s="191"/>
      <c r="C192" s="192"/>
      <c r="D192" s="184" t="s">
        <v>150</v>
      </c>
      <c r="E192" s="193" t="s">
        <v>19</v>
      </c>
      <c r="F192" s="194" t="s">
        <v>313</v>
      </c>
      <c r="G192" s="192"/>
      <c r="H192" s="195">
        <v>2.5000000000000001E-2</v>
      </c>
      <c r="I192" s="196"/>
      <c r="J192" s="192"/>
      <c r="K192" s="192"/>
      <c r="L192" s="197"/>
      <c r="M192" s="198"/>
      <c r="N192" s="199"/>
      <c r="O192" s="199"/>
      <c r="P192" s="199"/>
      <c r="Q192" s="199"/>
      <c r="R192" s="199"/>
      <c r="S192" s="199"/>
      <c r="T192" s="200"/>
      <c r="AT192" s="201" t="s">
        <v>150</v>
      </c>
      <c r="AU192" s="201" t="s">
        <v>84</v>
      </c>
      <c r="AV192" s="13" t="s">
        <v>84</v>
      </c>
      <c r="AW192" s="13" t="s">
        <v>35</v>
      </c>
      <c r="AX192" s="13" t="s">
        <v>78</v>
      </c>
      <c r="AY192" s="201" t="s">
        <v>136</v>
      </c>
    </row>
    <row r="193" spans="1:65" s="14" customFormat="1" ht="11.25">
      <c r="B193" s="202"/>
      <c r="C193" s="203"/>
      <c r="D193" s="184" t="s">
        <v>150</v>
      </c>
      <c r="E193" s="204" t="s">
        <v>19</v>
      </c>
      <c r="F193" s="205" t="s">
        <v>314</v>
      </c>
      <c r="G193" s="203"/>
      <c r="H193" s="204" t="s">
        <v>19</v>
      </c>
      <c r="I193" s="206"/>
      <c r="J193" s="203"/>
      <c r="K193" s="203"/>
      <c r="L193" s="207"/>
      <c r="M193" s="208"/>
      <c r="N193" s="209"/>
      <c r="O193" s="209"/>
      <c r="P193" s="209"/>
      <c r="Q193" s="209"/>
      <c r="R193" s="209"/>
      <c r="S193" s="209"/>
      <c r="T193" s="210"/>
      <c r="AT193" s="211" t="s">
        <v>150</v>
      </c>
      <c r="AU193" s="211" t="s">
        <v>84</v>
      </c>
      <c r="AV193" s="14" t="s">
        <v>78</v>
      </c>
      <c r="AW193" s="14" t="s">
        <v>35</v>
      </c>
      <c r="AX193" s="14" t="s">
        <v>73</v>
      </c>
      <c r="AY193" s="211" t="s">
        <v>136</v>
      </c>
    </row>
    <row r="194" spans="1:65" s="2" customFormat="1" ht="16.5" customHeight="1">
      <c r="A194" s="35"/>
      <c r="B194" s="36"/>
      <c r="C194" s="171" t="s">
        <v>315</v>
      </c>
      <c r="D194" s="171" t="s">
        <v>139</v>
      </c>
      <c r="E194" s="172" t="s">
        <v>316</v>
      </c>
      <c r="F194" s="173" t="s">
        <v>317</v>
      </c>
      <c r="G194" s="174" t="s">
        <v>142</v>
      </c>
      <c r="H194" s="175">
        <v>2.97</v>
      </c>
      <c r="I194" s="176"/>
      <c r="J194" s="177">
        <f>ROUND(I194*H194,2)</f>
        <v>0</v>
      </c>
      <c r="K194" s="173" t="s">
        <v>143</v>
      </c>
      <c r="L194" s="40"/>
      <c r="M194" s="178" t="s">
        <v>19</v>
      </c>
      <c r="N194" s="179" t="s">
        <v>46</v>
      </c>
      <c r="O194" s="66"/>
      <c r="P194" s="180">
        <f>O194*H194</f>
        <v>0</v>
      </c>
      <c r="Q194" s="180">
        <v>2.3690000000000001E-4</v>
      </c>
      <c r="R194" s="180">
        <f>Q194*H194</f>
        <v>7.0359300000000008E-4</v>
      </c>
      <c r="S194" s="180">
        <v>0</v>
      </c>
      <c r="T194" s="181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2" t="s">
        <v>172</v>
      </c>
      <c r="AT194" s="182" t="s">
        <v>139</v>
      </c>
      <c r="AU194" s="182" t="s">
        <v>84</v>
      </c>
      <c r="AY194" s="18" t="s">
        <v>136</v>
      </c>
      <c r="BE194" s="183">
        <f>IF(N194="základní",J194,0)</f>
        <v>0</v>
      </c>
      <c r="BF194" s="183">
        <f>IF(N194="snížená",J194,0)</f>
        <v>0</v>
      </c>
      <c r="BG194" s="183">
        <f>IF(N194="zákl. přenesená",J194,0)</f>
        <v>0</v>
      </c>
      <c r="BH194" s="183">
        <f>IF(N194="sníž. přenesená",J194,0)</f>
        <v>0</v>
      </c>
      <c r="BI194" s="183">
        <f>IF(N194="nulová",J194,0)</f>
        <v>0</v>
      </c>
      <c r="BJ194" s="18" t="s">
        <v>144</v>
      </c>
      <c r="BK194" s="183">
        <f>ROUND(I194*H194,2)</f>
        <v>0</v>
      </c>
      <c r="BL194" s="18" t="s">
        <v>172</v>
      </c>
      <c r="BM194" s="182" t="s">
        <v>318</v>
      </c>
    </row>
    <row r="195" spans="1:65" s="2" customFormat="1" ht="19.5">
      <c r="A195" s="35"/>
      <c r="B195" s="36"/>
      <c r="C195" s="37"/>
      <c r="D195" s="184" t="s">
        <v>146</v>
      </c>
      <c r="E195" s="37"/>
      <c r="F195" s="185" t="s">
        <v>319</v>
      </c>
      <c r="G195" s="37"/>
      <c r="H195" s="37"/>
      <c r="I195" s="186"/>
      <c r="J195" s="37"/>
      <c r="K195" s="37"/>
      <c r="L195" s="40"/>
      <c r="M195" s="187"/>
      <c r="N195" s="188"/>
      <c r="O195" s="66"/>
      <c r="P195" s="66"/>
      <c r="Q195" s="66"/>
      <c r="R195" s="66"/>
      <c r="S195" s="66"/>
      <c r="T195" s="67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146</v>
      </c>
      <c r="AU195" s="18" t="s">
        <v>84</v>
      </c>
    </row>
    <row r="196" spans="1:65" s="2" customFormat="1" ht="11.25">
      <c r="A196" s="35"/>
      <c r="B196" s="36"/>
      <c r="C196" s="37"/>
      <c r="D196" s="189" t="s">
        <v>148</v>
      </c>
      <c r="E196" s="37"/>
      <c r="F196" s="190" t="s">
        <v>320</v>
      </c>
      <c r="G196" s="37"/>
      <c r="H196" s="37"/>
      <c r="I196" s="186"/>
      <c r="J196" s="37"/>
      <c r="K196" s="37"/>
      <c r="L196" s="40"/>
      <c r="M196" s="187"/>
      <c r="N196" s="188"/>
      <c r="O196" s="66"/>
      <c r="P196" s="66"/>
      <c r="Q196" s="66"/>
      <c r="R196" s="66"/>
      <c r="S196" s="66"/>
      <c r="T196" s="67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8" t="s">
        <v>148</v>
      </c>
      <c r="AU196" s="18" t="s">
        <v>84</v>
      </c>
    </row>
    <row r="197" spans="1:65" s="13" customFormat="1" ht="11.25">
      <c r="B197" s="191"/>
      <c r="C197" s="192"/>
      <c r="D197" s="184" t="s">
        <v>150</v>
      </c>
      <c r="E197" s="193" t="s">
        <v>19</v>
      </c>
      <c r="F197" s="194" t="s">
        <v>321</v>
      </c>
      <c r="G197" s="192"/>
      <c r="H197" s="195">
        <v>2.97</v>
      </c>
      <c r="I197" s="196"/>
      <c r="J197" s="192"/>
      <c r="K197" s="192"/>
      <c r="L197" s="197"/>
      <c r="M197" s="198"/>
      <c r="N197" s="199"/>
      <c r="O197" s="199"/>
      <c r="P197" s="199"/>
      <c r="Q197" s="199"/>
      <c r="R197" s="199"/>
      <c r="S197" s="199"/>
      <c r="T197" s="200"/>
      <c r="AT197" s="201" t="s">
        <v>150</v>
      </c>
      <c r="AU197" s="201" t="s">
        <v>84</v>
      </c>
      <c r="AV197" s="13" t="s">
        <v>84</v>
      </c>
      <c r="AW197" s="13" t="s">
        <v>35</v>
      </c>
      <c r="AX197" s="13" t="s">
        <v>78</v>
      </c>
      <c r="AY197" s="201" t="s">
        <v>136</v>
      </c>
    </row>
    <row r="198" spans="1:65" s="14" customFormat="1" ht="11.25">
      <c r="B198" s="202"/>
      <c r="C198" s="203"/>
      <c r="D198" s="184" t="s">
        <v>150</v>
      </c>
      <c r="E198" s="204" t="s">
        <v>19</v>
      </c>
      <c r="F198" s="205" t="s">
        <v>314</v>
      </c>
      <c r="G198" s="203"/>
      <c r="H198" s="204" t="s">
        <v>19</v>
      </c>
      <c r="I198" s="206"/>
      <c r="J198" s="203"/>
      <c r="K198" s="203"/>
      <c r="L198" s="207"/>
      <c r="M198" s="208"/>
      <c r="N198" s="209"/>
      <c r="O198" s="209"/>
      <c r="P198" s="209"/>
      <c r="Q198" s="209"/>
      <c r="R198" s="209"/>
      <c r="S198" s="209"/>
      <c r="T198" s="210"/>
      <c r="AT198" s="211" t="s">
        <v>150</v>
      </c>
      <c r="AU198" s="211" t="s">
        <v>84</v>
      </c>
      <c r="AV198" s="14" t="s">
        <v>78</v>
      </c>
      <c r="AW198" s="14" t="s">
        <v>35</v>
      </c>
      <c r="AX198" s="14" t="s">
        <v>73</v>
      </c>
      <c r="AY198" s="211" t="s">
        <v>136</v>
      </c>
    </row>
    <row r="199" spans="1:65" s="2" customFormat="1" ht="16.5" customHeight="1">
      <c r="A199" s="35"/>
      <c r="B199" s="36"/>
      <c r="C199" s="171" t="s">
        <v>322</v>
      </c>
      <c r="D199" s="171" t="s">
        <v>139</v>
      </c>
      <c r="E199" s="172" t="s">
        <v>323</v>
      </c>
      <c r="F199" s="173" t="s">
        <v>324</v>
      </c>
      <c r="G199" s="174" t="s">
        <v>142</v>
      </c>
      <c r="H199" s="175">
        <v>2.456</v>
      </c>
      <c r="I199" s="176"/>
      <c r="J199" s="177">
        <f>ROUND(I199*H199,2)</f>
        <v>0</v>
      </c>
      <c r="K199" s="173" t="s">
        <v>143</v>
      </c>
      <c r="L199" s="40"/>
      <c r="M199" s="178" t="s">
        <v>19</v>
      </c>
      <c r="N199" s="179" t="s">
        <v>46</v>
      </c>
      <c r="O199" s="66"/>
      <c r="P199" s="180">
        <f>O199*H199</f>
        <v>0</v>
      </c>
      <c r="Q199" s="180">
        <v>1.9000000000000001E-4</v>
      </c>
      <c r="R199" s="180">
        <f>Q199*H199</f>
        <v>4.6664000000000005E-4</v>
      </c>
      <c r="S199" s="180">
        <v>0</v>
      </c>
      <c r="T199" s="181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82" t="s">
        <v>172</v>
      </c>
      <c r="AT199" s="182" t="s">
        <v>139</v>
      </c>
      <c r="AU199" s="182" t="s">
        <v>84</v>
      </c>
      <c r="AY199" s="18" t="s">
        <v>136</v>
      </c>
      <c r="BE199" s="183">
        <f>IF(N199="základní",J199,0)</f>
        <v>0</v>
      </c>
      <c r="BF199" s="183">
        <f>IF(N199="snížená",J199,0)</f>
        <v>0</v>
      </c>
      <c r="BG199" s="183">
        <f>IF(N199="zákl. přenesená",J199,0)</f>
        <v>0</v>
      </c>
      <c r="BH199" s="183">
        <f>IF(N199="sníž. přenesená",J199,0)</f>
        <v>0</v>
      </c>
      <c r="BI199" s="183">
        <f>IF(N199="nulová",J199,0)</f>
        <v>0</v>
      </c>
      <c r="BJ199" s="18" t="s">
        <v>144</v>
      </c>
      <c r="BK199" s="183">
        <f>ROUND(I199*H199,2)</f>
        <v>0</v>
      </c>
      <c r="BL199" s="18" t="s">
        <v>172</v>
      </c>
      <c r="BM199" s="182" t="s">
        <v>325</v>
      </c>
    </row>
    <row r="200" spans="1:65" s="2" customFormat="1" ht="19.5">
      <c r="A200" s="35"/>
      <c r="B200" s="36"/>
      <c r="C200" s="37"/>
      <c r="D200" s="184" t="s">
        <v>146</v>
      </c>
      <c r="E200" s="37"/>
      <c r="F200" s="185" t="s">
        <v>326</v>
      </c>
      <c r="G200" s="37"/>
      <c r="H200" s="37"/>
      <c r="I200" s="186"/>
      <c r="J200" s="37"/>
      <c r="K200" s="37"/>
      <c r="L200" s="40"/>
      <c r="M200" s="187"/>
      <c r="N200" s="188"/>
      <c r="O200" s="66"/>
      <c r="P200" s="66"/>
      <c r="Q200" s="66"/>
      <c r="R200" s="66"/>
      <c r="S200" s="66"/>
      <c r="T200" s="67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8" t="s">
        <v>146</v>
      </c>
      <c r="AU200" s="18" t="s">
        <v>84</v>
      </c>
    </row>
    <row r="201" spans="1:65" s="2" customFormat="1" ht="11.25">
      <c r="A201" s="35"/>
      <c r="B201" s="36"/>
      <c r="C201" s="37"/>
      <c r="D201" s="189" t="s">
        <v>148</v>
      </c>
      <c r="E201" s="37"/>
      <c r="F201" s="190" t="s">
        <v>327</v>
      </c>
      <c r="G201" s="37"/>
      <c r="H201" s="37"/>
      <c r="I201" s="186"/>
      <c r="J201" s="37"/>
      <c r="K201" s="37"/>
      <c r="L201" s="40"/>
      <c r="M201" s="187"/>
      <c r="N201" s="188"/>
      <c r="O201" s="66"/>
      <c r="P201" s="66"/>
      <c r="Q201" s="66"/>
      <c r="R201" s="66"/>
      <c r="S201" s="66"/>
      <c r="T201" s="67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8" t="s">
        <v>148</v>
      </c>
      <c r="AU201" s="18" t="s">
        <v>84</v>
      </c>
    </row>
    <row r="202" spans="1:65" s="13" customFormat="1" ht="11.25">
      <c r="B202" s="191"/>
      <c r="C202" s="192"/>
      <c r="D202" s="184" t="s">
        <v>150</v>
      </c>
      <c r="E202" s="193" t="s">
        <v>19</v>
      </c>
      <c r="F202" s="194" t="s">
        <v>328</v>
      </c>
      <c r="G202" s="192"/>
      <c r="H202" s="195">
        <v>2.456</v>
      </c>
      <c r="I202" s="196"/>
      <c r="J202" s="192"/>
      <c r="K202" s="192"/>
      <c r="L202" s="197"/>
      <c r="M202" s="198"/>
      <c r="N202" s="199"/>
      <c r="O202" s="199"/>
      <c r="P202" s="199"/>
      <c r="Q202" s="199"/>
      <c r="R202" s="199"/>
      <c r="S202" s="199"/>
      <c r="T202" s="200"/>
      <c r="AT202" s="201" t="s">
        <v>150</v>
      </c>
      <c r="AU202" s="201" t="s">
        <v>84</v>
      </c>
      <c r="AV202" s="13" t="s">
        <v>84</v>
      </c>
      <c r="AW202" s="13" t="s">
        <v>35</v>
      </c>
      <c r="AX202" s="13" t="s">
        <v>78</v>
      </c>
      <c r="AY202" s="201" t="s">
        <v>136</v>
      </c>
    </row>
    <row r="203" spans="1:65" s="14" customFormat="1" ht="11.25">
      <c r="B203" s="202"/>
      <c r="C203" s="203"/>
      <c r="D203" s="184" t="s">
        <v>150</v>
      </c>
      <c r="E203" s="204" t="s">
        <v>19</v>
      </c>
      <c r="F203" s="205" t="s">
        <v>314</v>
      </c>
      <c r="G203" s="203"/>
      <c r="H203" s="204" t="s">
        <v>19</v>
      </c>
      <c r="I203" s="206"/>
      <c r="J203" s="203"/>
      <c r="K203" s="203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150</v>
      </c>
      <c r="AU203" s="211" t="s">
        <v>84</v>
      </c>
      <c r="AV203" s="14" t="s">
        <v>78</v>
      </c>
      <c r="AW203" s="14" t="s">
        <v>35</v>
      </c>
      <c r="AX203" s="14" t="s">
        <v>73</v>
      </c>
      <c r="AY203" s="211" t="s">
        <v>136</v>
      </c>
    </row>
    <row r="204" spans="1:65" s="2" customFormat="1" ht="16.5" customHeight="1">
      <c r="A204" s="35"/>
      <c r="B204" s="36"/>
      <c r="C204" s="171" t="s">
        <v>329</v>
      </c>
      <c r="D204" s="171" t="s">
        <v>139</v>
      </c>
      <c r="E204" s="172" t="s">
        <v>330</v>
      </c>
      <c r="F204" s="173" t="s">
        <v>331</v>
      </c>
      <c r="G204" s="174" t="s">
        <v>194</v>
      </c>
      <c r="H204" s="175">
        <v>1.6020000000000001</v>
      </c>
      <c r="I204" s="176"/>
      <c r="J204" s="177">
        <f>ROUND(I204*H204,2)</f>
        <v>0</v>
      </c>
      <c r="K204" s="173" t="s">
        <v>19</v>
      </c>
      <c r="L204" s="40"/>
      <c r="M204" s="178" t="s">
        <v>19</v>
      </c>
      <c r="N204" s="179" t="s">
        <v>46</v>
      </c>
      <c r="O204" s="66"/>
      <c r="P204" s="180">
        <f>O204*H204</f>
        <v>0</v>
      </c>
      <c r="Q204" s="180">
        <v>0</v>
      </c>
      <c r="R204" s="180">
        <f>Q204*H204</f>
        <v>0</v>
      </c>
      <c r="S204" s="180">
        <v>0</v>
      </c>
      <c r="T204" s="181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82" t="s">
        <v>172</v>
      </c>
      <c r="AT204" s="182" t="s">
        <v>139</v>
      </c>
      <c r="AU204" s="182" t="s">
        <v>84</v>
      </c>
      <c r="AY204" s="18" t="s">
        <v>136</v>
      </c>
      <c r="BE204" s="183">
        <f>IF(N204="základní",J204,0)</f>
        <v>0</v>
      </c>
      <c r="BF204" s="183">
        <f>IF(N204="snížená",J204,0)</f>
        <v>0</v>
      </c>
      <c r="BG204" s="183">
        <f>IF(N204="zákl. přenesená",J204,0)</f>
        <v>0</v>
      </c>
      <c r="BH204" s="183">
        <f>IF(N204="sníž. přenesená",J204,0)</f>
        <v>0</v>
      </c>
      <c r="BI204" s="183">
        <f>IF(N204="nulová",J204,0)</f>
        <v>0</v>
      </c>
      <c r="BJ204" s="18" t="s">
        <v>144</v>
      </c>
      <c r="BK204" s="183">
        <f>ROUND(I204*H204,2)</f>
        <v>0</v>
      </c>
      <c r="BL204" s="18" t="s">
        <v>172</v>
      </c>
      <c r="BM204" s="182" t="s">
        <v>332</v>
      </c>
    </row>
    <row r="205" spans="1:65" s="2" customFormat="1" ht="11.25">
      <c r="A205" s="35"/>
      <c r="B205" s="36"/>
      <c r="C205" s="37"/>
      <c r="D205" s="184" t="s">
        <v>146</v>
      </c>
      <c r="E205" s="37"/>
      <c r="F205" s="185" t="s">
        <v>331</v>
      </c>
      <c r="G205" s="37"/>
      <c r="H205" s="37"/>
      <c r="I205" s="186"/>
      <c r="J205" s="37"/>
      <c r="K205" s="37"/>
      <c r="L205" s="40"/>
      <c r="M205" s="187"/>
      <c r="N205" s="188"/>
      <c r="O205" s="66"/>
      <c r="P205" s="66"/>
      <c r="Q205" s="66"/>
      <c r="R205" s="66"/>
      <c r="S205" s="66"/>
      <c r="T205" s="67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8" t="s">
        <v>146</v>
      </c>
      <c r="AU205" s="18" t="s">
        <v>84</v>
      </c>
    </row>
    <row r="206" spans="1:65" s="14" customFormat="1" ht="11.25">
      <c r="B206" s="202"/>
      <c r="C206" s="203"/>
      <c r="D206" s="184" t="s">
        <v>150</v>
      </c>
      <c r="E206" s="204" t="s">
        <v>19</v>
      </c>
      <c r="F206" s="205" t="s">
        <v>333</v>
      </c>
      <c r="G206" s="203"/>
      <c r="H206" s="204" t="s">
        <v>19</v>
      </c>
      <c r="I206" s="206"/>
      <c r="J206" s="203"/>
      <c r="K206" s="203"/>
      <c r="L206" s="207"/>
      <c r="M206" s="208"/>
      <c r="N206" s="209"/>
      <c r="O206" s="209"/>
      <c r="P206" s="209"/>
      <c r="Q206" s="209"/>
      <c r="R206" s="209"/>
      <c r="S206" s="209"/>
      <c r="T206" s="210"/>
      <c r="AT206" s="211" t="s">
        <v>150</v>
      </c>
      <c r="AU206" s="211" t="s">
        <v>84</v>
      </c>
      <c r="AV206" s="14" t="s">
        <v>78</v>
      </c>
      <c r="AW206" s="14" t="s">
        <v>35</v>
      </c>
      <c r="AX206" s="14" t="s">
        <v>73</v>
      </c>
      <c r="AY206" s="211" t="s">
        <v>136</v>
      </c>
    </row>
    <row r="207" spans="1:65" s="13" customFormat="1" ht="11.25">
      <c r="B207" s="191"/>
      <c r="C207" s="192"/>
      <c r="D207" s="184" t="s">
        <v>150</v>
      </c>
      <c r="E207" s="193" t="s">
        <v>19</v>
      </c>
      <c r="F207" s="194" t="s">
        <v>334</v>
      </c>
      <c r="G207" s="192"/>
      <c r="H207" s="195">
        <v>1.6020000000000001</v>
      </c>
      <c r="I207" s="196"/>
      <c r="J207" s="192"/>
      <c r="K207" s="192"/>
      <c r="L207" s="197"/>
      <c r="M207" s="198"/>
      <c r="N207" s="199"/>
      <c r="O207" s="199"/>
      <c r="P207" s="199"/>
      <c r="Q207" s="199"/>
      <c r="R207" s="199"/>
      <c r="S207" s="199"/>
      <c r="T207" s="200"/>
      <c r="AT207" s="201" t="s">
        <v>150</v>
      </c>
      <c r="AU207" s="201" t="s">
        <v>84</v>
      </c>
      <c r="AV207" s="13" t="s">
        <v>84</v>
      </c>
      <c r="AW207" s="13" t="s">
        <v>35</v>
      </c>
      <c r="AX207" s="13" t="s">
        <v>78</v>
      </c>
      <c r="AY207" s="201" t="s">
        <v>136</v>
      </c>
    </row>
    <row r="208" spans="1:65" s="14" customFormat="1" ht="11.25">
      <c r="B208" s="202"/>
      <c r="C208" s="203"/>
      <c r="D208" s="184" t="s">
        <v>150</v>
      </c>
      <c r="E208" s="204" t="s">
        <v>19</v>
      </c>
      <c r="F208" s="205" t="s">
        <v>335</v>
      </c>
      <c r="G208" s="203"/>
      <c r="H208" s="204" t="s">
        <v>19</v>
      </c>
      <c r="I208" s="206"/>
      <c r="J208" s="203"/>
      <c r="K208" s="203"/>
      <c r="L208" s="207"/>
      <c r="M208" s="208"/>
      <c r="N208" s="209"/>
      <c r="O208" s="209"/>
      <c r="P208" s="209"/>
      <c r="Q208" s="209"/>
      <c r="R208" s="209"/>
      <c r="S208" s="209"/>
      <c r="T208" s="210"/>
      <c r="AT208" s="211" t="s">
        <v>150</v>
      </c>
      <c r="AU208" s="211" t="s">
        <v>84</v>
      </c>
      <c r="AV208" s="14" t="s">
        <v>78</v>
      </c>
      <c r="AW208" s="14" t="s">
        <v>35</v>
      </c>
      <c r="AX208" s="14" t="s">
        <v>73</v>
      </c>
      <c r="AY208" s="211" t="s">
        <v>136</v>
      </c>
    </row>
    <row r="209" spans="1:65" s="2" customFormat="1" ht="16.5" customHeight="1">
      <c r="A209" s="35"/>
      <c r="B209" s="36"/>
      <c r="C209" s="171" t="s">
        <v>336</v>
      </c>
      <c r="D209" s="171" t="s">
        <v>139</v>
      </c>
      <c r="E209" s="172" t="s">
        <v>337</v>
      </c>
      <c r="F209" s="173" t="s">
        <v>338</v>
      </c>
      <c r="G209" s="174" t="s">
        <v>339</v>
      </c>
      <c r="H209" s="175">
        <v>1</v>
      </c>
      <c r="I209" s="176"/>
      <c r="J209" s="177">
        <f>ROUND(I209*H209,2)</f>
        <v>0</v>
      </c>
      <c r="K209" s="173" t="s">
        <v>19</v>
      </c>
      <c r="L209" s="40"/>
      <c r="M209" s="178" t="s">
        <v>19</v>
      </c>
      <c r="N209" s="179" t="s">
        <v>46</v>
      </c>
      <c r="O209" s="66"/>
      <c r="P209" s="180">
        <f>O209*H209</f>
        <v>0</v>
      </c>
      <c r="Q209" s="180">
        <v>0</v>
      </c>
      <c r="R209" s="180">
        <f>Q209*H209</f>
        <v>0</v>
      </c>
      <c r="S209" s="180">
        <v>0</v>
      </c>
      <c r="T209" s="181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82" t="s">
        <v>172</v>
      </c>
      <c r="AT209" s="182" t="s">
        <v>139</v>
      </c>
      <c r="AU209" s="182" t="s">
        <v>84</v>
      </c>
      <c r="AY209" s="18" t="s">
        <v>136</v>
      </c>
      <c r="BE209" s="183">
        <f>IF(N209="základní",J209,0)</f>
        <v>0</v>
      </c>
      <c r="BF209" s="183">
        <f>IF(N209="snížená",J209,0)</f>
        <v>0</v>
      </c>
      <c r="BG209" s="183">
        <f>IF(N209="zákl. přenesená",J209,0)</f>
        <v>0</v>
      </c>
      <c r="BH209" s="183">
        <f>IF(N209="sníž. přenesená",J209,0)</f>
        <v>0</v>
      </c>
      <c r="BI209" s="183">
        <f>IF(N209="nulová",J209,0)</f>
        <v>0</v>
      </c>
      <c r="BJ209" s="18" t="s">
        <v>144</v>
      </c>
      <c r="BK209" s="183">
        <f>ROUND(I209*H209,2)</f>
        <v>0</v>
      </c>
      <c r="BL209" s="18" t="s">
        <v>172</v>
      </c>
      <c r="BM209" s="182" t="s">
        <v>340</v>
      </c>
    </row>
    <row r="210" spans="1:65" s="2" customFormat="1" ht="11.25">
      <c r="A210" s="35"/>
      <c r="B210" s="36"/>
      <c r="C210" s="37"/>
      <c r="D210" s="184" t="s">
        <v>146</v>
      </c>
      <c r="E210" s="37"/>
      <c r="F210" s="185" t="s">
        <v>338</v>
      </c>
      <c r="G210" s="37"/>
      <c r="H210" s="37"/>
      <c r="I210" s="186"/>
      <c r="J210" s="37"/>
      <c r="K210" s="37"/>
      <c r="L210" s="40"/>
      <c r="M210" s="187"/>
      <c r="N210" s="188"/>
      <c r="O210" s="66"/>
      <c r="P210" s="66"/>
      <c r="Q210" s="66"/>
      <c r="R210" s="66"/>
      <c r="S210" s="66"/>
      <c r="T210" s="67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8" t="s">
        <v>146</v>
      </c>
      <c r="AU210" s="18" t="s">
        <v>84</v>
      </c>
    </row>
    <row r="211" spans="1:65" s="13" customFormat="1" ht="11.25">
      <c r="B211" s="191"/>
      <c r="C211" s="192"/>
      <c r="D211" s="184" t="s">
        <v>150</v>
      </c>
      <c r="E211" s="193" t="s">
        <v>19</v>
      </c>
      <c r="F211" s="194" t="s">
        <v>78</v>
      </c>
      <c r="G211" s="192"/>
      <c r="H211" s="195">
        <v>1</v>
      </c>
      <c r="I211" s="196"/>
      <c r="J211" s="192"/>
      <c r="K211" s="192"/>
      <c r="L211" s="197"/>
      <c r="M211" s="198"/>
      <c r="N211" s="199"/>
      <c r="O211" s="199"/>
      <c r="P211" s="199"/>
      <c r="Q211" s="199"/>
      <c r="R211" s="199"/>
      <c r="S211" s="199"/>
      <c r="T211" s="200"/>
      <c r="AT211" s="201" t="s">
        <v>150</v>
      </c>
      <c r="AU211" s="201" t="s">
        <v>84</v>
      </c>
      <c r="AV211" s="13" t="s">
        <v>84</v>
      </c>
      <c r="AW211" s="13" t="s">
        <v>35</v>
      </c>
      <c r="AX211" s="13" t="s">
        <v>78</v>
      </c>
      <c r="AY211" s="201" t="s">
        <v>136</v>
      </c>
    </row>
    <row r="212" spans="1:65" s="14" customFormat="1" ht="11.25">
      <c r="B212" s="202"/>
      <c r="C212" s="203"/>
      <c r="D212" s="184" t="s">
        <v>150</v>
      </c>
      <c r="E212" s="204" t="s">
        <v>19</v>
      </c>
      <c r="F212" s="205" t="s">
        <v>341</v>
      </c>
      <c r="G212" s="203"/>
      <c r="H212" s="204" t="s">
        <v>19</v>
      </c>
      <c r="I212" s="206"/>
      <c r="J212" s="203"/>
      <c r="K212" s="203"/>
      <c r="L212" s="207"/>
      <c r="M212" s="208"/>
      <c r="N212" s="209"/>
      <c r="O212" s="209"/>
      <c r="P212" s="209"/>
      <c r="Q212" s="209"/>
      <c r="R212" s="209"/>
      <c r="S212" s="209"/>
      <c r="T212" s="210"/>
      <c r="AT212" s="211" t="s">
        <v>150</v>
      </c>
      <c r="AU212" s="211" t="s">
        <v>84</v>
      </c>
      <c r="AV212" s="14" t="s">
        <v>78</v>
      </c>
      <c r="AW212" s="14" t="s">
        <v>35</v>
      </c>
      <c r="AX212" s="14" t="s">
        <v>73</v>
      </c>
      <c r="AY212" s="211" t="s">
        <v>136</v>
      </c>
    </row>
    <row r="213" spans="1:65" s="12" customFormat="1" ht="25.9" customHeight="1">
      <c r="B213" s="155"/>
      <c r="C213" s="156"/>
      <c r="D213" s="157" t="s">
        <v>72</v>
      </c>
      <c r="E213" s="158" t="s">
        <v>342</v>
      </c>
      <c r="F213" s="158" t="s">
        <v>343</v>
      </c>
      <c r="G213" s="156"/>
      <c r="H213" s="156"/>
      <c r="I213" s="159"/>
      <c r="J213" s="160">
        <f>BK213</f>
        <v>0</v>
      </c>
      <c r="K213" s="156"/>
      <c r="L213" s="161"/>
      <c r="M213" s="162"/>
      <c r="N213" s="163"/>
      <c r="O213" s="163"/>
      <c r="P213" s="164">
        <f>P214+P224+P233+P238+P254</f>
        <v>0</v>
      </c>
      <c r="Q213" s="163"/>
      <c r="R213" s="164">
        <f>R214+R224+R233+R238+R254</f>
        <v>0</v>
      </c>
      <c r="S213" s="163"/>
      <c r="T213" s="165">
        <f>T214+T224+T233+T238+T254</f>
        <v>0</v>
      </c>
      <c r="AR213" s="166" t="s">
        <v>178</v>
      </c>
      <c r="AT213" s="167" t="s">
        <v>72</v>
      </c>
      <c r="AU213" s="167" t="s">
        <v>73</v>
      </c>
      <c r="AY213" s="166" t="s">
        <v>136</v>
      </c>
      <c r="BK213" s="168">
        <f>BK214+BK224+BK233+BK238+BK254</f>
        <v>0</v>
      </c>
    </row>
    <row r="214" spans="1:65" s="12" customFormat="1" ht="22.9" customHeight="1">
      <c r="B214" s="155"/>
      <c r="C214" s="156"/>
      <c r="D214" s="157" t="s">
        <v>72</v>
      </c>
      <c r="E214" s="169" t="s">
        <v>344</v>
      </c>
      <c r="F214" s="169" t="s">
        <v>345</v>
      </c>
      <c r="G214" s="156"/>
      <c r="H214" s="156"/>
      <c r="I214" s="159"/>
      <c r="J214" s="170">
        <f>BK214</f>
        <v>0</v>
      </c>
      <c r="K214" s="156"/>
      <c r="L214" s="161"/>
      <c r="M214" s="162"/>
      <c r="N214" s="163"/>
      <c r="O214" s="163"/>
      <c r="P214" s="164">
        <f>SUM(P215:P223)</f>
        <v>0</v>
      </c>
      <c r="Q214" s="163"/>
      <c r="R214" s="164">
        <f>SUM(R215:R223)</f>
        <v>0</v>
      </c>
      <c r="S214" s="163"/>
      <c r="T214" s="165">
        <f>SUM(T215:T223)</f>
        <v>0</v>
      </c>
      <c r="AR214" s="166" t="s">
        <v>178</v>
      </c>
      <c r="AT214" s="167" t="s">
        <v>72</v>
      </c>
      <c r="AU214" s="167" t="s">
        <v>78</v>
      </c>
      <c r="AY214" s="166" t="s">
        <v>136</v>
      </c>
      <c r="BK214" s="168">
        <f>SUM(BK215:BK223)</f>
        <v>0</v>
      </c>
    </row>
    <row r="215" spans="1:65" s="2" customFormat="1" ht="16.5" customHeight="1">
      <c r="A215" s="35"/>
      <c r="B215" s="36"/>
      <c r="C215" s="171" t="s">
        <v>195</v>
      </c>
      <c r="D215" s="171" t="s">
        <v>139</v>
      </c>
      <c r="E215" s="172" t="s">
        <v>346</v>
      </c>
      <c r="F215" s="173" t="s">
        <v>347</v>
      </c>
      <c r="G215" s="174" t="s">
        <v>339</v>
      </c>
      <c r="H215" s="175">
        <v>1</v>
      </c>
      <c r="I215" s="176"/>
      <c r="J215" s="177">
        <f>ROUND(I215*H215,2)</f>
        <v>0</v>
      </c>
      <c r="K215" s="173" t="s">
        <v>19</v>
      </c>
      <c r="L215" s="40"/>
      <c r="M215" s="178" t="s">
        <v>19</v>
      </c>
      <c r="N215" s="179" t="s">
        <v>46</v>
      </c>
      <c r="O215" s="66"/>
      <c r="P215" s="180">
        <f>O215*H215</f>
        <v>0</v>
      </c>
      <c r="Q215" s="180">
        <v>0</v>
      </c>
      <c r="R215" s="180">
        <f>Q215*H215</f>
        <v>0</v>
      </c>
      <c r="S215" s="180">
        <v>0</v>
      </c>
      <c r="T215" s="181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82" t="s">
        <v>348</v>
      </c>
      <c r="AT215" s="182" t="s">
        <v>139</v>
      </c>
      <c r="AU215" s="182" t="s">
        <v>84</v>
      </c>
      <c r="AY215" s="18" t="s">
        <v>136</v>
      </c>
      <c r="BE215" s="183">
        <f>IF(N215="základní",J215,0)</f>
        <v>0</v>
      </c>
      <c r="BF215" s="183">
        <f>IF(N215="snížená",J215,0)</f>
        <v>0</v>
      </c>
      <c r="BG215" s="183">
        <f>IF(N215="zákl. přenesená",J215,0)</f>
        <v>0</v>
      </c>
      <c r="BH215" s="183">
        <f>IF(N215="sníž. přenesená",J215,0)</f>
        <v>0</v>
      </c>
      <c r="BI215" s="183">
        <f>IF(N215="nulová",J215,0)</f>
        <v>0</v>
      </c>
      <c r="BJ215" s="18" t="s">
        <v>144</v>
      </c>
      <c r="BK215" s="183">
        <f>ROUND(I215*H215,2)</f>
        <v>0</v>
      </c>
      <c r="BL215" s="18" t="s">
        <v>348</v>
      </c>
      <c r="BM215" s="182" t="s">
        <v>349</v>
      </c>
    </row>
    <row r="216" spans="1:65" s="2" customFormat="1" ht="11.25">
      <c r="A216" s="35"/>
      <c r="B216" s="36"/>
      <c r="C216" s="37"/>
      <c r="D216" s="184" t="s">
        <v>146</v>
      </c>
      <c r="E216" s="37"/>
      <c r="F216" s="185" t="s">
        <v>347</v>
      </c>
      <c r="G216" s="37"/>
      <c r="H216" s="37"/>
      <c r="I216" s="186"/>
      <c r="J216" s="37"/>
      <c r="K216" s="37"/>
      <c r="L216" s="40"/>
      <c r="M216" s="187"/>
      <c r="N216" s="188"/>
      <c r="O216" s="66"/>
      <c r="P216" s="66"/>
      <c r="Q216" s="66"/>
      <c r="R216" s="66"/>
      <c r="S216" s="66"/>
      <c r="T216" s="67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8" t="s">
        <v>146</v>
      </c>
      <c r="AU216" s="18" t="s">
        <v>84</v>
      </c>
    </row>
    <row r="217" spans="1:65" s="13" customFormat="1" ht="11.25">
      <c r="B217" s="191"/>
      <c r="C217" s="192"/>
      <c r="D217" s="184" t="s">
        <v>150</v>
      </c>
      <c r="E217" s="193" t="s">
        <v>19</v>
      </c>
      <c r="F217" s="194" t="s">
        <v>78</v>
      </c>
      <c r="G217" s="192"/>
      <c r="H217" s="195">
        <v>1</v>
      </c>
      <c r="I217" s="196"/>
      <c r="J217" s="192"/>
      <c r="K217" s="192"/>
      <c r="L217" s="197"/>
      <c r="M217" s="198"/>
      <c r="N217" s="199"/>
      <c r="O217" s="199"/>
      <c r="P217" s="199"/>
      <c r="Q217" s="199"/>
      <c r="R217" s="199"/>
      <c r="S217" s="199"/>
      <c r="T217" s="200"/>
      <c r="AT217" s="201" t="s">
        <v>150</v>
      </c>
      <c r="AU217" s="201" t="s">
        <v>84</v>
      </c>
      <c r="AV217" s="13" t="s">
        <v>84</v>
      </c>
      <c r="AW217" s="13" t="s">
        <v>35</v>
      </c>
      <c r="AX217" s="13" t="s">
        <v>78</v>
      </c>
      <c r="AY217" s="201" t="s">
        <v>136</v>
      </c>
    </row>
    <row r="218" spans="1:65" s="14" customFormat="1" ht="11.25">
      <c r="B218" s="202"/>
      <c r="C218" s="203"/>
      <c r="D218" s="184" t="s">
        <v>150</v>
      </c>
      <c r="E218" s="204" t="s">
        <v>19</v>
      </c>
      <c r="F218" s="205" t="s">
        <v>350</v>
      </c>
      <c r="G218" s="203"/>
      <c r="H218" s="204" t="s">
        <v>19</v>
      </c>
      <c r="I218" s="206"/>
      <c r="J218" s="203"/>
      <c r="K218" s="203"/>
      <c r="L218" s="207"/>
      <c r="M218" s="208"/>
      <c r="N218" s="209"/>
      <c r="O218" s="209"/>
      <c r="P218" s="209"/>
      <c r="Q218" s="209"/>
      <c r="R218" s="209"/>
      <c r="S218" s="209"/>
      <c r="T218" s="210"/>
      <c r="AT218" s="211" t="s">
        <v>150</v>
      </c>
      <c r="AU218" s="211" t="s">
        <v>84</v>
      </c>
      <c r="AV218" s="14" t="s">
        <v>78</v>
      </c>
      <c r="AW218" s="14" t="s">
        <v>35</v>
      </c>
      <c r="AX218" s="14" t="s">
        <v>73</v>
      </c>
      <c r="AY218" s="211" t="s">
        <v>136</v>
      </c>
    </row>
    <row r="219" spans="1:65" s="14" customFormat="1" ht="11.25">
      <c r="B219" s="202"/>
      <c r="C219" s="203"/>
      <c r="D219" s="184" t="s">
        <v>150</v>
      </c>
      <c r="E219" s="204" t="s">
        <v>19</v>
      </c>
      <c r="F219" s="205" t="s">
        <v>351</v>
      </c>
      <c r="G219" s="203"/>
      <c r="H219" s="204" t="s">
        <v>19</v>
      </c>
      <c r="I219" s="206"/>
      <c r="J219" s="203"/>
      <c r="K219" s="203"/>
      <c r="L219" s="207"/>
      <c r="M219" s="208"/>
      <c r="N219" s="209"/>
      <c r="O219" s="209"/>
      <c r="P219" s="209"/>
      <c r="Q219" s="209"/>
      <c r="R219" s="209"/>
      <c r="S219" s="209"/>
      <c r="T219" s="210"/>
      <c r="AT219" s="211" t="s">
        <v>150</v>
      </c>
      <c r="AU219" s="211" t="s">
        <v>84</v>
      </c>
      <c r="AV219" s="14" t="s">
        <v>78</v>
      </c>
      <c r="AW219" s="14" t="s">
        <v>35</v>
      </c>
      <c r="AX219" s="14" t="s">
        <v>73</v>
      </c>
      <c r="AY219" s="211" t="s">
        <v>136</v>
      </c>
    </row>
    <row r="220" spans="1:65" s="14" customFormat="1" ht="11.25">
      <c r="B220" s="202"/>
      <c r="C220" s="203"/>
      <c r="D220" s="184" t="s">
        <v>150</v>
      </c>
      <c r="E220" s="204" t="s">
        <v>19</v>
      </c>
      <c r="F220" s="205" t="s">
        <v>352</v>
      </c>
      <c r="G220" s="203"/>
      <c r="H220" s="204" t="s">
        <v>19</v>
      </c>
      <c r="I220" s="206"/>
      <c r="J220" s="203"/>
      <c r="K220" s="203"/>
      <c r="L220" s="207"/>
      <c r="M220" s="208"/>
      <c r="N220" s="209"/>
      <c r="O220" s="209"/>
      <c r="P220" s="209"/>
      <c r="Q220" s="209"/>
      <c r="R220" s="209"/>
      <c r="S220" s="209"/>
      <c r="T220" s="210"/>
      <c r="AT220" s="211" t="s">
        <v>150</v>
      </c>
      <c r="AU220" s="211" t="s">
        <v>84</v>
      </c>
      <c r="AV220" s="14" t="s">
        <v>78</v>
      </c>
      <c r="AW220" s="14" t="s">
        <v>35</v>
      </c>
      <c r="AX220" s="14" t="s">
        <v>73</v>
      </c>
      <c r="AY220" s="211" t="s">
        <v>136</v>
      </c>
    </row>
    <row r="221" spans="1:65" s="14" customFormat="1" ht="11.25">
      <c r="B221" s="202"/>
      <c r="C221" s="203"/>
      <c r="D221" s="184" t="s">
        <v>150</v>
      </c>
      <c r="E221" s="204" t="s">
        <v>19</v>
      </c>
      <c r="F221" s="205" t="s">
        <v>353</v>
      </c>
      <c r="G221" s="203"/>
      <c r="H221" s="204" t="s">
        <v>19</v>
      </c>
      <c r="I221" s="206"/>
      <c r="J221" s="203"/>
      <c r="K221" s="203"/>
      <c r="L221" s="207"/>
      <c r="M221" s="208"/>
      <c r="N221" s="209"/>
      <c r="O221" s="209"/>
      <c r="P221" s="209"/>
      <c r="Q221" s="209"/>
      <c r="R221" s="209"/>
      <c r="S221" s="209"/>
      <c r="T221" s="210"/>
      <c r="AT221" s="211" t="s">
        <v>150</v>
      </c>
      <c r="AU221" s="211" t="s">
        <v>84</v>
      </c>
      <c r="AV221" s="14" t="s">
        <v>78</v>
      </c>
      <c r="AW221" s="14" t="s">
        <v>35</v>
      </c>
      <c r="AX221" s="14" t="s">
        <v>73</v>
      </c>
      <c r="AY221" s="211" t="s">
        <v>136</v>
      </c>
    </row>
    <row r="222" spans="1:65" s="14" customFormat="1" ht="11.25">
      <c r="B222" s="202"/>
      <c r="C222" s="203"/>
      <c r="D222" s="184" t="s">
        <v>150</v>
      </c>
      <c r="E222" s="204" t="s">
        <v>19</v>
      </c>
      <c r="F222" s="205" t="s">
        <v>354</v>
      </c>
      <c r="G222" s="203"/>
      <c r="H222" s="204" t="s">
        <v>19</v>
      </c>
      <c r="I222" s="206"/>
      <c r="J222" s="203"/>
      <c r="K222" s="203"/>
      <c r="L222" s="207"/>
      <c r="M222" s="208"/>
      <c r="N222" s="209"/>
      <c r="O222" s="209"/>
      <c r="P222" s="209"/>
      <c r="Q222" s="209"/>
      <c r="R222" s="209"/>
      <c r="S222" s="209"/>
      <c r="T222" s="210"/>
      <c r="AT222" s="211" t="s">
        <v>150</v>
      </c>
      <c r="AU222" s="211" t="s">
        <v>84</v>
      </c>
      <c r="AV222" s="14" t="s">
        <v>78</v>
      </c>
      <c r="AW222" s="14" t="s">
        <v>35</v>
      </c>
      <c r="AX222" s="14" t="s">
        <v>73</v>
      </c>
      <c r="AY222" s="211" t="s">
        <v>136</v>
      </c>
    </row>
    <row r="223" spans="1:65" s="14" customFormat="1" ht="11.25">
      <c r="B223" s="202"/>
      <c r="C223" s="203"/>
      <c r="D223" s="184" t="s">
        <v>150</v>
      </c>
      <c r="E223" s="204" t="s">
        <v>19</v>
      </c>
      <c r="F223" s="205" t="s">
        <v>355</v>
      </c>
      <c r="G223" s="203"/>
      <c r="H223" s="204" t="s">
        <v>19</v>
      </c>
      <c r="I223" s="206"/>
      <c r="J223" s="203"/>
      <c r="K223" s="203"/>
      <c r="L223" s="207"/>
      <c r="M223" s="208"/>
      <c r="N223" s="209"/>
      <c r="O223" s="209"/>
      <c r="P223" s="209"/>
      <c r="Q223" s="209"/>
      <c r="R223" s="209"/>
      <c r="S223" s="209"/>
      <c r="T223" s="210"/>
      <c r="AT223" s="211" t="s">
        <v>150</v>
      </c>
      <c r="AU223" s="211" t="s">
        <v>84</v>
      </c>
      <c r="AV223" s="14" t="s">
        <v>78</v>
      </c>
      <c r="AW223" s="14" t="s">
        <v>35</v>
      </c>
      <c r="AX223" s="14" t="s">
        <v>73</v>
      </c>
      <c r="AY223" s="211" t="s">
        <v>136</v>
      </c>
    </row>
    <row r="224" spans="1:65" s="12" customFormat="1" ht="22.9" customHeight="1">
      <c r="B224" s="155"/>
      <c r="C224" s="156"/>
      <c r="D224" s="157" t="s">
        <v>72</v>
      </c>
      <c r="E224" s="169" t="s">
        <v>356</v>
      </c>
      <c r="F224" s="169" t="s">
        <v>357</v>
      </c>
      <c r="G224" s="156"/>
      <c r="H224" s="156"/>
      <c r="I224" s="159"/>
      <c r="J224" s="170">
        <f>BK224</f>
        <v>0</v>
      </c>
      <c r="K224" s="156"/>
      <c r="L224" s="161"/>
      <c r="M224" s="162"/>
      <c r="N224" s="163"/>
      <c r="O224" s="163"/>
      <c r="P224" s="164">
        <f>SUM(P225:P232)</f>
        <v>0</v>
      </c>
      <c r="Q224" s="163"/>
      <c r="R224" s="164">
        <f>SUM(R225:R232)</f>
        <v>0</v>
      </c>
      <c r="S224" s="163"/>
      <c r="T224" s="165">
        <f>SUM(T225:T232)</f>
        <v>0</v>
      </c>
      <c r="AR224" s="166" t="s">
        <v>178</v>
      </c>
      <c r="AT224" s="167" t="s">
        <v>72</v>
      </c>
      <c r="AU224" s="167" t="s">
        <v>78</v>
      </c>
      <c r="AY224" s="166" t="s">
        <v>136</v>
      </c>
      <c r="BK224" s="168">
        <f>SUM(BK225:BK232)</f>
        <v>0</v>
      </c>
    </row>
    <row r="225" spans="1:65" s="2" customFormat="1" ht="16.5" customHeight="1">
      <c r="A225" s="35"/>
      <c r="B225" s="36"/>
      <c r="C225" s="171" t="s">
        <v>358</v>
      </c>
      <c r="D225" s="171" t="s">
        <v>139</v>
      </c>
      <c r="E225" s="172" t="s">
        <v>359</v>
      </c>
      <c r="F225" s="173" t="s">
        <v>357</v>
      </c>
      <c r="G225" s="174" t="s">
        <v>339</v>
      </c>
      <c r="H225" s="175">
        <v>1</v>
      </c>
      <c r="I225" s="176"/>
      <c r="J225" s="177">
        <f>ROUND(I225*H225,2)</f>
        <v>0</v>
      </c>
      <c r="K225" s="173" t="s">
        <v>19</v>
      </c>
      <c r="L225" s="40"/>
      <c r="M225" s="178" t="s">
        <v>19</v>
      </c>
      <c r="N225" s="179" t="s">
        <v>46</v>
      </c>
      <c r="O225" s="66"/>
      <c r="P225" s="180">
        <f>O225*H225</f>
        <v>0</v>
      </c>
      <c r="Q225" s="180">
        <v>0</v>
      </c>
      <c r="R225" s="180">
        <f>Q225*H225</f>
        <v>0</v>
      </c>
      <c r="S225" s="180">
        <v>0</v>
      </c>
      <c r="T225" s="181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82" t="s">
        <v>348</v>
      </c>
      <c r="AT225" s="182" t="s">
        <v>139</v>
      </c>
      <c r="AU225" s="182" t="s">
        <v>84</v>
      </c>
      <c r="AY225" s="18" t="s">
        <v>136</v>
      </c>
      <c r="BE225" s="183">
        <f>IF(N225="základní",J225,0)</f>
        <v>0</v>
      </c>
      <c r="BF225" s="183">
        <f>IF(N225="snížená",J225,0)</f>
        <v>0</v>
      </c>
      <c r="BG225" s="183">
        <f>IF(N225="zákl. přenesená",J225,0)</f>
        <v>0</v>
      </c>
      <c r="BH225" s="183">
        <f>IF(N225="sníž. přenesená",J225,0)</f>
        <v>0</v>
      </c>
      <c r="BI225" s="183">
        <f>IF(N225="nulová",J225,0)</f>
        <v>0</v>
      </c>
      <c r="BJ225" s="18" t="s">
        <v>144</v>
      </c>
      <c r="BK225" s="183">
        <f>ROUND(I225*H225,2)</f>
        <v>0</v>
      </c>
      <c r="BL225" s="18" t="s">
        <v>348</v>
      </c>
      <c r="BM225" s="182" t="s">
        <v>360</v>
      </c>
    </row>
    <row r="226" spans="1:65" s="2" customFormat="1" ht="11.25">
      <c r="A226" s="35"/>
      <c r="B226" s="36"/>
      <c r="C226" s="37"/>
      <c r="D226" s="184" t="s">
        <v>146</v>
      </c>
      <c r="E226" s="37"/>
      <c r="F226" s="185" t="s">
        <v>357</v>
      </c>
      <c r="G226" s="37"/>
      <c r="H226" s="37"/>
      <c r="I226" s="186"/>
      <c r="J226" s="37"/>
      <c r="K226" s="37"/>
      <c r="L226" s="40"/>
      <c r="M226" s="187"/>
      <c r="N226" s="188"/>
      <c r="O226" s="66"/>
      <c r="P226" s="66"/>
      <c r="Q226" s="66"/>
      <c r="R226" s="66"/>
      <c r="S226" s="66"/>
      <c r="T226" s="67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8" t="s">
        <v>146</v>
      </c>
      <c r="AU226" s="18" t="s">
        <v>84</v>
      </c>
    </row>
    <row r="227" spans="1:65" s="13" customFormat="1" ht="11.25">
      <c r="B227" s="191"/>
      <c r="C227" s="192"/>
      <c r="D227" s="184" t="s">
        <v>150</v>
      </c>
      <c r="E227" s="193" t="s">
        <v>19</v>
      </c>
      <c r="F227" s="194" t="s">
        <v>78</v>
      </c>
      <c r="G227" s="192"/>
      <c r="H227" s="195">
        <v>1</v>
      </c>
      <c r="I227" s="196"/>
      <c r="J227" s="192"/>
      <c r="K227" s="192"/>
      <c r="L227" s="197"/>
      <c r="M227" s="198"/>
      <c r="N227" s="199"/>
      <c r="O227" s="199"/>
      <c r="P227" s="199"/>
      <c r="Q227" s="199"/>
      <c r="R227" s="199"/>
      <c r="S227" s="199"/>
      <c r="T227" s="200"/>
      <c r="AT227" s="201" t="s">
        <v>150</v>
      </c>
      <c r="AU227" s="201" t="s">
        <v>84</v>
      </c>
      <c r="AV227" s="13" t="s">
        <v>84</v>
      </c>
      <c r="AW227" s="13" t="s">
        <v>35</v>
      </c>
      <c r="AX227" s="13" t="s">
        <v>78</v>
      </c>
      <c r="AY227" s="201" t="s">
        <v>136</v>
      </c>
    </row>
    <row r="228" spans="1:65" s="14" customFormat="1" ht="11.25">
      <c r="B228" s="202"/>
      <c r="C228" s="203"/>
      <c r="D228" s="184" t="s">
        <v>150</v>
      </c>
      <c r="E228" s="204" t="s">
        <v>19</v>
      </c>
      <c r="F228" s="205" t="s">
        <v>361</v>
      </c>
      <c r="G228" s="203"/>
      <c r="H228" s="204" t="s">
        <v>19</v>
      </c>
      <c r="I228" s="206"/>
      <c r="J228" s="203"/>
      <c r="K228" s="203"/>
      <c r="L228" s="207"/>
      <c r="M228" s="208"/>
      <c r="N228" s="209"/>
      <c r="O228" s="209"/>
      <c r="P228" s="209"/>
      <c r="Q228" s="209"/>
      <c r="R228" s="209"/>
      <c r="S228" s="209"/>
      <c r="T228" s="210"/>
      <c r="AT228" s="211" t="s">
        <v>150</v>
      </c>
      <c r="AU228" s="211" t="s">
        <v>84</v>
      </c>
      <c r="AV228" s="14" t="s">
        <v>78</v>
      </c>
      <c r="AW228" s="14" t="s">
        <v>35</v>
      </c>
      <c r="AX228" s="14" t="s">
        <v>73</v>
      </c>
      <c r="AY228" s="211" t="s">
        <v>136</v>
      </c>
    </row>
    <row r="229" spans="1:65" s="2" customFormat="1" ht="16.5" customHeight="1">
      <c r="A229" s="35"/>
      <c r="B229" s="36"/>
      <c r="C229" s="171" t="s">
        <v>362</v>
      </c>
      <c r="D229" s="171" t="s">
        <v>139</v>
      </c>
      <c r="E229" s="172" t="s">
        <v>363</v>
      </c>
      <c r="F229" s="173" t="s">
        <v>364</v>
      </c>
      <c r="G229" s="174" t="s">
        <v>339</v>
      </c>
      <c r="H229" s="175">
        <v>1</v>
      </c>
      <c r="I229" s="176"/>
      <c r="J229" s="177">
        <f>ROUND(I229*H229,2)</f>
        <v>0</v>
      </c>
      <c r="K229" s="173" t="s">
        <v>19</v>
      </c>
      <c r="L229" s="40"/>
      <c r="M229" s="178" t="s">
        <v>19</v>
      </c>
      <c r="N229" s="179" t="s">
        <v>46</v>
      </c>
      <c r="O229" s="66"/>
      <c r="P229" s="180">
        <f>O229*H229</f>
        <v>0</v>
      </c>
      <c r="Q229" s="180">
        <v>0</v>
      </c>
      <c r="R229" s="180">
        <f>Q229*H229</f>
        <v>0</v>
      </c>
      <c r="S229" s="180">
        <v>0</v>
      </c>
      <c r="T229" s="181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82" t="s">
        <v>348</v>
      </c>
      <c r="AT229" s="182" t="s">
        <v>139</v>
      </c>
      <c r="AU229" s="182" t="s">
        <v>84</v>
      </c>
      <c r="AY229" s="18" t="s">
        <v>136</v>
      </c>
      <c r="BE229" s="183">
        <f>IF(N229="základní",J229,0)</f>
        <v>0</v>
      </c>
      <c r="BF229" s="183">
        <f>IF(N229="snížená",J229,0)</f>
        <v>0</v>
      </c>
      <c r="BG229" s="183">
        <f>IF(N229="zákl. přenesená",J229,0)</f>
        <v>0</v>
      </c>
      <c r="BH229" s="183">
        <f>IF(N229="sníž. přenesená",J229,0)</f>
        <v>0</v>
      </c>
      <c r="BI229" s="183">
        <f>IF(N229="nulová",J229,0)</f>
        <v>0</v>
      </c>
      <c r="BJ229" s="18" t="s">
        <v>144</v>
      </c>
      <c r="BK229" s="183">
        <f>ROUND(I229*H229,2)</f>
        <v>0</v>
      </c>
      <c r="BL229" s="18" t="s">
        <v>348</v>
      </c>
      <c r="BM229" s="182" t="s">
        <v>365</v>
      </c>
    </row>
    <row r="230" spans="1:65" s="2" customFormat="1" ht="11.25">
      <c r="A230" s="35"/>
      <c r="B230" s="36"/>
      <c r="C230" s="37"/>
      <c r="D230" s="184" t="s">
        <v>146</v>
      </c>
      <c r="E230" s="37"/>
      <c r="F230" s="185" t="s">
        <v>364</v>
      </c>
      <c r="G230" s="37"/>
      <c r="H230" s="37"/>
      <c r="I230" s="186"/>
      <c r="J230" s="37"/>
      <c r="K230" s="37"/>
      <c r="L230" s="40"/>
      <c r="M230" s="187"/>
      <c r="N230" s="188"/>
      <c r="O230" s="66"/>
      <c r="P230" s="66"/>
      <c r="Q230" s="66"/>
      <c r="R230" s="66"/>
      <c r="S230" s="66"/>
      <c r="T230" s="67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8" t="s">
        <v>146</v>
      </c>
      <c r="AU230" s="18" t="s">
        <v>84</v>
      </c>
    </row>
    <row r="231" spans="1:65" s="13" customFormat="1" ht="11.25">
      <c r="B231" s="191"/>
      <c r="C231" s="192"/>
      <c r="D231" s="184" t="s">
        <v>150</v>
      </c>
      <c r="E231" s="193" t="s">
        <v>19</v>
      </c>
      <c r="F231" s="194" t="s">
        <v>78</v>
      </c>
      <c r="G231" s="192"/>
      <c r="H231" s="195">
        <v>1</v>
      </c>
      <c r="I231" s="196"/>
      <c r="J231" s="192"/>
      <c r="K231" s="192"/>
      <c r="L231" s="197"/>
      <c r="M231" s="198"/>
      <c r="N231" s="199"/>
      <c r="O231" s="199"/>
      <c r="P231" s="199"/>
      <c r="Q231" s="199"/>
      <c r="R231" s="199"/>
      <c r="S231" s="199"/>
      <c r="T231" s="200"/>
      <c r="AT231" s="201" t="s">
        <v>150</v>
      </c>
      <c r="AU231" s="201" t="s">
        <v>84</v>
      </c>
      <c r="AV231" s="13" t="s">
        <v>84</v>
      </c>
      <c r="AW231" s="13" t="s">
        <v>35</v>
      </c>
      <c r="AX231" s="13" t="s">
        <v>78</v>
      </c>
      <c r="AY231" s="201" t="s">
        <v>136</v>
      </c>
    </row>
    <row r="232" spans="1:65" s="14" customFormat="1" ht="11.25">
      <c r="B232" s="202"/>
      <c r="C232" s="203"/>
      <c r="D232" s="184" t="s">
        <v>150</v>
      </c>
      <c r="E232" s="204" t="s">
        <v>19</v>
      </c>
      <c r="F232" s="205" t="s">
        <v>366</v>
      </c>
      <c r="G232" s="203"/>
      <c r="H232" s="204" t="s">
        <v>19</v>
      </c>
      <c r="I232" s="206"/>
      <c r="J232" s="203"/>
      <c r="K232" s="203"/>
      <c r="L232" s="207"/>
      <c r="M232" s="208"/>
      <c r="N232" s="209"/>
      <c r="O232" s="209"/>
      <c r="P232" s="209"/>
      <c r="Q232" s="209"/>
      <c r="R232" s="209"/>
      <c r="S232" s="209"/>
      <c r="T232" s="210"/>
      <c r="AT232" s="211" t="s">
        <v>150</v>
      </c>
      <c r="AU232" s="211" t="s">
        <v>84</v>
      </c>
      <c r="AV232" s="14" t="s">
        <v>78</v>
      </c>
      <c r="AW232" s="14" t="s">
        <v>35</v>
      </c>
      <c r="AX232" s="14" t="s">
        <v>73</v>
      </c>
      <c r="AY232" s="211" t="s">
        <v>136</v>
      </c>
    </row>
    <row r="233" spans="1:65" s="12" customFormat="1" ht="22.9" customHeight="1">
      <c r="B233" s="155"/>
      <c r="C233" s="156"/>
      <c r="D233" s="157" t="s">
        <v>72</v>
      </c>
      <c r="E233" s="169" t="s">
        <v>367</v>
      </c>
      <c r="F233" s="169" t="s">
        <v>368</v>
      </c>
      <c r="G233" s="156"/>
      <c r="H233" s="156"/>
      <c r="I233" s="159"/>
      <c r="J233" s="170">
        <f>BK233</f>
        <v>0</v>
      </c>
      <c r="K233" s="156"/>
      <c r="L233" s="161"/>
      <c r="M233" s="162"/>
      <c r="N233" s="163"/>
      <c r="O233" s="163"/>
      <c r="P233" s="164">
        <f>SUM(P234:P237)</f>
        <v>0</v>
      </c>
      <c r="Q233" s="163"/>
      <c r="R233" s="164">
        <f>SUM(R234:R237)</f>
        <v>0</v>
      </c>
      <c r="S233" s="163"/>
      <c r="T233" s="165">
        <f>SUM(T234:T237)</f>
        <v>0</v>
      </c>
      <c r="AR233" s="166" t="s">
        <v>178</v>
      </c>
      <c r="AT233" s="167" t="s">
        <v>72</v>
      </c>
      <c r="AU233" s="167" t="s">
        <v>78</v>
      </c>
      <c r="AY233" s="166" t="s">
        <v>136</v>
      </c>
      <c r="BK233" s="168">
        <f>SUM(BK234:BK237)</f>
        <v>0</v>
      </c>
    </row>
    <row r="234" spans="1:65" s="2" customFormat="1" ht="16.5" customHeight="1">
      <c r="A234" s="35"/>
      <c r="B234" s="36"/>
      <c r="C234" s="171" t="s">
        <v>369</v>
      </c>
      <c r="D234" s="171" t="s">
        <v>139</v>
      </c>
      <c r="E234" s="172" t="s">
        <v>370</v>
      </c>
      <c r="F234" s="173" t="s">
        <v>371</v>
      </c>
      <c r="G234" s="174" t="s">
        <v>339</v>
      </c>
      <c r="H234" s="175">
        <v>1</v>
      </c>
      <c r="I234" s="176"/>
      <c r="J234" s="177">
        <f>ROUND(I234*H234,2)</f>
        <v>0</v>
      </c>
      <c r="K234" s="173" t="s">
        <v>19</v>
      </c>
      <c r="L234" s="40"/>
      <c r="M234" s="178" t="s">
        <v>19</v>
      </c>
      <c r="N234" s="179" t="s">
        <v>46</v>
      </c>
      <c r="O234" s="66"/>
      <c r="P234" s="180">
        <f>O234*H234</f>
        <v>0</v>
      </c>
      <c r="Q234" s="180">
        <v>0</v>
      </c>
      <c r="R234" s="180">
        <f>Q234*H234</f>
        <v>0</v>
      </c>
      <c r="S234" s="180">
        <v>0</v>
      </c>
      <c r="T234" s="181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82" t="s">
        <v>348</v>
      </c>
      <c r="AT234" s="182" t="s">
        <v>139</v>
      </c>
      <c r="AU234" s="182" t="s">
        <v>84</v>
      </c>
      <c r="AY234" s="18" t="s">
        <v>136</v>
      </c>
      <c r="BE234" s="183">
        <f>IF(N234="základní",J234,0)</f>
        <v>0</v>
      </c>
      <c r="BF234" s="183">
        <f>IF(N234="snížená",J234,0)</f>
        <v>0</v>
      </c>
      <c r="BG234" s="183">
        <f>IF(N234="zákl. přenesená",J234,0)</f>
        <v>0</v>
      </c>
      <c r="BH234" s="183">
        <f>IF(N234="sníž. přenesená",J234,0)</f>
        <v>0</v>
      </c>
      <c r="BI234" s="183">
        <f>IF(N234="nulová",J234,0)</f>
        <v>0</v>
      </c>
      <c r="BJ234" s="18" t="s">
        <v>144</v>
      </c>
      <c r="BK234" s="183">
        <f>ROUND(I234*H234,2)</f>
        <v>0</v>
      </c>
      <c r="BL234" s="18" t="s">
        <v>348</v>
      </c>
      <c r="BM234" s="182" t="s">
        <v>372</v>
      </c>
    </row>
    <row r="235" spans="1:65" s="2" customFormat="1" ht="11.25">
      <c r="A235" s="35"/>
      <c r="B235" s="36"/>
      <c r="C235" s="37"/>
      <c r="D235" s="184" t="s">
        <v>146</v>
      </c>
      <c r="E235" s="37"/>
      <c r="F235" s="185" t="s">
        <v>371</v>
      </c>
      <c r="G235" s="37"/>
      <c r="H235" s="37"/>
      <c r="I235" s="186"/>
      <c r="J235" s="37"/>
      <c r="K235" s="37"/>
      <c r="L235" s="40"/>
      <c r="M235" s="187"/>
      <c r="N235" s="188"/>
      <c r="O235" s="66"/>
      <c r="P235" s="66"/>
      <c r="Q235" s="66"/>
      <c r="R235" s="66"/>
      <c r="S235" s="66"/>
      <c r="T235" s="67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8" t="s">
        <v>146</v>
      </c>
      <c r="AU235" s="18" t="s">
        <v>84</v>
      </c>
    </row>
    <row r="236" spans="1:65" s="13" customFormat="1" ht="11.25">
      <c r="B236" s="191"/>
      <c r="C236" s="192"/>
      <c r="D236" s="184" t="s">
        <v>150</v>
      </c>
      <c r="E236" s="193" t="s">
        <v>19</v>
      </c>
      <c r="F236" s="194" t="s">
        <v>78</v>
      </c>
      <c r="G236" s="192"/>
      <c r="H236" s="195">
        <v>1</v>
      </c>
      <c r="I236" s="196"/>
      <c r="J236" s="192"/>
      <c r="K236" s="192"/>
      <c r="L236" s="197"/>
      <c r="M236" s="198"/>
      <c r="N236" s="199"/>
      <c r="O236" s="199"/>
      <c r="P236" s="199"/>
      <c r="Q236" s="199"/>
      <c r="R236" s="199"/>
      <c r="S236" s="199"/>
      <c r="T236" s="200"/>
      <c r="AT236" s="201" t="s">
        <v>150</v>
      </c>
      <c r="AU236" s="201" t="s">
        <v>84</v>
      </c>
      <c r="AV236" s="13" t="s">
        <v>84</v>
      </c>
      <c r="AW236" s="13" t="s">
        <v>35</v>
      </c>
      <c r="AX236" s="13" t="s">
        <v>78</v>
      </c>
      <c r="AY236" s="201" t="s">
        <v>136</v>
      </c>
    </row>
    <row r="237" spans="1:65" s="14" customFormat="1" ht="11.25">
      <c r="B237" s="202"/>
      <c r="C237" s="203"/>
      <c r="D237" s="184" t="s">
        <v>150</v>
      </c>
      <c r="E237" s="204" t="s">
        <v>19</v>
      </c>
      <c r="F237" s="205" t="s">
        <v>373</v>
      </c>
      <c r="G237" s="203"/>
      <c r="H237" s="204" t="s">
        <v>19</v>
      </c>
      <c r="I237" s="206"/>
      <c r="J237" s="203"/>
      <c r="K237" s="203"/>
      <c r="L237" s="207"/>
      <c r="M237" s="208"/>
      <c r="N237" s="209"/>
      <c r="O237" s="209"/>
      <c r="P237" s="209"/>
      <c r="Q237" s="209"/>
      <c r="R237" s="209"/>
      <c r="S237" s="209"/>
      <c r="T237" s="210"/>
      <c r="AT237" s="211" t="s">
        <v>150</v>
      </c>
      <c r="AU237" s="211" t="s">
        <v>84</v>
      </c>
      <c r="AV237" s="14" t="s">
        <v>78</v>
      </c>
      <c r="AW237" s="14" t="s">
        <v>35</v>
      </c>
      <c r="AX237" s="14" t="s">
        <v>73</v>
      </c>
      <c r="AY237" s="211" t="s">
        <v>136</v>
      </c>
    </row>
    <row r="238" spans="1:65" s="12" customFormat="1" ht="22.9" customHeight="1">
      <c r="B238" s="155"/>
      <c r="C238" s="156"/>
      <c r="D238" s="157" t="s">
        <v>72</v>
      </c>
      <c r="E238" s="169" t="s">
        <v>374</v>
      </c>
      <c r="F238" s="169" t="s">
        <v>375</v>
      </c>
      <c r="G238" s="156"/>
      <c r="H238" s="156"/>
      <c r="I238" s="159"/>
      <c r="J238" s="170">
        <f>BK238</f>
        <v>0</v>
      </c>
      <c r="K238" s="156"/>
      <c r="L238" s="161"/>
      <c r="M238" s="162"/>
      <c r="N238" s="163"/>
      <c r="O238" s="163"/>
      <c r="P238" s="164">
        <f>SUM(P239:P253)</f>
        <v>0</v>
      </c>
      <c r="Q238" s="163"/>
      <c r="R238" s="164">
        <f>SUM(R239:R253)</f>
        <v>0</v>
      </c>
      <c r="S238" s="163"/>
      <c r="T238" s="165">
        <f>SUM(T239:T253)</f>
        <v>0</v>
      </c>
      <c r="AR238" s="166" t="s">
        <v>178</v>
      </c>
      <c r="AT238" s="167" t="s">
        <v>72</v>
      </c>
      <c r="AU238" s="167" t="s">
        <v>78</v>
      </c>
      <c r="AY238" s="166" t="s">
        <v>136</v>
      </c>
      <c r="BK238" s="168">
        <f>SUM(BK239:BK253)</f>
        <v>0</v>
      </c>
    </row>
    <row r="239" spans="1:65" s="2" customFormat="1" ht="16.5" customHeight="1">
      <c r="A239" s="35"/>
      <c r="B239" s="36"/>
      <c r="C239" s="171" t="s">
        <v>376</v>
      </c>
      <c r="D239" s="171" t="s">
        <v>139</v>
      </c>
      <c r="E239" s="172" t="s">
        <v>377</v>
      </c>
      <c r="F239" s="173" t="s">
        <v>378</v>
      </c>
      <c r="G239" s="174" t="s">
        <v>339</v>
      </c>
      <c r="H239" s="175">
        <v>1</v>
      </c>
      <c r="I239" s="176"/>
      <c r="J239" s="177">
        <f>ROUND(I239*H239,2)</f>
        <v>0</v>
      </c>
      <c r="K239" s="173" t="s">
        <v>19</v>
      </c>
      <c r="L239" s="40"/>
      <c r="M239" s="178" t="s">
        <v>19</v>
      </c>
      <c r="N239" s="179" t="s">
        <v>46</v>
      </c>
      <c r="O239" s="66"/>
      <c r="P239" s="180">
        <f>O239*H239</f>
        <v>0</v>
      </c>
      <c r="Q239" s="180">
        <v>0</v>
      </c>
      <c r="R239" s="180">
        <f>Q239*H239</f>
        <v>0</v>
      </c>
      <c r="S239" s="180">
        <v>0</v>
      </c>
      <c r="T239" s="181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82" t="s">
        <v>348</v>
      </c>
      <c r="AT239" s="182" t="s">
        <v>139</v>
      </c>
      <c r="AU239" s="182" t="s">
        <v>84</v>
      </c>
      <c r="AY239" s="18" t="s">
        <v>136</v>
      </c>
      <c r="BE239" s="183">
        <f>IF(N239="základní",J239,0)</f>
        <v>0</v>
      </c>
      <c r="BF239" s="183">
        <f>IF(N239="snížená",J239,0)</f>
        <v>0</v>
      </c>
      <c r="BG239" s="183">
        <f>IF(N239="zákl. přenesená",J239,0)</f>
        <v>0</v>
      </c>
      <c r="BH239" s="183">
        <f>IF(N239="sníž. přenesená",J239,0)</f>
        <v>0</v>
      </c>
      <c r="BI239" s="183">
        <f>IF(N239="nulová",J239,0)</f>
        <v>0</v>
      </c>
      <c r="BJ239" s="18" t="s">
        <v>144</v>
      </c>
      <c r="BK239" s="183">
        <f>ROUND(I239*H239,2)</f>
        <v>0</v>
      </c>
      <c r="BL239" s="18" t="s">
        <v>348</v>
      </c>
      <c r="BM239" s="182" t="s">
        <v>379</v>
      </c>
    </row>
    <row r="240" spans="1:65" s="2" customFormat="1" ht="11.25">
      <c r="A240" s="35"/>
      <c r="B240" s="36"/>
      <c r="C240" s="37"/>
      <c r="D240" s="184" t="s">
        <v>146</v>
      </c>
      <c r="E240" s="37"/>
      <c r="F240" s="185" t="s">
        <v>378</v>
      </c>
      <c r="G240" s="37"/>
      <c r="H240" s="37"/>
      <c r="I240" s="186"/>
      <c r="J240" s="37"/>
      <c r="K240" s="37"/>
      <c r="L240" s="40"/>
      <c r="M240" s="187"/>
      <c r="N240" s="188"/>
      <c r="O240" s="66"/>
      <c r="P240" s="66"/>
      <c r="Q240" s="66"/>
      <c r="R240" s="66"/>
      <c r="S240" s="66"/>
      <c r="T240" s="67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8" t="s">
        <v>146</v>
      </c>
      <c r="AU240" s="18" t="s">
        <v>84</v>
      </c>
    </row>
    <row r="241" spans="1:65" s="13" customFormat="1" ht="11.25">
      <c r="B241" s="191"/>
      <c r="C241" s="192"/>
      <c r="D241" s="184" t="s">
        <v>150</v>
      </c>
      <c r="E241" s="193" t="s">
        <v>19</v>
      </c>
      <c r="F241" s="194" t="s">
        <v>78</v>
      </c>
      <c r="G241" s="192"/>
      <c r="H241" s="195">
        <v>1</v>
      </c>
      <c r="I241" s="196"/>
      <c r="J241" s="192"/>
      <c r="K241" s="192"/>
      <c r="L241" s="197"/>
      <c r="M241" s="198"/>
      <c r="N241" s="199"/>
      <c r="O241" s="199"/>
      <c r="P241" s="199"/>
      <c r="Q241" s="199"/>
      <c r="R241" s="199"/>
      <c r="S241" s="199"/>
      <c r="T241" s="200"/>
      <c r="AT241" s="201" t="s">
        <v>150</v>
      </c>
      <c r="AU241" s="201" t="s">
        <v>84</v>
      </c>
      <c r="AV241" s="13" t="s">
        <v>84</v>
      </c>
      <c r="AW241" s="13" t="s">
        <v>35</v>
      </c>
      <c r="AX241" s="13" t="s">
        <v>78</v>
      </c>
      <c r="AY241" s="201" t="s">
        <v>136</v>
      </c>
    </row>
    <row r="242" spans="1:65" s="14" customFormat="1" ht="22.5">
      <c r="B242" s="202"/>
      <c r="C242" s="203"/>
      <c r="D242" s="184" t="s">
        <v>150</v>
      </c>
      <c r="E242" s="204" t="s">
        <v>19</v>
      </c>
      <c r="F242" s="205" t="s">
        <v>380</v>
      </c>
      <c r="G242" s="203"/>
      <c r="H242" s="204" t="s">
        <v>19</v>
      </c>
      <c r="I242" s="206"/>
      <c r="J242" s="203"/>
      <c r="K242" s="203"/>
      <c r="L242" s="207"/>
      <c r="M242" s="208"/>
      <c r="N242" s="209"/>
      <c r="O242" s="209"/>
      <c r="P242" s="209"/>
      <c r="Q242" s="209"/>
      <c r="R242" s="209"/>
      <c r="S242" s="209"/>
      <c r="T242" s="210"/>
      <c r="AT242" s="211" t="s">
        <v>150</v>
      </c>
      <c r="AU242" s="211" t="s">
        <v>84</v>
      </c>
      <c r="AV242" s="14" t="s">
        <v>78</v>
      </c>
      <c r="AW242" s="14" t="s">
        <v>35</v>
      </c>
      <c r="AX242" s="14" t="s">
        <v>73</v>
      </c>
      <c r="AY242" s="211" t="s">
        <v>136</v>
      </c>
    </row>
    <row r="243" spans="1:65" s="14" customFormat="1" ht="11.25">
      <c r="B243" s="202"/>
      <c r="C243" s="203"/>
      <c r="D243" s="184" t="s">
        <v>150</v>
      </c>
      <c r="E243" s="204" t="s">
        <v>19</v>
      </c>
      <c r="F243" s="205" t="s">
        <v>381</v>
      </c>
      <c r="G243" s="203"/>
      <c r="H243" s="204" t="s">
        <v>19</v>
      </c>
      <c r="I243" s="206"/>
      <c r="J243" s="203"/>
      <c r="K243" s="203"/>
      <c r="L243" s="207"/>
      <c r="M243" s="208"/>
      <c r="N243" s="209"/>
      <c r="O243" s="209"/>
      <c r="P243" s="209"/>
      <c r="Q243" s="209"/>
      <c r="R243" s="209"/>
      <c r="S243" s="209"/>
      <c r="T243" s="210"/>
      <c r="AT243" s="211" t="s">
        <v>150</v>
      </c>
      <c r="AU243" s="211" t="s">
        <v>84</v>
      </c>
      <c r="AV243" s="14" t="s">
        <v>78</v>
      </c>
      <c r="AW243" s="14" t="s">
        <v>35</v>
      </c>
      <c r="AX243" s="14" t="s">
        <v>73</v>
      </c>
      <c r="AY243" s="211" t="s">
        <v>136</v>
      </c>
    </row>
    <row r="244" spans="1:65" s="14" customFormat="1" ht="11.25">
      <c r="B244" s="202"/>
      <c r="C244" s="203"/>
      <c r="D244" s="184" t="s">
        <v>150</v>
      </c>
      <c r="E244" s="204" t="s">
        <v>19</v>
      </c>
      <c r="F244" s="205" t="s">
        <v>382</v>
      </c>
      <c r="G244" s="203"/>
      <c r="H244" s="204" t="s">
        <v>19</v>
      </c>
      <c r="I244" s="206"/>
      <c r="J244" s="203"/>
      <c r="K244" s="203"/>
      <c r="L244" s="207"/>
      <c r="M244" s="208"/>
      <c r="N244" s="209"/>
      <c r="O244" s="209"/>
      <c r="P244" s="209"/>
      <c r="Q244" s="209"/>
      <c r="R244" s="209"/>
      <c r="S244" s="209"/>
      <c r="T244" s="210"/>
      <c r="AT244" s="211" t="s">
        <v>150</v>
      </c>
      <c r="AU244" s="211" t="s">
        <v>84</v>
      </c>
      <c r="AV244" s="14" t="s">
        <v>78</v>
      </c>
      <c r="AW244" s="14" t="s">
        <v>35</v>
      </c>
      <c r="AX244" s="14" t="s">
        <v>73</v>
      </c>
      <c r="AY244" s="211" t="s">
        <v>136</v>
      </c>
    </row>
    <row r="245" spans="1:65" s="14" customFormat="1" ht="11.25">
      <c r="B245" s="202"/>
      <c r="C245" s="203"/>
      <c r="D245" s="184" t="s">
        <v>150</v>
      </c>
      <c r="E245" s="204" t="s">
        <v>19</v>
      </c>
      <c r="F245" s="205" t="s">
        <v>383</v>
      </c>
      <c r="G245" s="203"/>
      <c r="H245" s="204" t="s">
        <v>19</v>
      </c>
      <c r="I245" s="206"/>
      <c r="J245" s="203"/>
      <c r="K245" s="203"/>
      <c r="L245" s="207"/>
      <c r="M245" s="208"/>
      <c r="N245" s="209"/>
      <c r="O245" s="209"/>
      <c r="P245" s="209"/>
      <c r="Q245" s="209"/>
      <c r="R245" s="209"/>
      <c r="S245" s="209"/>
      <c r="T245" s="210"/>
      <c r="AT245" s="211" t="s">
        <v>150</v>
      </c>
      <c r="AU245" s="211" t="s">
        <v>84</v>
      </c>
      <c r="AV245" s="14" t="s">
        <v>78</v>
      </c>
      <c r="AW245" s="14" t="s">
        <v>35</v>
      </c>
      <c r="AX245" s="14" t="s">
        <v>73</v>
      </c>
      <c r="AY245" s="211" t="s">
        <v>136</v>
      </c>
    </row>
    <row r="246" spans="1:65" s="14" customFormat="1" ht="11.25">
      <c r="B246" s="202"/>
      <c r="C246" s="203"/>
      <c r="D246" s="184" t="s">
        <v>150</v>
      </c>
      <c r="E246" s="204" t="s">
        <v>19</v>
      </c>
      <c r="F246" s="205" t="s">
        <v>384</v>
      </c>
      <c r="G246" s="203"/>
      <c r="H246" s="204" t="s">
        <v>19</v>
      </c>
      <c r="I246" s="206"/>
      <c r="J246" s="203"/>
      <c r="K246" s="203"/>
      <c r="L246" s="207"/>
      <c r="M246" s="208"/>
      <c r="N246" s="209"/>
      <c r="O246" s="209"/>
      <c r="P246" s="209"/>
      <c r="Q246" s="209"/>
      <c r="R246" s="209"/>
      <c r="S246" s="209"/>
      <c r="T246" s="210"/>
      <c r="AT246" s="211" t="s">
        <v>150</v>
      </c>
      <c r="AU246" s="211" t="s">
        <v>84</v>
      </c>
      <c r="AV246" s="14" t="s">
        <v>78</v>
      </c>
      <c r="AW246" s="14" t="s">
        <v>35</v>
      </c>
      <c r="AX246" s="14" t="s">
        <v>73</v>
      </c>
      <c r="AY246" s="211" t="s">
        <v>136</v>
      </c>
    </row>
    <row r="247" spans="1:65" s="14" customFormat="1" ht="11.25">
      <c r="B247" s="202"/>
      <c r="C247" s="203"/>
      <c r="D247" s="184" t="s">
        <v>150</v>
      </c>
      <c r="E247" s="204" t="s">
        <v>19</v>
      </c>
      <c r="F247" s="205" t="s">
        <v>385</v>
      </c>
      <c r="G247" s="203"/>
      <c r="H247" s="204" t="s">
        <v>19</v>
      </c>
      <c r="I247" s="206"/>
      <c r="J247" s="203"/>
      <c r="K247" s="203"/>
      <c r="L247" s="207"/>
      <c r="M247" s="208"/>
      <c r="N247" s="209"/>
      <c r="O247" s="209"/>
      <c r="P247" s="209"/>
      <c r="Q247" s="209"/>
      <c r="R247" s="209"/>
      <c r="S247" s="209"/>
      <c r="T247" s="210"/>
      <c r="AT247" s="211" t="s">
        <v>150</v>
      </c>
      <c r="AU247" s="211" t="s">
        <v>84</v>
      </c>
      <c r="AV247" s="14" t="s">
        <v>78</v>
      </c>
      <c r="AW247" s="14" t="s">
        <v>35</v>
      </c>
      <c r="AX247" s="14" t="s">
        <v>73</v>
      </c>
      <c r="AY247" s="211" t="s">
        <v>136</v>
      </c>
    </row>
    <row r="248" spans="1:65" s="2" customFormat="1" ht="16.5" customHeight="1">
      <c r="A248" s="35"/>
      <c r="B248" s="36"/>
      <c r="C248" s="171" t="s">
        <v>386</v>
      </c>
      <c r="D248" s="171" t="s">
        <v>139</v>
      </c>
      <c r="E248" s="172" t="s">
        <v>387</v>
      </c>
      <c r="F248" s="173" t="s">
        <v>388</v>
      </c>
      <c r="G248" s="174" t="s">
        <v>339</v>
      </c>
      <c r="H248" s="175">
        <v>1</v>
      </c>
      <c r="I248" s="176"/>
      <c r="J248" s="177">
        <f>ROUND(I248*H248,2)</f>
        <v>0</v>
      </c>
      <c r="K248" s="173" t="s">
        <v>19</v>
      </c>
      <c r="L248" s="40"/>
      <c r="M248" s="178" t="s">
        <v>19</v>
      </c>
      <c r="N248" s="179" t="s">
        <v>46</v>
      </c>
      <c r="O248" s="66"/>
      <c r="P248" s="180">
        <f>O248*H248</f>
        <v>0</v>
      </c>
      <c r="Q248" s="180">
        <v>0</v>
      </c>
      <c r="R248" s="180">
        <f>Q248*H248</f>
        <v>0</v>
      </c>
      <c r="S248" s="180">
        <v>0</v>
      </c>
      <c r="T248" s="181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82" t="s">
        <v>348</v>
      </c>
      <c r="AT248" s="182" t="s">
        <v>139</v>
      </c>
      <c r="AU248" s="182" t="s">
        <v>84</v>
      </c>
      <c r="AY248" s="18" t="s">
        <v>136</v>
      </c>
      <c r="BE248" s="183">
        <f>IF(N248="základní",J248,0)</f>
        <v>0</v>
      </c>
      <c r="BF248" s="183">
        <f>IF(N248="snížená",J248,0)</f>
        <v>0</v>
      </c>
      <c r="BG248" s="183">
        <f>IF(N248="zákl. přenesená",J248,0)</f>
        <v>0</v>
      </c>
      <c r="BH248" s="183">
        <f>IF(N248="sníž. přenesená",J248,0)</f>
        <v>0</v>
      </c>
      <c r="BI248" s="183">
        <f>IF(N248="nulová",J248,0)</f>
        <v>0</v>
      </c>
      <c r="BJ248" s="18" t="s">
        <v>144</v>
      </c>
      <c r="BK248" s="183">
        <f>ROUND(I248*H248,2)</f>
        <v>0</v>
      </c>
      <c r="BL248" s="18" t="s">
        <v>348</v>
      </c>
      <c r="BM248" s="182" t="s">
        <v>389</v>
      </c>
    </row>
    <row r="249" spans="1:65" s="2" customFormat="1" ht="11.25">
      <c r="A249" s="35"/>
      <c r="B249" s="36"/>
      <c r="C249" s="37"/>
      <c r="D249" s="184" t="s">
        <v>146</v>
      </c>
      <c r="E249" s="37"/>
      <c r="F249" s="185" t="s">
        <v>388</v>
      </c>
      <c r="G249" s="37"/>
      <c r="H249" s="37"/>
      <c r="I249" s="186"/>
      <c r="J249" s="37"/>
      <c r="K249" s="37"/>
      <c r="L249" s="40"/>
      <c r="M249" s="187"/>
      <c r="N249" s="188"/>
      <c r="O249" s="66"/>
      <c r="P249" s="66"/>
      <c r="Q249" s="66"/>
      <c r="R249" s="66"/>
      <c r="S249" s="66"/>
      <c r="T249" s="67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T249" s="18" t="s">
        <v>146</v>
      </c>
      <c r="AU249" s="18" t="s">
        <v>84</v>
      </c>
    </row>
    <row r="250" spans="1:65" s="2" customFormat="1" ht="16.5" customHeight="1">
      <c r="A250" s="35"/>
      <c r="B250" s="36"/>
      <c r="C250" s="171" t="s">
        <v>390</v>
      </c>
      <c r="D250" s="171" t="s">
        <v>139</v>
      </c>
      <c r="E250" s="172" t="s">
        <v>391</v>
      </c>
      <c r="F250" s="173" t="s">
        <v>392</v>
      </c>
      <c r="G250" s="174" t="s">
        <v>339</v>
      </c>
      <c r="H250" s="175">
        <v>2</v>
      </c>
      <c r="I250" s="176"/>
      <c r="J250" s="177">
        <f>ROUND(I250*H250,2)</f>
        <v>0</v>
      </c>
      <c r="K250" s="173" t="s">
        <v>19</v>
      </c>
      <c r="L250" s="40"/>
      <c r="M250" s="178" t="s">
        <v>19</v>
      </c>
      <c r="N250" s="179" t="s">
        <v>46</v>
      </c>
      <c r="O250" s="66"/>
      <c r="P250" s="180">
        <f>O250*H250</f>
        <v>0</v>
      </c>
      <c r="Q250" s="180">
        <v>0</v>
      </c>
      <c r="R250" s="180">
        <f>Q250*H250</f>
        <v>0</v>
      </c>
      <c r="S250" s="180">
        <v>0</v>
      </c>
      <c r="T250" s="181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82" t="s">
        <v>348</v>
      </c>
      <c r="AT250" s="182" t="s">
        <v>139</v>
      </c>
      <c r="AU250" s="182" t="s">
        <v>84</v>
      </c>
      <c r="AY250" s="18" t="s">
        <v>136</v>
      </c>
      <c r="BE250" s="183">
        <f>IF(N250="základní",J250,0)</f>
        <v>0</v>
      </c>
      <c r="BF250" s="183">
        <f>IF(N250="snížená",J250,0)</f>
        <v>0</v>
      </c>
      <c r="BG250" s="183">
        <f>IF(N250="zákl. přenesená",J250,0)</f>
        <v>0</v>
      </c>
      <c r="BH250" s="183">
        <f>IF(N250="sníž. přenesená",J250,0)</f>
        <v>0</v>
      </c>
      <c r="BI250" s="183">
        <f>IF(N250="nulová",J250,0)</f>
        <v>0</v>
      </c>
      <c r="BJ250" s="18" t="s">
        <v>144</v>
      </c>
      <c r="BK250" s="183">
        <f>ROUND(I250*H250,2)</f>
        <v>0</v>
      </c>
      <c r="BL250" s="18" t="s">
        <v>348</v>
      </c>
      <c r="BM250" s="182" t="s">
        <v>393</v>
      </c>
    </row>
    <row r="251" spans="1:65" s="2" customFormat="1" ht="11.25">
      <c r="A251" s="35"/>
      <c r="B251" s="36"/>
      <c r="C251" s="37"/>
      <c r="D251" s="184" t="s">
        <v>146</v>
      </c>
      <c r="E251" s="37"/>
      <c r="F251" s="185" t="s">
        <v>392</v>
      </c>
      <c r="G251" s="37"/>
      <c r="H251" s="37"/>
      <c r="I251" s="186"/>
      <c r="J251" s="37"/>
      <c r="K251" s="37"/>
      <c r="L251" s="40"/>
      <c r="M251" s="187"/>
      <c r="N251" s="188"/>
      <c r="O251" s="66"/>
      <c r="P251" s="66"/>
      <c r="Q251" s="66"/>
      <c r="R251" s="66"/>
      <c r="S251" s="66"/>
      <c r="T251" s="67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T251" s="18" t="s">
        <v>146</v>
      </c>
      <c r="AU251" s="18" t="s">
        <v>84</v>
      </c>
    </row>
    <row r="252" spans="1:65" s="13" customFormat="1" ht="11.25">
      <c r="B252" s="191"/>
      <c r="C252" s="192"/>
      <c r="D252" s="184" t="s">
        <v>150</v>
      </c>
      <c r="E252" s="193" t="s">
        <v>19</v>
      </c>
      <c r="F252" s="194" t="s">
        <v>84</v>
      </c>
      <c r="G252" s="192"/>
      <c r="H252" s="195">
        <v>2</v>
      </c>
      <c r="I252" s="196"/>
      <c r="J252" s="192"/>
      <c r="K252" s="192"/>
      <c r="L252" s="197"/>
      <c r="M252" s="198"/>
      <c r="N252" s="199"/>
      <c r="O252" s="199"/>
      <c r="P252" s="199"/>
      <c r="Q252" s="199"/>
      <c r="R252" s="199"/>
      <c r="S252" s="199"/>
      <c r="T252" s="200"/>
      <c r="AT252" s="201" t="s">
        <v>150</v>
      </c>
      <c r="AU252" s="201" t="s">
        <v>84</v>
      </c>
      <c r="AV252" s="13" t="s">
        <v>84</v>
      </c>
      <c r="AW252" s="13" t="s">
        <v>35</v>
      </c>
      <c r="AX252" s="13" t="s">
        <v>78</v>
      </c>
      <c r="AY252" s="201" t="s">
        <v>136</v>
      </c>
    </row>
    <row r="253" spans="1:65" s="14" customFormat="1" ht="11.25">
      <c r="B253" s="202"/>
      <c r="C253" s="203"/>
      <c r="D253" s="184" t="s">
        <v>150</v>
      </c>
      <c r="E253" s="204" t="s">
        <v>19</v>
      </c>
      <c r="F253" s="205" t="s">
        <v>394</v>
      </c>
      <c r="G253" s="203"/>
      <c r="H253" s="204" t="s">
        <v>19</v>
      </c>
      <c r="I253" s="206"/>
      <c r="J253" s="203"/>
      <c r="K253" s="203"/>
      <c r="L253" s="207"/>
      <c r="M253" s="208"/>
      <c r="N253" s="209"/>
      <c r="O253" s="209"/>
      <c r="P253" s="209"/>
      <c r="Q253" s="209"/>
      <c r="R253" s="209"/>
      <c r="S253" s="209"/>
      <c r="T253" s="210"/>
      <c r="AT253" s="211" t="s">
        <v>150</v>
      </c>
      <c r="AU253" s="211" t="s">
        <v>84</v>
      </c>
      <c r="AV253" s="14" t="s">
        <v>78</v>
      </c>
      <c r="AW253" s="14" t="s">
        <v>35</v>
      </c>
      <c r="AX253" s="14" t="s">
        <v>73</v>
      </c>
      <c r="AY253" s="211" t="s">
        <v>136</v>
      </c>
    </row>
    <row r="254" spans="1:65" s="12" customFormat="1" ht="22.9" customHeight="1">
      <c r="B254" s="155"/>
      <c r="C254" s="156"/>
      <c r="D254" s="157" t="s">
        <v>72</v>
      </c>
      <c r="E254" s="169" t="s">
        <v>395</v>
      </c>
      <c r="F254" s="169" t="s">
        <v>396</v>
      </c>
      <c r="G254" s="156"/>
      <c r="H254" s="156"/>
      <c r="I254" s="159"/>
      <c r="J254" s="170">
        <f>BK254</f>
        <v>0</v>
      </c>
      <c r="K254" s="156"/>
      <c r="L254" s="161"/>
      <c r="M254" s="162"/>
      <c r="N254" s="163"/>
      <c r="O254" s="163"/>
      <c r="P254" s="164">
        <f>SUM(P255:P265)</f>
        <v>0</v>
      </c>
      <c r="Q254" s="163"/>
      <c r="R254" s="164">
        <f>SUM(R255:R265)</f>
        <v>0</v>
      </c>
      <c r="S254" s="163"/>
      <c r="T254" s="165">
        <f>SUM(T255:T265)</f>
        <v>0</v>
      </c>
      <c r="AR254" s="166" t="s">
        <v>178</v>
      </c>
      <c r="AT254" s="167" t="s">
        <v>72</v>
      </c>
      <c r="AU254" s="167" t="s">
        <v>78</v>
      </c>
      <c r="AY254" s="166" t="s">
        <v>136</v>
      </c>
      <c r="BK254" s="168">
        <f>SUM(BK255:BK265)</f>
        <v>0</v>
      </c>
    </row>
    <row r="255" spans="1:65" s="2" customFormat="1" ht="16.5" customHeight="1">
      <c r="A255" s="35"/>
      <c r="B255" s="36"/>
      <c r="C255" s="171" t="s">
        <v>397</v>
      </c>
      <c r="D255" s="171" t="s">
        <v>139</v>
      </c>
      <c r="E255" s="172" t="s">
        <v>398</v>
      </c>
      <c r="F255" s="173" t="s">
        <v>399</v>
      </c>
      <c r="G255" s="174" t="s">
        <v>339</v>
      </c>
      <c r="H255" s="175">
        <v>1</v>
      </c>
      <c r="I255" s="176"/>
      <c r="J255" s="177">
        <f>ROUND(I255*H255,2)</f>
        <v>0</v>
      </c>
      <c r="K255" s="173" t="s">
        <v>19</v>
      </c>
      <c r="L255" s="40"/>
      <c r="M255" s="178" t="s">
        <v>19</v>
      </c>
      <c r="N255" s="179" t="s">
        <v>46</v>
      </c>
      <c r="O255" s="66"/>
      <c r="P255" s="180">
        <f>O255*H255</f>
        <v>0</v>
      </c>
      <c r="Q255" s="180">
        <v>0</v>
      </c>
      <c r="R255" s="180">
        <f>Q255*H255</f>
        <v>0</v>
      </c>
      <c r="S255" s="180">
        <v>0</v>
      </c>
      <c r="T255" s="181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82" t="s">
        <v>348</v>
      </c>
      <c r="AT255" s="182" t="s">
        <v>139</v>
      </c>
      <c r="AU255" s="182" t="s">
        <v>84</v>
      </c>
      <c r="AY255" s="18" t="s">
        <v>136</v>
      </c>
      <c r="BE255" s="183">
        <f>IF(N255="základní",J255,0)</f>
        <v>0</v>
      </c>
      <c r="BF255" s="183">
        <f>IF(N255="snížená",J255,0)</f>
        <v>0</v>
      </c>
      <c r="BG255" s="183">
        <f>IF(N255="zákl. přenesená",J255,0)</f>
        <v>0</v>
      </c>
      <c r="BH255" s="183">
        <f>IF(N255="sníž. přenesená",J255,0)</f>
        <v>0</v>
      </c>
      <c r="BI255" s="183">
        <f>IF(N255="nulová",J255,0)</f>
        <v>0</v>
      </c>
      <c r="BJ255" s="18" t="s">
        <v>144</v>
      </c>
      <c r="BK255" s="183">
        <f>ROUND(I255*H255,2)</f>
        <v>0</v>
      </c>
      <c r="BL255" s="18" t="s">
        <v>348</v>
      </c>
      <c r="BM255" s="182" t="s">
        <v>400</v>
      </c>
    </row>
    <row r="256" spans="1:65" s="2" customFormat="1" ht="11.25">
      <c r="A256" s="35"/>
      <c r="B256" s="36"/>
      <c r="C256" s="37"/>
      <c r="D256" s="184" t="s">
        <v>146</v>
      </c>
      <c r="E256" s="37"/>
      <c r="F256" s="185" t="s">
        <v>399</v>
      </c>
      <c r="G256" s="37"/>
      <c r="H256" s="37"/>
      <c r="I256" s="186"/>
      <c r="J256" s="37"/>
      <c r="K256" s="37"/>
      <c r="L256" s="40"/>
      <c r="M256" s="187"/>
      <c r="N256" s="188"/>
      <c r="O256" s="66"/>
      <c r="P256" s="66"/>
      <c r="Q256" s="66"/>
      <c r="R256" s="66"/>
      <c r="S256" s="66"/>
      <c r="T256" s="67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8" t="s">
        <v>146</v>
      </c>
      <c r="AU256" s="18" t="s">
        <v>84</v>
      </c>
    </row>
    <row r="257" spans="1:65" s="13" customFormat="1" ht="11.25">
      <c r="B257" s="191"/>
      <c r="C257" s="192"/>
      <c r="D257" s="184" t="s">
        <v>150</v>
      </c>
      <c r="E257" s="193" t="s">
        <v>19</v>
      </c>
      <c r="F257" s="194" t="s">
        <v>78</v>
      </c>
      <c r="G257" s="192"/>
      <c r="H257" s="195">
        <v>1</v>
      </c>
      <c r="I257" s="196"/>
      <c r="J257" s="192"/>
      <c r="K257" s="192"/>
      <c r="L257" s="197"/>
      <c r="M257" s="198"/>
      <c r="N257" s="199"/>
      <c r="O257" s="199"/>
      <c r="P257" s="199"/>
      <c r="Q257" s="199"/>
      <c r="R257" s="199"/>
      <c r="S257" s="199"/>
      <c r="T257" s="200"/>
      <c r="AT257" s="201" t="s">
        <v>150</v>
      </c>
      <c r="AU257" s="201" t="s">
        <v>84</v>
      </c>
      <c r="AV257" s="13" t="s">
        <v>84</v>
      </c>
      <c r="AW257" s="13" t="s">
        <v>35</v>
      </c>
      <c r="AX257" s="13" t="s">
        <v>78</v>
      </c>
      <c r="AY257" s="201" t="s">
        <v>136</v>
      </c>
    </row>
    <row r="258" spans="1:65" s="14" customFormat="1" ht="11.25">
      <c r="B258" s="202"/>
      <c r="C258" s="203"/>
      <c r="D258" s="184" t="s">
        <v>150</v>
      </c>
      <c r="E258" s="204" t="s">
        <v>19</v>
      </c>
      <c r="F258" s="205" t="s">
        <v>401</v>
      </c>
      <c r="G258" s="203"/>
      <c r="H258" s="204" t="s">
        <v>19</v>
      </c>
      <c r="I258" s="206"/>
      <c r="J258" s="203"/>
      <c r="K258" s="203"/>
      <c r="L258" s="207"/>
      <c r="M258" s="208"/>
      <c r="N258" s="209"/>
      <c r="O258" s="209"/>
      <c r="P258" s="209"/>
      <c r="Q258" s="209"/>
      <c r="R258" s="209"/>
      <c r="S258" s="209"/>
      <c r="T258" s="210"/>
      <c r="AT258" s="211" t="s">
        <v>150</v>
      </c>
      <c r="AU258" s="211" t="s">
        <v>84</v>
      </c>
      <c r="AV258" s="14" t="s">
        <v>78</v>
      </c>
      <c r="AW258" s="14" t="s">
        <v>35</v>
      </c>
      <c r="AX258" s="14" t="s">
        <v>73</v>
      </c>
      <c r="AY258" s="211" t="s">
        <v>136</v>
      </c>
    </row>
    <row r="259" spans="1:65" s="14" customFormat="1" ht="11.25">
      <c r="B259" s="202"/>
      <c r="C259" s="203"/>
      <c r="D259" s="184" t="s">
        <v>150</v>
      </c>
      <c r="E259" s="204" t="s">
        <v>19</v>
      </c>
      <c r="F259" s="205" t="s">
        <v>402</v>
      </c>
      <c r="G259" s="203"/>
      <c r="H259" s="204" t="s">
        <v>19</v>
      </c>
      <c r="I259" s="206"/>
      <c r="J259" s="203"/>
      <c r="K259" s="203"/>
      <c r="L259" s="207"/>
      <c r="M259" s="208"/>
      <c r="N259" s="209"/>
      <c r="O259" s="209"/>
      <c r="P259" s="209"/>
      <c r="Q259" s="209"/>
      <c r="R259" s="209"/>
      <c r="S259" s="209"/>
      <c r="T259" s="210"/>
      <c r="AT259" s="211" t="s">
        <v>150</v>
      </c>
      <c r="AU259" s="211" t="s">
        <v>84</v>
      </c>
      <c r="AV259" s="14" t="s">
        <v>78</v>
      </c>
      <c r="AW259" s="14" t="s">
        <v>35</v>
      </c>
      <c r="AX259" s="14" t="s">
        <v>73</v>
      </c>
      <c r="AY259" s="211" t="s">
        <v>136</v>
      </c>
    </row>
    <row r="260" spans="1:65" s="14" customFormat="1" ht="11.25">
      <c r="B260" s="202"/>
      <c r="C260" s="203"/>
      <c r="D260" s="184" t="s">
        <v>150</v>
      </c>
      <c r="E260" s="204" t="s">
        <v>19</v>
      </c>
      <c r="F260" s="205" t="s">
        <v>403</v>
      </c>
      <c r="G260" s="203"/>
      <c r="H260" s="204" t="s">
        <v>19</v>
      </c>
      <c r="I260" s="206"/>
      <c r="J260" s="203"/>
      <c r="K260" s="203"/>
      <c r="L260" s="207"/>
      <c r="M260" s="208"/>
      <c r="N260" s="209"/>
      <c r="O260" s="209"/>
      <c r="P260" s="209"/>
      <c r="Q260" s="209"/>
      <c r="R260" s="209"/>
      <c r="S260" s="209"/>
      <c r="T260" s="210"/>
      <c r="AT260" s="211" t="s">
        <v>150</v>
      </c>
      <c r="AU260" s="211" t="s">
        <v>84</v>
      </c>
      <c r="AV260" s="14" t="s">
        <v>78</v>
      </c>
      <c r="AW260" s="14" t="s">
        <v>35</v>
      </c>
      <c r="AX260" s="14" t="s">
        <v>73</v>
      </c>
      <c r="AY260" s="211" t="s">
        <v>136</v>
      </c>
    </row>
    <row r="261" spans="1:65" s="2" customFormat="1" ht="16.5" customHeight="1">
      <c r="A261" s="35"/>
      <c r="B261" s="36"/>
      <c r="C261" s="171" t="s">
        <v>404</v>
      </c>
      <c r="D261" s="171" t="s">
        <v>139</v>
      </c>
      <c r="E261" s="172" t="s">
        <v>405</v>
      </c>
      <c r="F261" s="173" t="s">
        <v>406</v>
      </c>
      <c r="G261" s="174" t="s">
        <v>339</v>
      </c>
      <c r="H261" s="175">
        <v>1</v>
      </c>
      <c r="I261" s="176"/>
      <c r="J261" s="177">
        <f>ROUND(I261*H261,2)</f>
        <v>0</v>
      </c>
      <c r="K261" s="173" t="s">
        <v>19</v>
      </c>
      <c r="L261" s="40"/>
      <c r="M261" s="178" t="s">
        <v>19</v>
      </c>
      <c r="N261" s="179" t="s">
        <v>46</v>
      </c>
      <c r="O261" s="66"/>
      <c r="P261" s="180">
        <f>O261*H261</f>
        <v>0</v>
      </c>
      <c r="Q261" s="180">
        <v>0</v>
      </c>
      <c r="R261" s="180">
        <f>Q261*H261</f>
        <v>0</v>
      </c>
      <c r="S261" s="180">
        <v>0</v>
      </c>
      <c r="T261" s="181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82" t="s">
        <v>348</v>
      </c>
      <c r="AT261" s="182" t="s">
        <v>139</v>
      </c>
      <c r="AU261" s="182" t="s">
        <v>84</v>
      </c>
      <c r="AY261" s="18" t="s">
        <v>136</v>
      </c>
      <c r="BE261" s="183">
        <f>IF(N261="základní",J261,0)</f>
        <v>0</v>
      </c>
      <c r="BF261" s="183">
        <f>IF(N261="snížená",J261,0)</f>
        <v>0</v>
      </c>
      <c r="BG261" s="183">
        <f>IF(N261="zákl. přenesená",J261,0)</f>
        <v>0</v>
      </c>
      <c r="BH261" s="183">
        <f>IF(N261="sníž. přenesená",J261,0)</f>
        <v>0</v>
      </c>
      <c r="BI261" s="183">
        <f>IF(N261="nulová",J261,0)</f>
        <v>0</v>
      </c>
      <c r="BJ261" s="18" t="s">
        <v>144</v>
      </c>
      <c r="BK261" s="183">
        <f>ROUND(I261*H261,2)</f>
        <v>0</v>
      </c>
      <c r="BL261" s="18" t="s">
        <v>348</v>
      </c>
      <c r="BM261" s="182" t="s">
        <v>407</v>
      </c>
    </row>
    <row r="262" spans="1:65" s="2" customFormat="1" ht="11.25">
      <c r="A262" s="35"/>
      <c r="B262" s="36"/>
      <c r="C262" s="37"/>
      <c r="D262" s="184" t="s">
        <v>146</v>
      </c>
      <c r="E262" s="37"/>
      <c r="F262" s="185" t="s">
        <v>406</v>
      </c>
      <c r="G262" s="37"/>
      <c r="H262" s="37"/>
      <c r="I262" s="186"/>
      <c r="J262" s="37"/>
      <c r="K262" s="37"/>
      <c r="L262" s="40"/>
      <c r="M262" s="187"/>
      <c r="N262" s="188"/>
      <c r="O262" s="66"/>
      <c r="P262" s="66"/>
      <c r="Q262" s="66"/>
      <c r="R262" s="66"/>
      <c r="S262" s="66"/>
      <c r="T262" s="67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8" t="s">
        <v>146</v>
      </c>
      <c r="AU262" s="18" t="s">
        <v>84</v>
      </c>
    </row>
    <row r="263" spans="1:65" s="13" customFormat="1" ht="11.25">
      <c r="B263" s="191"/>
      <c r="C263" s="192"/>
      <c r="D263" s="184" t="s">
        <v>150</v>
      </c>
      <c r="E263" s="193" t="s">
        <v>19</v>
      </c>
      <c r="F263" s="194" t="s">
        <v>78</v>
      </c>
      <c r="G263" s="192"/>
      <c r="H263" s="195">
        <v>1</v>
      </c>
      <c r="I263" s="196"/>
      <c r="J263" s="192"/>
      <c r="K263" s="192"/>
      <c r="L263" s="197"/>
      <c r="M263" s="198"/>
      <c r="N263" s="199"/>
      <c r="O263" s="199"/>
      <c r="P263" s="199"/>
      <c r="Q263" s="199"/>
      <c r="R263" s="199"/>
      <c r="S263" s="199"/>
      <c r="T263" s="200"/>
      <c r="AT263" s="201" t="s">
        <v>150</v>
      </c>
      <c r="AU263" s="201" t="s">
        <v>84</v>
      </c>
      <c r="AV263" s="13" t="s">
        <v>84</v>
      </c>
      <c r="AW263" s="13" t="s">
        <v>35</v>
      </c>
      <c r="AX263" s="13" t="s">
        <v>78</v>
      </c>
      <c r="AY263" s="201" t="s">
        <v>136</v>
      </c>
    </row>
    <row r="264" spans="1:65" s="14" customFormat="1" ht="11.25">
      <c r="B264" s="202"/>
      <c r="C264" s="203"/>
      <c r="D264" s="184" t="s">
        <v>150</v>
      </c>
      <c r="E264" s="204" t="s">
        <v>19</v>
      </c>
      <c r="F264" s="205" t="s">
        <v>408</v>
      </c>
      <c r="G264" s="203"/>
      <c r="H264" s="204" t="s">
        <v>19</v>
      </c>
      <c r="I264" s="206"/>
      <c r="J264" s="203"/>
      <c r="K264" s="203"/>
      <c r="L264" s="207"/>
      <c r="M264" s="208"/>
      <c r="N264" s="209"/>
      <c r="O264" s="209"/>
      <c r="P264" s="209"/>
      <c r="Q264" s="209"/>
      <c r="R264" s="209"/>
      <c r="S264" s="209"/>
      <c r="T264" s="210"/>
      <c r="AT264" s="211" t="s">
        <v>150</v>
      </c>
      <c r="AU264" s="211" t="s">
        <v>84</v>
      </c>
      <c r="AV264" s="14" t="s">
        <v>78</v>
      </c>
      <c r="AW264" s="14" t="s">
        <v>35</v>
      </c>
      <c r="AX264" s="14" t="s">
        <v>73</v>
      </c>
      <c r="AY264" s="211" t="s">
        <v>136</v>
      </c>
    </row>
    <row r="265" spans="1:65" s="14" customFormat="1" ht="11.25">
      <c r="B265" s="202"/>
      <c r="C265" s="203"/>
      <c r="D265" s="184" t="s">
        <v>150</v>
      </c>
      <c r="E265" s="204" t="s">
        <v>19</v>
      </c>
      <c r="F265" s="205" t="s">
        <v>409</v>
      </c>
      <c r="G265" s="203"/>
      <c r="H265" s="204" t="s">
        <v>19</v>
      </c>
      <c r="I265" s="206"/>
      <c r="J265" s="203"/>
      <c r="K265" s="203"/>
      <c r="L265" s="207"/>
      <c r="M265" s="233"/>
      <c r="N265" s="234"/>
      <c r="O265" s="234"/>
      <c r="P265" s="234"/>
      <c r="Q265" s="234"/>
      <c r="R265" s="234"/>
      <c r="S265" s="234"/>
      <c r="T265" s="235"/>
      <c r="AT265" s="211" t="s">
        <v>150</v>
      </c>
      <c r="AU265" s="211" t="s">
        <v>84</v>
      </c>
      <c r="AV265" s="14" t="s">
        <v>78</v>
      </c>
      <c r="AW265" s="14" t="s">
        <v>35</v>
      </c>
      <c r="AX265" s="14" t="s">
        <v>73</v>
      </c>
      <c r="AY265" s="211" t="s">
        <v>136</v>
      </c>
    </row>
    <row r="266" spans="1:65" s="2" customFormat="1" ht="6.95" customHeight="1">
      <c r="A266" s="35"/>
      <c r="B266" s="49"/>
      <c r="C266" s="50"/>
      <c r="D266" s="50"/>
      <c r="E266" s="50"/>
      <c r="F266" s="50"/>
      <c r="G266" s="50"/>
      <c r="H266" s="50"/>
      <c r="I266" s="50"/>
      <c r="J266" s="50"/>
      <c r="K266" s="50"/>
      <c r="L266" s="40"/>
      <c r="M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</row>
  </sheetData>
  <sheetProtection algorithmName="SHA-512" hashValue="j6ppHttPig1rRhsMRsgEuj/HaqN1D7sw/avEkeoiegW6+etm0ONzWBwNow4YXOOAZBhTHRb7Yb6Q+fvqoyy4Gg==" saltValue="POmxfeXQd18XcDVQZvGa3cbZnGgEhjFLa5ai1H0Ro0+HxjKdZTYYSis2bvS5fZzzbZvNdqdG6FVIHKUWiM9JZg==" spinCount="100000" sheet="1" objects="1" scenarios="1" formatColumns="0" formatRows="0" autoFilter="0"/>
  <autoFilter ref="C83:K265"/>
  <mergeCells count="6">
    <mergeCell ref="L2:V2"/>
    <mergeCell ref="E7:H7"/>
    <mergeCell ref="E16:H16"/>
    <mergeCell ref="E25:H25"/>
    <mergeCell ref="E46:H46"/>
    <mergeCell ref="E76:H76"/>
  </mergeCells>
  <hyperlinks>
    <hyperlink ref="F89" r:id="rId1"/>
    <hyperlink ref="F94" r:id="rId2"/>
    <hyperlink ref="F99" r:id="rId3"/>
    <hyperlink ref="F110" r:id="rId4"/>
    <hyperlink ref="F127" r:id="rId5"/>
    <hyperlink ref="F132" r:id="rId6"/>
    <hyperlink ref="F136" r:id="rId7"/>
    <hyperlink ref="F140" r:id="rId8"/>
    <hyperlink ref="F143" r:id="rId9"/>
    <hyperlink ref="F146" r:id="rId10"/>
    <hyperlink ref="F149" r:id="rId11"/>
    <hyperlink ref="F153" r:id="rId12"/>
    <hyperlink ref="F157" r:id="rId13"/>
    <hyperlink ref="F161" r:id="rId14"/>
    <hyperlink ref="F165" r:id="rId15"/>
    <hyperlink ref="F169" r:id="rId16"/>
    <hyperlink ref="F173" r:id="rId17"/>
    <hyperlink ref="F177" r:id="rId18"/>
    <hyperlink ref="F181" r:id="rId19"/>
    <hyperlink ref="F191" r:id="rId20"/>
    <hyperlink ref="F196" r:id="rId21"/>
    <hyperlink ref="F201" r:id="rId22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2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25" style="1" customWidth="1"/>
    <col min="4" max="4" width="130.83203125" style="1" customWidth="1"/>
    <col min="5" max="5" width="13.33203125" style="1" customWidth="1"/>
    <col min="6" max="6" width="20" style="1" customWidth="1"/>
    <col min="7" max="7" width="1.6640625" style="1" customWidth="1"/>
    <col min="8" max="8" width="8.33203125" style="1" customWidth="1"/>
  </cols>
  <sheetData>
    <row r="1" spans="1:8" s="1" customFormat="1" ht="11.25" customHeight="1"/>
    <row r="2" spans="1:8" s="1" customFormat="1" ht="36.950000000000003" customHeight="1"/>
    <row r="3" spans="1:8" s="1" customFormat="1" ht="6.95" customHeight="1">
      <c r="B3" s="99"/>
      <c r="C3" s="100"/>
      <c r="D3" s="100"/>
      <c r="E3" s="100"/>
      <c r="F3" s="100"/>
      <c r="G3" s="100"/>
      <c r="H3" s="21"/>
    </row>
    <row r="4" spans="1:8" s="1" customFormat="1" ht="24.95" customHeight="1">
      <c r="B4" s="21"/>
      <c r="C4" s="101" t="s">
        <v>410</v>
      </c>
      <c r="H4" s="21"/>
    </row>
    <row r="5" spans="1:8" s="1" customFormat="1" ht="12" customHeight="1">
      <c r="B5" s="21"/>
      <c r="C5" s="236" t="s">
        <v>13</v>
      </c>
      <c r="D5" s="375" t="s">
        <v>14</v>
      </c>
      <c r="E5" s="370"/>
      <c r="F5" s="370"/>
      <c r="H5" s="21"/>
    </row>
    <row r="6" spans="1:8" s="1" customFormat="1" ht="36.950000000000003" customHeight="1">
      <c r="B6" s="21"/>
      <c r="C6" s="237" t="s">
        <v>16</v>
      </c>
      <c r="D6" s="377" t="s">
        <v>17</v>
      </c>
      <c r="E6" s="370"/>
      <c r="F6" s="370"/>
      <c r="H6" s="21"/>
    </row>
    <row r="7" spans="1:8" s="1" customFormat="1" ht="16.5" customHeight="1">
      <c r="B7" s="21"/>
      <c r="C7" s="103" t="s">
        <v>23</v>
      </c>
      <c r="D7" s="106" t="str">
        <f>'Rekapitulace stavby'!AN8</f>
        <v>28. 7. 2022</v>
      </c>
      <c r="H7" s="21"/>
    </row>
    <row r="8" spans="1:8" s="2" customFormat="1" ht="10.9" customHeight="1">
      <c r="A8" s="35"/>
      <c r="B8" s="40"/>
      <c r="C8" s="35"/>
      <c r="D8" s="35"/>
      <c r="E8" s="35"/>
      <c r="F8" s="35"/>
      <c r="G8" s="35"/>
      <c r="H8" s="40"/>
    </row>
    <row r="9" spans="1:8" s="11" customFormat="1" ht="29.25" customHeight="1">
      <c r="A9" s="144"/>
      <c r="B9" s="238"/>
      <c r="C9" s="239" t="s">
        <v>54</v>
      </c>
      <c r="D9" s="240" t="s">
        <v>55</v>
      </c>
      <c r="E9" s="240" t="s">
        <v>123</v>
      </c>
      <c r="F9" s="241" t="s">
        <v>411</v>
      </c>
      <c r="G9" s="144"/>
      <c r="H9" s="238"/>
    </row>
    <row r="10" spans="1:8" s="2" customFormat="1" ht="26.45" customHeight="1">
      <c r="A10" s="35"/>
      <c r="B10" s="40"/>
      <c r="C10" s="242" t="s">
        <v>14</v>
      </c>
      <c r="D10" s="242" t="s">
        <v>17</v>
      </c>
      <c r="E10" s="35"/>
      <c r="F10" s="35"/>
      <c r="G10" s="35"/>
      <c r="H10" s="40"/>
    </row>
    <row r="11" spans="1:8" s="2" customFormat="1" ht="16.899999999999999" customHeight="1">
      <c r="A11" s="35"/>
      <c r="B11" s="40"/>
      <c r="C11" s="243" t="s">
        <v>412</v>
      </c>
      <c r="D11" s="244" t="s">
        <v>413</v>
      </c>
      <c r="E11" s="245" t="s">
        <v>414</v>
      </c>
      <c r="F11" s="246">
        <v>84</v>
      </c>
      <c r="G11" s="35"/>
      <c r="H11" s="40"/>
    </row>
    <row r="12" spans="1:8" s="2" customFormat="1" ht="16.899999999999999" customHeight="1">
      <c r="A12" s="35"/>
      <c r="B12" s="40"/>
      <c r="C12" s="247" t="s">
        <v>19</v>
      </c>
      <c r="D12" s="247" t="s">
        <v>415</v>
      </c>
      <c r="E12" s="18" t="s">
        <v>19</v>
      </c>
      <c r="F12" s="248">
        <v>84</v>
      </c>
      <c r="G12" s="35"/>
      <c r="H12" s="40"/>
    </row>
    <row r="13" spans="1:8" s="2" customFormat="1" ht="16.899999999999999" customHeight="1">
      <c r="A13" s="35"/>
      <c r="B13" s="40"/>
      <c r="C13" s="243" t="s">
        <v>416</v>
      </c>
      <c r="D13" s="244" t="s">
        <v>417</v>
      </c>
      <c r="E13" s="245" t="s">
        <v>414</v>
      </c>
      <c r="F13" s="246">
        <v>52</v>
      </c>
      <c r="G13" s="35"/>
      <c r="H13" s="40"/>
    </row>
    <row r="14" spans="1:8" s="2" customFormat="1" ht="16.899999999999999" customHeight="1">
      <c r="A14" s="35"/>
      <c r="B14" s="40"/>
      <c r="C14" s="247" t="s">
        <v>19</v>
      </c>
      <c r="D14" s="247" t="s">
        <v>418</v>
      </c>
      <c r="E14" s="18" t="s">
        <v>19</v>
      </c>
      <c r="F14" s="248">
        <v>52</v>
      </c>
      <c r="G14" s="35"/>
      <c r="H14" s="40"/>
    </row>
    <row r="15" spans="1:8" s="2" customFormat="1" ht="16.899999999999999" customHeight="1">
      <c r="A15" s="35"/>
      <c r="B15" s="40"/>
      <c r="C15" s="243" t="s">
        <v>419</v>
      </c>
      <c r="D15" s="244" t="s">
        <v>420</v>
      </c>
      <c r="E15" s="245" t="s">
        <v>414</v>
      </c>
      <c r="F15" s="246">
        <v>34</v>
      </c>
      <c r="G15" s="35"/>
      <c r="H15" s="40"/>
    </row>
    <row r="16" spans="1:8" s="2" customFormat="1" ht="16.899999999999999" customHeight="1">
      <c r="A16" s="35"/>
      <c r="B16" s="40"/>
      <c r="C16" s="247" t="s">
        <v>19</v>
      </c>
      <c r="D16" s="247" t="s">
        <v>362</v>
      </c>
      <c r="E16" s="18" t="s">
        <v>19</v>
      </c>
      <c r="F16" s="248">
        <v>34</v>
      </c>
      <c r="G16" s="35"/>
      <c r="H16" s="40"/>
    </row>
    <row r="17" spans="1:8" s="2" customFormat="1" ht="16.899999999999999" customHeight="1">
      <c r="A17" s="35"/>
      <c r="B17" s="40"/>
      <c r="C17" s="243" t="s">
        <v>80</v>
      </c>
      <c r="D17" s="244" t="s">
        <v>81</v>
      </c>
      <c r="E17" s="245" t="s">
        <v>82</v>
      </c>
      <c r="F17" s="246">
        <v>27</v>
      </c>
      <c r="G17" s="35"/>
      <c r="H17" s="40"/>
    </row>
    <row r="18" spans="1:8" s="2" customFormat="1" ht="16.899999999999999" customHeight="1">
      <c r="A18" s="35"/>
      <c r="B18" s="40"/>
      <c r="C18" s="247" t="s">
        <v>80</v>
      </c>
      <c r="D18" s="247" t="s">
        <v>151</v>
      </c>
      <c r="E18" s="18" t="s">
        <v>19</v>
      </c>
      <c r="F18" s="248">
        <v>27</v>
      </c>
      <c r="G18" s="35"/>
      <c r="H18" s="40"/>
    </row>
    <row r="19" spans="1:8" s="2" customFormat="1" ht="16.899999999999999" customHeight="1">
      <c r="A19" s="35"/>
      <c r="B19" s="40"/>
      <c r="C19" s="249" t="s">
        <v>421</v>
      </c>
      <c r="D19" s="35"/>
      <c r="E19" s="35"/>
      <c r="F19" s="35"/>
      <c r="G19" s="35"/>
      <c r="H19" s="40"/>
    </row>
    <row r="20" spans="1:8" s="2" customFormat="1" ht="16.899999999999999" customHeight="1">
      <c r="A20" s="35"/>
      <c r="B20" s="40"/>
      <c r="C20" s="247" t="s">
        <v>140</v>
      </c>
      <c r="D20" s="247" t="s">
        <v>141</v>
      </c>
      <c r="E20" s="18" t="s">
        <v>142</v>
      </c>
      <c r="F20" s="248">
        <v>27</v>
      </c>
      <c r="G20" s="35"/>
      <c r="H20" s="40"/>
    </row>
    <row r="21" spans="1:8" s="2" customFormat="1" ht="16.899999999999999" customHeight="1">
      <c r="A21" s="35"/>
      <c r="B21" s="40"/>
      <c r="C21" s="247" t="s">
        <v>153</v>
      </c>
      <c r="D21" s="247" t="s">
        <v>154</v>
      </c>
      <c r="E21" s="18" t="s">
        <v>142</v>
      </c>
      <c r="F21" s="248">
        <v>54</v>
      </c>
      <c r="G21" s="35"/>
      <c r="H21" s="40"/>
    </row>
    <row r="22" spans="1:8" s="2" customFormat="1" ht="16.899999999999999" customHeight="1">
      <c r="A22" s="35"/>
      <c r="B22" s="40"/>
      <c r="C22" s="247" t="s">
        <v>160</v>
      </c>
      <c r="D22" s="247" t="s">
        <v>161</v>
      </c>
      <c r="E22" s="18" t="s">
        <v>142</v>
      </c>
      <c r="F22" s="248">
        <v>27</v>
      </c>
      <c r="G22" s="35"/>
      <c r="H22" s="40"/>
    </row>
    <row r="23" spans="1:8" s="2" customFormat="1" ht="16.899999999999999" customHeight="1">
      <c r="A23" s="35"/>
      <c r="B23" s="40"/>
      <c r="C23" s="243" t="s">
        <v>90</v>
      </c>
      <c r="D23" s="244" t="s">
        <v>91</v>
      </c>
      <c r="E23" s="245" t="s">
        <v>87</v>
      </c>
      <c r="F23" s="246">
        <v>1478.37</v>
      </c>
      <c r="G23" s="35"/>
      <c r="H23" s="40"/>
    </row>
    <row r="24" spans="1:8" s="2" customFormat="1" ht="16.899999999999999" customHeight="1">
      <c r="A24" s="35"/>
      <c r="B24" s="40"/>
      <c r="C24" s="247" t="s">
        <v>19</v>
      </c>
      <c r="D24" s="247" t="s">
        <v>184</v>
      </c>
      <c r="E24" s="18" t="s">
        <v>19</v>
      </c>
      <c r="F24" s="248">
        <v>0</v>
      </c>
      <c r="G24" s="35"/>
      <c r="H24" s="40"/>
    </row>
    <row r="25" spans="1:8" s="2" customFormat="1" ht="16.899999999999999" customHeight="1">
      <c r="A25" s="35"/>
      <c r="B25" s="40"/>
      <c r="C25" s="247" t="s">
        <v>90</v>
      </c>
      <c r="D25" s="247" t="s">
        <v>92</v>
      </c>
      <c r="E25" s="18" t="s">
        <v>19</v>
      </c>
      <c r="F25" s="248">
        <v>1478.37</v>
      </c>
      <c r="G25" s="35"/>
      <c r="H25" s="40"/>
    </row>
    <row r="26" spans="1:8" s="2" customFormat="1" ht="16.899999999999999" customHeight="1">
      <c r="A26" s="35"/>
      <c r="B26" s="40"/>
      <c r="C26" s="249" t="s">
        <v>421</v>
      </c>
      <c r="D26" s="35"/>
      <c r="E26" s="35"/>
      <c r="F26" s="35"/>
      <c r="G26" s="35"/>
      <c r="H26" s="40"/>
    </row>
    <row r="27" spans="1:8" s="2" customFormat="1" ht="16.899999999999999" customHeight="1">
      <c r="A27" s="35"/>
      <c r="B27" s="40"/>
      <c r="C27" s="247" t="s">
        <v>179</v>
      </c>
      <c r="D27" s="247" t="s">
        <v>180</v>
      </c>
      <c r="E27" s="18" t="s">
        <v>87</v>
      </c>
      <c r="F27" s="248">
        <v>2028.76</v>
      </c>
      <c r="G27" s="35"/>
      <c r="H27" s="40"/>
    </row>
    <row r="28" spans="1:8" s="2" customFormat="1" ht="16.899999999999999" customHeight="1">
      <c r="A28" s="35"/>
      <c r="B28" s="40"/>
      <c r="C28" s="247" t="s">
        <v>212</v>
      </c>
      <c r="D28" s="247" t="s">
        <v>213</v>
      </c>
      <c r="E28" s="18" t="s">
        <v>87</v>
      </c>
      <c r="F28" s="248">
        <v>1511.48</v>
      </c>
      <c r="G28" s="35"/>
      <c r="H28" s="40"/>
    </row>
    <row r="29" spans="1:8" s="2" customFormat="1" ht="16.899999999999999" customHeight="1">
      <c r="A29" s="35"/>
      <c r="B29" s="40"/>
      <c r="C29" s="247" t="s">
        <v>330</v>
      </c>
      <c r="D29" s="247" t="s">
        <v>331</v>
      </c>
      <c r="E29" s="18" t="s">
        <v>194</v>
      </c>
      <c r="F29" s="248">
        <v>1.6020000000000001</v>
      </c>
      <c r="G29" s="35"/>
      <c r="H29" s="40"/>
    </row>
    <row r="30" spans="1:8" s="2" customFormat="1" ht="16.899999999999999" customHeight="1">
      <c r="A30" s="35"/>
      <c r="B30" s="40"/>
      <c r="C30" s="247" t="s">
        <v>192</v>
      </c>
      <c r="D30" s="247" t="s">
        <v>193</v>
      </c>
      <c r="E30" s="18" t="s">
        <v>194</v>
      </c>
      <c r="F30" s="248">
        <v>1.4419999999999999</v>
      </c>
      <c r="G30" s="35"/>
      <c r="H30" s="40"/>
    </row>
    <row r="31" spans="1:8" s="2" customFormat="1" ht="16.899999999999999" customHeight="1">
      <c r="A31" s="35"/>
      <c r="B31" s="40"/>
      <c r="C31" s="243" t="s">
        <v>96</v>
      </c>
      <c r="D31" s="244" t="s">
        <v>97</v>
      </c>
      <c r="E31" s="245" t="s">
        <v>82</v>
      </c>
      <c r="F31" s="246">
        <v>19.803000000000001</v>
      </c>
      <c r="G31" s="35"/>
      <c r="H31" s="40"/>
    </row>
    <row r="32" spans="1:8" s="2" customFormat="1" ht="16.899999999999999" customHeight="1">
      <c r="A32" s="35"/>
      <c r="B32" s="40"/>
      <c r="C32" s="247" t="s">
        <v>19</v>
      </c>
      <c r="D32" s="247" t="s">
        <v>422</v>
      </c>
      <c r="E32" s="18" t="s">
        <v>19</v>
      </c>
      <c r="F32" s="248">
        <v>19.803000000000001</v>
      </c>
      <c r="G32" s="35"/>
      <c r="H32" s="40"/>
    </row>
    <row r="33" spans="1:8" s="2" customFormat="1" ht="16.899999999999999" customHeight="1">
      <c r="A33" s="35"/>
      <c r="B33" s="40"/>
      <c r="C33" s="247" t="s">
        <v>19</v>
      </c>
      <c r="D33" s="247" t="s">
        <v>423</v>
      </c>
      <c r="E33" s="18" t="s">
        <v>19</v>
      </c>
      <c r="F33" s="248">
        <v>0</v>
      </c>
      <c r="G33" s="35"/>
      <c r="H33" s="40"/>
    </row>
    <row r="34" spans="1:8" s="2" customFormat="1" ht="16.899999999999999" customHeight="1">
      <c r="A34" s="35"/>
      <c r="B34" s="40"/>
      <c r="C34" s="249" t="s">
        <v>421</v>
      </c>
      <c r="D34" s="35"/>
      <c r="E34" s="35"/>
      <c r="F34" s="35"/>
      <c r="G34" s="35"/>
      <c r="H34" s="40"/>
    </row>
    <row r="35" spans="1:8" s="2" customFormat="1" ht="16.899999999999999" customHeight="1">
      <c r="A35" s="35"/>
      <c r="B35" s="40"/>
      <c r="C35" s="247" t="s">
        <v>244</v>
      </c>
      <c r="D35" s="247" t="s">
        <v>245</v>
      </c>
      <c r="E35" s="18" t="s">
        <v>142</v>
      </c>
      <c r="F35" s="248">
        <v>19.803000000000001</v>
      </c>
      <c r="G35" s="35"/>
      <c r="H35" s="40"/>
    </row>
    <row r="36" spans="1:8" s="2" customFormat="1" ht="16.899999999999999" customHeight="1">
      <c r="A36" s="35"/>
      <c r="B36" s="40"/>
      <c r="C36" s="247" t="s">
        <v>249</v>
      </c>
      <c r="D36" s="247" t="s">
        <v>250</v>
      </c>
      <c r="E36" s="18" t="s">
        <v>142</v>
      </c>
      <c r="F36" s="248">
        <v>19.803000000000001</v>
      </c>
      <c r="G36" s="35"/>
      <c r="H36" s="40"/>
    </row>
    <row r="37" spans="1:8" s="2" customFormat="1" ht="16.899999999999999" customHeight="1">
      <c r="A37" s="35"/>
      <c r="B37" s="40"/>
      <c r="C37" s="247" t="s">
        <v>255</v>
      </c>
      <c r="D37" s="247" t="s">
        <v>256</v>
      </c>
      <c r="E37" s="18" t="s">
        <v>142</v>
      </c>
      <c r="F37" s="248">
        <v>19.803000000000001</v>
      </c>
      <c r="G37" s="35"/>
      <c r="H37" s="40"/>
    </row>
    <row r="38" spans="1:8" s="2" customFormat="1" ht="16.899999999999999" customHeight="1">
      <c r="A38" s="35"/>
      <c r="B38" s="40"/>
      <c r="C38" s="247" t="s">
        <v>290</v>
      </c>
      <c r="D38" s="247" t="s">
        <v>291</v>
      </c>
      <c r="E38" s="18" t="s">
        <v>142</v>
      </c>
      <c r="F38" s="248">
        <v>19.803000000000001</v>
      </c>
      <c r="G38" s="35"/>
      <c r="H38" s="40"/>
    </row>
    <row r="39" spans="1:8" s="2" customFormat="1" ht="16.899999999999999" customHeight="1">
      <c r="A39" s="35"/>
      <c r="B39" s="40"/>
      <c r="C39" s="247" t="s">
        <v>301</v>
      </c>
      <c r="D39" s="247" t="s">
        <v>302</v>
      </c>
      <c r="E39" s="18" t="s">
        <v>142</v>
      </c>
      <c r="F39" s="248">
        <v>19.803000000000001</v>
      </c>
      <c r="G39" s="35"/>
      <c r="H39" s="40"/>
    </row>
    <row r="40" spans="1:8" s="2" customFormat="1" ht="16.899999999999999" customHeight="1">
      <c r="A40" s="35"/>
      <c r="B40" s="40"/>
      <c r="C40" s="247" t="s">
        <v>316</v>
      </c>
      <c r="D40" s="247" t="s">
        <v>317</v>
      </c>
      <c r="E40" s="18" t="s">
        <v>142</v>
      </c>
      <c r="F40" s="248">
        <v>2.97</v>
      </c>
      <c r="G40" s="35"/>
      <c r="H40" s="40"/>
    </row>
    <row r="41" spans="1:8" s="2" customFormat="1" ht="16.899999999999999" customHeight="1">
      <c r="A41" s="35"/>
      <c r="B41" s="40"/>
      <c r="C41" s="243" t="s">
        <v>85</v>
      </c>
      <c r="D41" s="244" t="s">
        <v>86</v>
      </c>
      <c r="E41" s="245" t="s">
        <v>87</v>
      </c>
      <c r="F41" s="246">
        <v>33.11</v>
      </c>
      <c r="G41" s="35"/>
      <c r="H41" s="40"/>
    </row>
    <row r="42" spans="1:8" s="2" customFormat="1" ht="16.899999999999999" customHeight="1">
      <c r="A42" s="35"/>
      <c r="B42" s="40"/>
      <c r="C42" s="247" t="s">
        <v>19</v>
      </c>
      <c r="D42" s="247" t="s">
        <v>185</v>
      </c>
      <c r="E42" s="18" t="s">
        <v>19</v>
      </c>
      <c r="F42" s="248">
        <v>0</v>
      </c>
      <c r="G42" s="35"/>
      <c r="H42" s="40"/>
    </row>
    <row r="43" spans="1:8" s="2" customFormat="1" ht="16.899999999999999" customHeight="1">
      <c r="A43" s="35"/>
      <c r="B43" s="40"/>
      <c r="C43" s="247" t="s">
        <v>85</v>
      </c>
      <c r="D43" s="247" t="s">
        <v>88</v>
      </c>
      <c r="E43" s="18" t="s">
        <v>19</v>
      </c>
      <c r="F43" s="248">
        <v>33.11</v>
      </c>
      <c r="G43" s="35"/>
      <c r="H43" s="40"/>
    </row>
    <row r="44" spans="1:8" s="2" customFormat="1" ht="16.899999999999999" customHeight="1">
      <c r="A44" s="35"/>
      <c r="B44" s="40"/>
      <c r="C44" s="249" t="s">
        <v>421</v>
      </c>
      <c r="D44" s="35"/>
      <c r="E44" s="35"/>
      <c r="F44" s="35"/>
      <c r="G44" s="35"/>
      <c r="H44" s="40"/>
    </row>
    <row r="45" spans="1:8" s="2" customFormat="1" ht="16.899999999999999" customHeight="1">
      <c r="A45" s="35"/>
      <c r="B45" s="40"/>
      <c r="C45" s="247" t="s">
        <v>179</v>
      </c>
      <c r="D45" s="247" t="s">
        <v>180</v>
      </c>
      <c r="E45" s="18" t="s">
        <v>87</v>
      </c>
      <c r="F45" s="248">
        <v>2028.76</v>
      </c>
      <c r="G45" s="35"/>
      <c r="H45" s="40"/>
    </row>
    <row r="46" spans="1:8" s="2" customFormat="1" ht="16.899999999999999" customHeight="1">
      <c r="A46" s="35"/>
      <c r="B46" s="40"/>
      <c r="C46" s="247" t="s">
        <v>212</v>
      </c>
      <c r="D46" s="247" t="s">
        <v>213</v>
      </c>
      <c r="E46" s="18" t="s">
        <v>87</v>
      </c>
      <c r="F46" s="248">
        <v>1511.48</v>
      </c>
      <c r="G46" s="35"/>
      <c r="H46" s="40"/>
    </row>
    <row r="47" spans="1:8" s="2" customFormat="1" ht="16.899999999999999" customHeight="1">
      <c r="A47" s="35"/>
      <c r="B47" s="40"/>
      <c r="C47" s="247" t="s">
        <v>330</v>
      </c>
      <c r="D47" s="247" t="s">
        <v>331</v>
      </c>
      <c r="E47" s="18" t="s">
        <v>194</v>
      </c>
      <c r="F47" s="248">
        <v>1.6020000000000001</v>
      </c>
      <c r="G47" s="35"/>
      <c r="H47" s="40"/>
    </row>
    <row r="48" spans="1:8" s="2" customFormat="1" ht="16.899999999999999" customHeight="1">
      <c r="A48" s="35"/>
      <c r="B48" s="40"/>
      <c r="C48" s="247" t="s">
        <v>198</v>
      </c>
      <c r="D48" s="247" t="s">
        <v>199</v>
      </c>
      <c r="E48" s="18" t="s">
        <v>194</v>
      </c>
      <c r="F48" s="248">
        <v>3.2000000000000001E-2</v>
      </c>
      <c r="G48" s="35"/>
      <c r="H48" s="40"/>
    </row>
    <row r="49" spans="1:8" s="2" customFormat="1" ht="16.899999999999999" customHeight="1">
      <c r="A49" s="35"/>
      <c r="B49" s="40"/>
      <c r="C49" s="243" t="s">
        <v>100</v>
      </c>
      <c r="D49" s="244" t="s">
        <v>101</v>
      </c>
      <c r="E49" s="245" t="s">
        <v>19</v>
      </c>
      <c r="F49" s="246">
        <v>0.16900000000000001</v>
      </c>
      <c r="G49" s="35"/>
      <c r="H49" s="40"/>
    </row>
    <row r="50" spans="1:8" s="2" customFormat="1" ht="16.899999999999999" customHeight="1">
      <c r="A50" s="35"/>
      <c r="B50" s="40"/>
      <c r="C50" s="247" t="s">
        <v>19</v>
      </c>
      <c r="D50" s="247" t="s">
        <v>102</v>
      </c>
      <c r="E50" s="18" t="s">
        <v>19</v>
      </c>
      <c r="F50" s="248">
        <v>0.16900000000000001</v>
      </c>
      <c r="G50" s="35"/>
      <c r="H50" s="40"/>
    </row>
    <row r="51" spans="1:8" s="2" customFormat="1" ht="16.899999999999999" customHeight="1">
      <c r="A51" s="35"/>
      <c r="B51" s="40"/>
      <c r="C51" s="249" t="s">
        <v>421</v>
      </c>
      <c r="D51" s="35"/>
      <c r="E51" s="35"/>
      <c r="F51" s="35"/>
      <c r="G51" s="35"/>
      <c r="H51" s="40"/>
    </row>
    <row r="52" spans="1:8" s="2" customFormat="1" ht="16.899999999999999" customHeight="1">
      <c r="A52" s="35"/>
      <c r="B52" s="40"/>
      <c r="C52" s="247" t="s">
        <v>227</v>
      </c>
      <c r="D52" s="247" t="s">
        <v>228</v>
      </c>
      <c r="E52" s="18" t="s">
        <v>142</v>
      </c>
      <c r="F52" s="248">
        <v>0.16900000000000001</v>
      </c>
      <c r="G52" s="35"/>
      <c r="H52" s="40"/>
    </row>
    <row r="53" spans="1:8" s="2" customFormat="1" ht="16.899999999999999" customHeight="1">
      <c r="A53" s="35"/>
      <c r="B53" s="40"/>
      <c r="C53" s="247" t="s">
        <v>284</v>
      </c>
      <c r="D53" s="247" t="s">
        <v>285</v>
      </c>
      <c r="E53" s="18" t="s">
        <v>142</v>
      </c>
      <c r="F53" s="248">
        <v>0.16900000000000001</v>
      </c>
      <c r="G53" s="35"/>
      <c r="H53" s="40"/>
    </row>
    <row r="54" spans="1:8" s="2" customFormat="1" ht="16.899999999999999" customHeight="1">
      <c r="A54" s="35"/>
      <c r="B54" s="40"/>
      <c r="C54" s="247" t="s">
        <v>296</v>
      </c>
      <c r="D54" s="247" t="s">
        <v>297</v>
      </c>
      <c r="E54" s="18" t="s">
        <v>142</v>
      </c>
      <c r="F54" s="248">
        <v>0.16900000000000001</v>
      </c>
      <c r="G54" s="35"/>
      <c r="H54" s="40"/>
    </row>
    <row r="55" spans="1:8" s="2" customFormat="1" ht="16.899999999999999" customHeight="1">
      <c r="A55" s="35"/>
      <c r="B55" s="40"/>
      <c r="C55" s="247" t="s">
        <v>308</v>
      </c>
      <c r="D55" s="247" t="s">
        <v>309</v>
      </c>
      <c r="E55" s="18" t="s">
        <v>142</v>
      </c>
      <c r="F55" s="248">
        <v>2.5000000000000001E-2</v>
      </c>
      <c r="G55" s="35"/>
      <c r="H55" s="40"/>
    </row>
    <row r="56" spans="1:8" s="2" customFormat="1" ht="16.899999999999999" customHeight="1">
      <c r="A56" s="35"/>
      <c r="B56" s="40"/>
      <c r="C56" s="243" t="s">
        <v>93</v>
      </c>
      <c r="D56" s="244" t="s">
        <v>94</v>
      </c>
      <c r="E56" s="245" t="s">
        <v>87</v>
      </c>
      <c r="F56" s="246">
        <v>517.28</v>
      </c>
      <c r="G56" s="35"/>
      <c r="H56" s="40"/>
    </row>
    <row r="57" spans="1:8" s="2" customFormat="1" ht="16.899999999999999" customHeight="1">
      <c r="A57" s="35"/>
      <c r="B57" s="40"/>
      <c r="C57" s="247" t="s">
        <v>19</v>
      </c>
      <c r="D57" s="247" t="s">
        <v>186</v>
      </c>
      <c r="E57" s="18" t="s">
        <v>19</v>
      </c>
      <c r="F57" s="248">
        <v>0</v>
      </c>
      <c r="G57" s="35"/>
      <c r="H57" s="40"/>
    </row>
    <row r="58" spans="1:8" s="2" customFormat="1" ht="16.899999999999999" customHeight="1">
      <c r="A58" s="35"/>
      <c r="B58" s="40"/>
      <c r="C58" s="247" t="s">
        <v>93</v>
      </c>
      <c r="D58" s="247" t="s">
        <v>187</v>
      </c>
      <c r="E58" s="18" t="s">
        <v>19</v>
      </c>
      <c r="F58" s="248">
        <v>517.28</v>
      </c>
      <c r="G58" s="35"/>
      <c r="H58" s="40"/>
    </row>
    <row r="59" spans="1:8" s="2" customFormat="1" ht="16.899999999999999" customHeight="1">
      <c r="A59" s="35"/>
      <c r="B59" s="40"/>
      <c r="C59" s="249" t="s">
        <v>421</v>
      </c>
      <c r="D59" s="35"/>
      <c r="E59" s="35"/>
      <c r="F59" s="35"/>
      <c r="G59" s="35"/>
      <c r="H59" s="40"/>
    </row>
    <row r="60" spans="1:8" s="2" customFormat="1" ht="16.899999999999999" customHeight="1">
      <c r="A60" s="35"/>
      <c r="B60" s="40"/>
      <c r="C60" s="247" t="s">
        <v>179</v>
      </c>
      <c r="D60" s="247" t="s">
        <v>180</v>
      </c>
      <c r="E60" s="18" t="s">
        <v>87</v>
      </c>
      <c r="F60" s="248">
        <v>2028.76</v>
      </c>
      <c r="G60" s="35"/>
      <c r="H60" s="40"/>
    </row>
    <row r="61" spans="1:8" s="2" customFormat="1" ht="16.899999999999999" customHeight="1">
      <c r="A61" s="35"/>
      <c r="B61" s="40"/>
      <c r="C61" s="247" t="s">
        <v>205</v>
      </c>
      <c r="D61" s="247" t="s">
        <v>206</v>
      </c>
      <c r="E61" s="18" t="s">
        <v>87</v>
      </c>
      <c r="F61" s="248">
        <v>517.28</v>
      </c>
      <c r="G61" s="35"/>
      <c r="H61" s="40"/>
    </row>
    <row r="62" spans="1:8" s="2" customFormat="1" ht="16.899999999999999" customHeight="1">
      <c r="A62" s="35"/>
      <c r="B62" s="40"/>
      <c r="C62" s="247" t="s">
        <v>202</v>
      </c>
      <c r="D62" s="247" t="s">
        <v>203</v>
      </c>
      <c r="E62" s="18" t="s">
        <v>194</v>
      </c>
      <c r="F62" s="248">
        <v>0.55400000000000005</v>
      </c>
      <c r="G62" s="35"/>
      <c r="H62" s="40"/>
    </row>
    <row r="63" spans="1:8" s="2" customFormat="1" ht="16.899999999999999" customHeight="1">
      <c r="A63" s="35"/>
      <c r="B63" s="40"/>
      <c r="C63" s="243" t="s">
        <v>103</v>
      </c>
      <c r="D63" s="244" t="s">
        <v>104</v>
      </c>
      <c r="E63" s="245" t="s">
        <v>82</v>
      </c>
      <c r="F63" s="246">
        <v>16.370999999999999</v>
      </c>
      <c r="G63" s="35"/>
      <c r="H63" s="40"/>
    </row>
    <row r="64" spans="1:8" s="2" customFormat="1" ht="16.899999999999999" customHeight="1">
      <c r="A64" s="35"/>
      <c r="B64" s="40"/>
      <c r="C64" s="247" t="s">
        <v>19</v>
      </c>
      <c r="D64" s="247" t="s">
        <v>424</v>
      </c>
      <c r="E64" s="18" t="s">
        <v>19</v>
      </c>
      <c r="F64" s="248">
        <v>16.370999999999999</v>
      </c>
      <c r="G64" s="35"/>
      <c r="H64" s="40"/>
    </row>
    <row r="65" spans="1:8" s="2" customFormat="1" ht="16.899999999999999" customHeight="1">
      <c r="A65" s="35"/>
      <c r="B65" s="40"/>
      <c r="C65" s="247" t="s">
        <v>19</v>
      </c>
      <c r="D65" s="247" t="s">
        <v>425</v>
      </c>
      <c r="E65" s="18" t="s">
        <v>19</v>
      </c>
      <c r="F65" s="248">
        <v>0</v>
      </c>
      <c r="G65" s="35"/>
      <c r="H65" s="40"/>
    </row>
    <row r="66" spans="1:8" s="2" customFormat="1" ht="16.899999999999999" customHeight="1">
      <c r="A66" s="35"/>
      <c r="B66" s="40"/>
      <c r="C66" s="249" t="s">
        <v>421</v>
      </c>
      <c r="D66" s="35"/>
      <c r="E66" s="35"/>
      <c r="F66" s="35"/>
      <c r="G66" s="35"/>
      <c r="H66" s="40"/>
    </row>
    <row r="67" spans="1:8" s="2" customFormat="1" ht="16.899999999999999" customHeight="1">
      <c r="A67" s="35"/>
      <c r="B67" s="40"/>
      <c r="C67" s="247" t="s">
        <v>261</v>
      </c>
      <c r="D67" s="247" t="s">
        <v>262</v>
      </c>
      <c r="E67" s="18" t="s">
        <v>142</v>
      </c>
      <c r="F67" s="248">
        <v>16.370999999999999</v>
      </c>
      <c r="G67" s="35"/>
      <c r="H67" s="40"/>
    </row>
    <row r="68" spans="1:8" s="2" customFormat="1" ht="16.899999999999999" customHeight="1">
      <c r="A68" s="35"/>
      <c r="B68" s="40"/>
      <c r="C68" s="247" t="s">
        <v>267</v>
      </c>
      <c r="D68" s="247" t="s">
        <v>268</v>
      </c>
      <c r="E68" s="18" t="s">
        <v>142</v>
      </c>
      <c r="F68" s="248">
        <v>16.370999999999999</v>
      </c>
      <c r="G68" s="35"/>
      <c r="H68" s="40"/>
    </row>
    <row r="69" spans="1:8" s="2" customFormat="1" ht="16.899999999999999" customHeight="1">
      <c r="A69" s="35"/>
      <c r="B69" s="40"/>
      <c r="C69" s="247" t="s">
        <v>273</v>
      </c>
      <c r="D69" s="247" t="s">
        <v>274</v>
      </c>
      <c r="E69" s="18" t="s">
        <v>142</v>
      </c>
      <c r="F69" s="248">
        <v>16.370999999999999</v>
      </c>
      <c r="G69" s="35"/>
      <c r="H69" s="40"/>
    </row>
    <row r="70" spans="1:8" s="2" customFormat="1" ht="16.899999999999999" customHeight="1">
      <c r="A70" s="35"/>
      <c r="B70" s="40"/>
      <c r="C70" s="247" t="s">
        <v>278</v>
      </c>
      <c r="D70" s="247" t="s">
        <v>279</v>
      </c>
      <c r="E70" s="18" t="s">
        <v>142</v>
      </c>
      <c r="F70" s="248">
        <v>16.370999999999999</v>
      </c>
      <c r="G70" s="35"/>
      <c r="H70" s="40"/>
    </row>
    <row r="71" spans="1:8" s="2" customFormat="1" ht="16.899999999999999" customHeight="1">
      <c r="A71" s="35"/>
      <c r="B71" s="40"/>
      <c r="C71" s="247" t="s">
        <v>305</v>
      </c>
      <c r="D71" s="247" t="s">
        <v>306</v>
      </c>
      <c r="E71" s="18" t="s">
        <v>142</v>
      </c>
      <c r="F71" s="248">
        <v>16.370999999999999</v>
      </c>
      <c r="G71" s="35"/>
      <c r="H71" s="40"/>
    </row>
    <row r="72" spans="1:8" s="2" customFormat="1" ht="16.899999999999999" customHeight="1">
      <c r="A72" s="35"/>
      <c r="B72" s="40"/>
      <c r="C72" s="247" t="s">
        <v>323</v>
      </c>
      <c r="D72" s="247" t="s">
        <v>324</v>
      </c>
      <c r="E72" s="18" t="s">
        <v>142</v>
      </c>
      <c r="F72" s="248">
        <v>2.456</v>
      </c>
      <c r="G72" s="35"/>
      <c r="H72" s="40"/>
    </row>
    <row r="73" spans="1:8" s="2" customFormat="1" ht="7.35" customHeight="1">
      <c r="A73" s="35"/>
      <c r="B73" s="124"/>
      <c r="C73" s="125"/>
      <c r="D73" s="125"/>
      <c r="E73" s="125"/>
      <c r="F73" s="125"/>
      <c r="G73" s="125"/>
      <c r="H73" s="40"/>
    </row>
    <row r="74" spans="1:8" s="2" customFormat="1" ht="11.25">
      <c r="A74" s="35"/>
      <c r="B74" s="35"/>
      <c r="C74" s="35"/>
      <c r="D74" s="35"/>
      <c r="E74" s="35"/>
      <c r="F74" s="35"/>
      <c r="G74" s="35"/>
      <c r="H74" s="35"/>
    </row>
  </sheetData>
  <sheetProtection algorithmName="SHA-512" hashValue="NLh/34DLDsiXD8Fm3JG5iJ97aO8uN8taZoLEMVSkgHJuYFtu49zm9eHAzg89MMku3x09Ej7Y/dTPX62+BpWfDA==" saltValue="pqO9GELSfb1csVkk6gigG+G3d8vQ9j5fdpGyQs6SrQ3cgdvTX3Yv8PZu/vkKn/fs+UMBpw3ULRgxkq2LUaxEtA==" spinCount="100000" sheet="1" objects="1" scenarios="1" formatColumns="0" formatRows="0"/>
  <mergeCells count="2">
    <mergeCell ref="D5:F5"/>
    <mergeCell ref="D6:F6"/>
  </mergeCells>
  <pageMargins left="0.7" right="0.7" top="0.78740157499999996" bottom="0.78740157499999996" header="0.3" footer="0.3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topLeftCell="A55" zoomScale="110" zoomScaleNormal="110" workbookViewId="0"/>
  </sheetViews>
  <sheetFormatPr defaultRowHeight="15"/>
  <cols>
    <col min="1" max="1" width="8.33203125" style="250" customWidth="1"/>
    <col min="2" max="2" width="1.6640625" style="250" customWidth="1"/>
    <col min="3" max="4" width="5" style="250" customWidth="1"/>
    <col min="5" max="5" width="11.6640625" style="250" customWidth="1"/>
    <col min="6" max="6" width="9.1640625" style="250" customWidth="1"/>
    <col min="7" max="7" width="5" style="250" customWidth="1"/>
    <col min="8" max="8" width="77.83203125" style="250" customWidth="1"/>
    <col min="9" max="10" width="20" style="250" customWidth="1"/>
    <col min="11" max="11" width="1.6640625" style="250" customWidth="1"/>
  </cols>
  <sheetData>
    <row r="1" spans="2:11" s="1" customFormat="1" ht="37.5" customHeight="1"/>
    <row r="2" spans="2:11" s="1" customFormat="1" ht="7.5" customHeight="1">
      <c r="B2" s="251"/>
      <c r="C2" s="252"/>
      <c r="D2" s="252"/>
      <c r="E2" s="252"/>
      <c r="F2" s="252"/>
      <c r="G2" s="252"/>
      <c r="H2" s="252"/>
      <c r="I2" s="252"/>
      <c r="J2" s="252"/>
      <c r="K2" s="253"/>
    </row>
    <row r="3" spans="2:11" s="16" customFormat="1" ht="45" customHeight="1">
      <c r="B3" s="254"/>
      <c r="C3" s="379" t="s">
        <v>426</v>
      </c>
      <c r="D3" s="379"/>
      <c r="E3" s="379"/>
      <c r="F3" s="379"/>
      <c r="G3" s="379"/>
      <c r="H3" s="379"/>
      <c r="I3" s="379"/>
      <c r="J3" s="379"/>
      <c r="K3" s="255"/>
    </row>
    <row r="4" spans="2:11" s="1" customFormat="1" ht="25.5" customHeight="1">
      <c r="B4" s="256"/>
      <c r="C4" s="384" t="s">
        <v>427</v>
      </c>
      <c r="D4" s="384"/>
      <c r="E4" s="384"/>
      <c r="F4" s="384"/>
      <c r="G4" s="384"/>
      <c r="H4" s="384"/>
      <c r="I4" s="384"/>
      <c r="J4" s="384"/>
      <c r="K4" s="257"/>
    </row>
    <row r="5" spans="2:11" s="1" customFormat="1" ht="5.25" customHeight="1">
      <c r="B5" s="256"/>
      <c r="C5" s="258"/>
      <c r="D5" s="258"/>
      <c r="E5" s="258"/>
      <c r="F5" s="258"/>
      <c r="G5" s="258"/>
      <c r="H5" s="258"/>
      <c r="I5" s="258"/>
      <c r="J5" s="258"/>
      <c r="K5" s="257"/>
    </row>
    <row r="6" spans="2:11" s="1" customFormat="1" ht="15" customHeight="1">
      <c r="B6" s="256"/>
      <c r="C6" s="383" t="s">
        <v>428</v>
      </c>
      <c r="D6" s="383"/>
      <c r="E6" s="383"/>
      <c r="F6" s="383"/>
      <c r="G6" s="383"/>
      <c r="H6" s="383"/>
      <c r="I6" s="383"/>
      <c r="J6" s="383"/>
      <c r="K6" s="257"/>
    </row>
    <row r="7" spans="2:11" s="1" customFormat="1" ht="15" customHeight="1">
      <c r="B7" s="260"/>
      <c r="C7" s="383" t="s">
        <v>429</v>
      </c>
      <c r="D7" s="383"/>
      <c r="E7" s="383"/>
      <c r="F7" s="383"/>
      <c r="G7" s="383"/>
      <c r="H7" s="383"/>
      <c r="I7" s="383"/>
      <c r="J7" s="383"/>
      <c r="K7" s="257"/>
    </row>
    <row r="8" spans="2:11" s="1" customFormat="1" ht="12.75" customHeight="1">
      <c r="B8" s="260"/>
      <c r="C8" s="259"/>
      <c r="D8" s="259"/>
      <c r="E8" s="259"/>
      <c r="F8" s="259"/>
      <c r="G8" s="259"/>
      <c r="H8" s="259"/>
      <c r="I8" s="259"/>
      <c r="J8" s="259"/>
      <c r="K8" s="257"/>
    </row>
    <row r="9" spans="2:11" s="1" customFormat="1" ht="15" customHeight="1">
      <c r="B9" s="260"/>
      <c r="C9" s="383" t="s">
        <v>430</v>
      </c>
      <c r="D9" s="383"/>
      <c r="E9" s="383"/>
      <c r="F9" s="383"/>
      <c r="G9" s="383"/>
      <c r="H9" s="383"/>
      <c r="I9" s="383"/>
      <c r="J9" s="383"/>
      <c r="K9" s="257"/>
    </row>
    <row r="10" spans="2:11" s="1" customFormat="1" ht="15" customHeight="1">
      <c r="B10" s="260"/>
      <c r="C10" s="259"/>
      <c r="D10" s="383" t="s">
        <v>431</v>
      </c>
      <c r="E10" s="383"/>
      <c r="F10" s="383"/>
      <c r="G10" s="383"/>
      <c r="H10" s="383"/>
      <c r="I10" s="383"/>
      <c r="J10" s="383"/>
      <c r="K10" s="257"/>
    </row>
    <row r="11" spans="2:11" s="1" customFormat="1" ht="15" customHeight="1">
      <c r="B11" s="260"/>
      <c r="C11" s="261"/>
      <c r="D11" s="383" t="s">
        <v>432</v>
      </c>
      <c r="E11" s="383"/>
      <c r="F11" s="383"/>
      <c r="G11" s="383"/>
      <c r="H11" s="383"/>
      <c r="I11" s="383"/>
      <c r="J11" s="383"/>
      <c r="K11" s="257"/>
    </row>
    <row r="12" spans="2:11" s="1" customFormat="1" ht="15" customHeight="1">
      <c r="B12" s="260"/>
      <c r="C12" s="261"/>
      <c r="D12" s="259"/>
      <c r="E12" s="259"/>
      <c r="F12" s="259"/>
      <c r="G12" s="259"/>
      <c r="H12" s="259"/>
      <c r="I12" s="259"/>
      <c r="J12" s="259"/>
      <c r="K12" s="257"/>
    </row>
    <row r="13" spans="2:11" s="1" customFormat="1" ht="15" customHeight="1">
      <c r="B13" s="260"/>
      <c r="C13" s="261"/>
      <c r="D13" s="262" t="s">
        <v>433</v>
      </c>
      <c r="E13" s="259"/>
      <c r="F13" s="259"/>
      <c r="G13" s="259"/>
      <c r="H13" s="259"/>
      <c r="I13" s="259"/>
      <c r="J13" s="259"/>
      <c r="K13" s="257"/>
    </row>
    <row r="14" spans="2:11" s="1" customFormat="1" ht="12.75" customHeight="1">
      <c r="B14" s="260"/>
      <c r="C14" s="261"/>
      <c r="D14" s="261"/>
      <c r="E14" s="261"/>
      <c r="F14" s="261"/>
      <c r="G14" s="261"/>
      <c r="H14" s="261"/>
      <c r="I14" s="261"/>
      <c r="J14" s="261"/>
      <c r="K14" s="257"/>
    </row>
    <row r="15" spans="2:11" s="1" customFormat="1" ht="15" customHeight="1">
      <c r="B15" s="260"/>
      <c r="C15" s="261"/>
      <c r="D15" s="383" t="s">
        <v>434</v>
      </c>
      <c r="E15" s="383"/>
      <c r="F15" s="383"/>
      <c r="G15" s="383"/>
      <c r="H15" s="383"/>
      <c r="I15" s="383"/>
      <c r="J15" s="383"/>
      <c r="K15" s="257"/>
    </row>
    <row r="16" spans="2:11" s="1" customFormat="1" ht="15" customHeight="1">
      <c r="B16" s="260"/>
      <c r="C16" s="261"/>
      <c r="D16" s="383" t="s">
        <v>435</v>
      </c>
      <c r="E16" s="383"/>
      <c r="F16" s="383"/>
      <c r="G16" s="383"/>
      <c r="H16" s="383"/>
      <c r="I16" s="383"/>
      <c r="J16" s="383"/>
      <c r="K16" s="257"/>
    </row>
    <row r="17" spans="2:11" s="1" customFormat="1" ht="15" customHeight="1">
      <c r="B17" s="260"/>
      <c r="C17" s="261"/>
      <c r="D17" s="383" t="s">
        <v>436</v>
      </c>
      <c r="E17" s="383"/>
      <c r="F17" s="383"/>
      <c r="G17" s="383"/>
      <c r="H17" s="383"/>
      <c r="I17" s="383"/>
      <c r="J17" s="383"/>
      <c r="K17" s="257"/>
    </row>
    <row r="18" spans="2:11" s="1" customFormat="1" ht="15" customHeight="1">
      <c r="B18" s="260"/>
      <c r="C18" s="261"/>
      <c r="D18" s="261"/>
      <c r="E18" s="263" t="s">
        <v>77</v>
      </c>
      <c r="F18" s="383" t="s">
        <v>437</v>
      </c>
      <c r="G18" s="383"/>
      <c r="H18" s="383"/>
      <c r="I18" s="383"/>
      <c r="J18" s="383"/>
      <c r="K18" s="257"/>
    </row>
    <row r="19" spans="2:11" s="1" customFormat="1" ht="15" customHeight="1">
      <c r="B19" s="260"/>
      <c r="C19" s="261"/>
      <c r="D19" s="261"/>
      <c r="E19" s="263" t="s">
        <v>438</v>
      </c>
      <c r="F19" s="383" t="s">
        <v>439</v>
      </c>
      <c r="G19" s="383"/>
      <c r="H19" s="383"/>
      <c r="I19" s="383"/>
      <c r="J19" s="383"/>
      <c r="K19" s="257"/>
    </row>
    <row r="20" spans="2:11" s="1" customFormat="1" ht="15" customHeight="1">
      <c r="B20" s="260"/>
      <c r="C20" s="261"/>
      <c r="D20" s="261"/>
      <c r="E20" s="263" t="s">
        <v>440</v>
      </c>
      <c r="F20" s="383" t="s">
        <v>441</v>
      </c>
      <c r="G20" s="383"/>
      <c r="H20" s="383"/>
      <c r="I20" s="383"/>
      <c r="J20" s="383"/>
      <c r="K20" s="257"/>
    </row>
    <row r="21" spans="2:11" s="1" customFormat="1" ht="15" customHeight="1">
      <c r="B21" s="260"/>
      <c r="C21" s="261"/>
      <c r="D21" s="261"/>
      <c r="E21" s="263" t="s">
        <v>442</v>
      </c>
      <c r="F21" s="383" t="s">
        <v>443</v>
      </c>
      <c r="G21" s="383"/>
      <c r="H21" s="383"/>
      <c r="I21" s="383"/>
      <c r="J21" s="383"/>
      <c r="K21" s="257"/>
    </row>
    <row r="22" spans="2:11" s="1" customFormat="1" ht="15" customHeight="1">
      <c r="B22" s="260"/>
      <c r="C22" s="261"/>
      <c r="D22" s="261"/>
      <c r="E22" s="263" t="s">
        <v>444</v>
      </c>
      <c r="F22" s="383" t="s">
        <v>445</v>
      </c>
      <c r="G22" s="383"/>
      <c r="H22" s="383"/>
      <c r="I22" s="383"/>
      <c r="J22" s="383"/>
      <c r="K22" s="257"/>
    </row>
    <row r="23" spans="2:11" s="1" customFormat="1" ht="15" customHeight="1">
      <c r="B23" s="260"/>
      <c r="C23" s="261"/>
      <c r="D23" s="261"/>
      <c r="E23" s="263" t="s">
        <v>446</v>
      </c>
      <c r="F23" s="383" t="s">
        <v>447</v>
      </c>
      <c r="G23" s="383"/>
      <c r="H23" s="383"/>
      <c r="I23" s="383"/>
      <c r="J23" s="383"/>
      <c r="K23" s="257"/>
    </row>
    <row r="24" spans="2:11" s="1" customFormat="1" ht="12.75" customHeight="1">
      <c r="B24" s="260"/>
      <c r="C24" s="261"/>
      <c r="D24" s="261"/>
      <c r="E24" s="261"/>
      <c r="F24" s="261"/>
      <c r="G24" s="261"/>
      <c r="H24" s="261"/>
      <c r="I24" s="261"/>
      <c r="J24" s="261"/>
      <c r="K24" s="257"/>
    </row>
    <row r="25" spans="2:11" s="1" customFormat="1" ht="15" customHeight="1">
      <c r="B25" s="260"/>
      <c r="C25" s="383" t="s">
        <v>448</v>
      </c>
      <c r="D25" s="383"/>
      <c r="E25" s="383"/>
      <c r="F25" s="383"/>
      <c r="G25" s="383"/>
      <c r="H25" s="383"/>
      <c r="I25" s="383"/>
      <c r="J25" s="383"/>
      <c r="K25" s="257"/>
    </row>
    <row r="26" spans="2:11" s="1" customFormat="1" ht="15" customHeight="1">
      <c r="B26" s="260"/>
      <c r="C26" s="383" t="s">
        <v>449</v>
      </c>
      <c r="D26" s="383"/>
      <c r="E26" s="383"/>
      <c r="F26" s="383"/>
      <c r="G26" s="383"/>
      <c r="H26" s="383"/>
      <c r="I26" s="383"/>
      <c r="J26" s="383"/>
      <c r="K26" s="257"/>
    </row>
    <row r="27" spans="2:11" s="1" customFormat="1" ht="15" customHeight="1">
      <c r="B27" s="260"/>
      <c r="C27" s="259"/>
      <c r="D27" s="383" t="s">
        <v>450</v>
      </c>
      <c r="E27" s="383"/>
      <c r="F27" s="383"/>
      <c r="G27" s="383"/>
      <c r="H27" s="383"/>
      <c r="I27" s="383"/>
      <c r="J27" s="383"/>
      <c r="K27" s="257"/>
    </row>
    <row r="28" spans="2:11" s="1" customFormat="1" ht="15" customHeight="1">
      <c r="B28" s="260"/>
      <c r="C28" s="261"/>
      <c r="D28" s="383" t="s">
        <v>451</v>
      </c>
      <c r="E28" s="383"/>
      <c r="F28" s="383"/>
      <c r="G28" s="383"/>
      <c r="H28" s="383"/>
      <c r="I28" s="383"/>
      <c r="J28" s="383"/>
      <c r="K28" s="257"/>
    </row>
    <row r="29" spans="2:11" s="1" customFormat="1" ht="12.75" customHeight="1">
      <c r="B29" s="260"/>
      <c r="C29" s="261"/>
      <c r="D29" s="261"/>
      <c r="E29" s="261"/>
      <c r="F29" s="261"/>
      <c r="G29" s="261"/>
      <c r="H29" s="261"/>
      <c r="I29" s="261"/>
      <c r="J29" s="261"/>
      <c r="K29" s="257"/>
    </row>
    <row r="30" spans="2:11" s="1" customFormat="1" ht="15" customHeight="1">
      <c r="B30" s="260"/>
      <c r="C30" s="261"/>
      <c r="D30" s="383" t="s">
        <v>452</v>
      </c>
      <c r="E30" s="383"/>
      <c r="F30" s="383"/>
      <c r="G30" s="383"/>
      <c r="H30" s="383"/>
      <c r="I30" s="383"/>
      <c r="J30" s="383"/>
      <c r="K30" s="257"/>
    </row>
    <row r="31" spans="2:11" s="1" customFormat="1" ht="15" customHeight="1">
      <c r="B31" s="260"/>
      <c r="C31" s="261"/>
      <c r="D31" s="383" t="s">
        <v>453</v>
      </c>
      <c r="E31" s="383"/>
      <c r="F31" s="383"/>
      <c r="G31" s="383"/>
      <c r="H31" s="383"/>
      <c r="I31" s="383"/>
      <c r="J31" s="383"/>
      <c r="K31" s="257"/>
    </row>
    <row r="32" spans="2:11" s="1" customFormat="1" ht="12.75" customHeight="1">
      <c r="B32" s="260"/>
      <c r="C32" s="261"/>
      <c r="D32" s="261"/>
      <c r="E32" s="261"/>
      <c r="F32" s="261"/>
      <c r="G32" s="261"/>
      <c r="H32" s="261"/>
      <c r="I32" s="261"/>
      <c r="J32" s="261"/>
      <c r="K32" s="257"/>
    </row>
    <row r="33" spans="2:11" s="1" customFormat="1" ht="15" customHeight="1">
      <c r="B33" s="260"/>
      <c r="C33" s="261"/>
      <c r="D33" s="383" t="s">
        <v>454</v>
      </c>
      <c r="E33" s="383"/>
      <c r="F33" s="383"/>
      <c r="G33" s="383"/>
      <c r="H33" s="383"/>
      <c r="I33" s="383"/>
      <c r="J33" s="383"/>
      <c r="K33" s="257"/>
    </row>
    <row r="34" spans="2:11" s="1" customFormat="1" ht="15" customHeight="1">
      <c r="B34" s="260"/>
      <c r="C34" s="261"/>
      <c r="D34" s="383" t="s">
        <v>455</v>
      </c>
      <c r="E34" s="383"/>
      <c r="F34" s="383"/>
      <c r="G34" s="383"/>
      <c r="H34" s="383"/>
      <c r="I34" s="383"/>
      <c r="J34" s="383"/>
      <c r="K34" s="257"/>
    </row>
    <row r="35" spans="2:11" s="1" customFormat="1" ht="15" customHeight="1">
      <c r="B35" s="260"/>
      <c r="C35" s="261"/>
      <c r="D35" s="383" t="s">
        <v>456</v>
      </c>
      <c r="E35" s="383"/>
      <c r="F35" s="383"/>
      <c r="G35" s="383"/>
      <c r="H35" s="383"/>
      <c r="I35" s="383"/>
      <c r="J35" s="383"/>
      <c r="K35" s="257"/>
    </row>
    <row r="36" spans="2:11" s="1" customFormat="1" ht="15" customHeight="1">
      <c r="B36" s="260"/>
      <c r="C36" s="261"/>
      <c r="D36" s="259"/>
      <c r="E36" s="262" t="s">
        <v>122</v>
      </c>
      <c r="F36" s="259"/>
      <c r="G36" s="383" t="s">
        <v>457</v>
      </c>
      <c r="H36" s="383"/>
      <c r="I36" s="383"/>
      <c r="J36" s="383"/>
      <c r="K36" s="257"/>
    </row>
    <row r="37" spans="2:11" s="1" customFormat="1" ht="30.75" customHeight="1">
      <c r="B37" s="260"/>
      <c r="C37" s="261"/>
      <c r="D37" s="259"/>
      <c r="E37" s="262" t="s">
        <v>458</v>
      </c>
      <c r="F37" s="259"/>
      <c r="G37" s="383" t="s">
        <v>459</v>
      </c>
      <c r="H37" s="383"/>
      <c r="I37" s="383"/>
      <c r="J37" s="383"/>
      <c r="K37" s="257"/>
    </row>
    <row r="38" spans="2:11" s="1" customFormat="1" ht="15" customHeight="1">
      <c r="B38" s="260"/>
      <c r="C38" s="261"/>
      <c r="D38" s="259"/>
      <c r="E38" s="262" t="s">
        <v>54</v>
      </c>
      <c r="F38" s="259"/>
      <c r="G38" s="383" t="s">
        <v>460</v>
      </c>
      <c r="H38" s="383"/>
      <c r="I38" s="383"/>
      <c r="J38" s="383"/>
      <c r="K38" s="257"/>
    </row>
    <row r="39" spans="2:11" s="1" customFormat="1" ht="15" customHeight="1">
      <c r="B39" s="260"/>
      <c r="C39" s="261"/>
      <c r="D39" s="259"/>
      <c r="E39" s="262" t="s">
        <v>55</v>
      </c>
      <c r="F39" s="259"/>
      <c r="G39" s="383" t="s">
        <v>461</v>
      </c>
      <c r="H39" s="383"/>
      <c r="I39" s="383"/>
      <c r="J39" s="383"/>
      <c r="K39" s="257"/>
    </row>
    <row r="40" spans="2:11" s="1" customFormat="1" ht="15" customHeight="1">
      <c r="B40" s="260"/>
      <c r="C40" s="261"/>
      <c r="D40" s="259"/>
      <c r="E40" s="262" t="s">
        <v>123</v>
      </c>
      <c r="F40" s="259"/>
      <c r="G40" s="383" t="s">
        <v>462</v>
      </c>
      <c r="H40" s="383"/>
      <c r="I40" s="383"/>
      <c r="J40" s="383"/>
      <c r="K40" s="257"/>
    </row>
    <row r="41" spans="2:11" s="1" customFormat="1" ht="15" customHeight="1">
      <c r="B41" s="260"/>
      <c r="C41" s="261"/>
      <c r="D41" s="259"/>
      <c r="E41" s="262" t="s">
        <v>124</v>
      </c>
      <c r="F41" s="259"/>
      <c r="G41" s="383" t="s">
        <v>463</v>
      </c>
      <c r="H41" s="383"/>
      <c r="I41" s="383"/>
      <c r="J41" s="383"/>
      <c r="K41" s="257"/>
    </row>
    <row r="42" spans="2:11" s="1" customFormat="1" ht="15" customHeight="1">
      <c r="B42" s="260"/>
      <c r="C42" s="261"/>
      <c r="D42" s="259"/>
      <c r="E42" s="262" t="s">
        <v>464</v>
      </c>
      <c r="F42" s="259"/>
      <c r="G42" s="383" t="s">
        <v>465</v>
      </c>
      <c r="H42" s="383"/>
      <c r="I42" s="383"/>
      <c r="J42" s="383"/>
      <c r="K42" s="257"/>
    </row>
    <row r="43" spans="2:11" s="1" customFormat="1" ht="15" customHeight="1">
      <c r="B43" s="260"/>
      <c r="C43" s="261"/>
      <c r="D43" s="259"/>
      <c r="E43" s="262"/>
      <c r="F43" s="259"/>
      <c r="G43" s="383" t="s">
        <v>466</v>
      </c>
      <c r="H43" s="383"/>
      <c r="I43" s="383"/>
      <c r="J43" s="383"/>
      <c r="K43" s="257"/>
    </row>
    <row r="44" spans="2:11" s="1" customFormat="1" ht="15" customHeight="1">
      <c r="B44" s="260"/>
      <c r="C44" s="261"/>
      <c r="D44" s="259"/>
      <c r="E44" s="262" t="s">
        <v>467</v>
      </c>
      <c r="F44" s="259"/>
      <c r="G44" s="383" t="s">
        <v>468</v>
      </c>
      <c r="H44" s="383"/>
      <c r="I44" s="383"/>
      <c r="J44" s="383"/>
      <c r="K44" s="257"/>
    </row>
    <row r="45" spans="2:11" s="1" customFormat="1" ht="15" customHeight="1">
      <c r="B45" s="260"/>
      <c r="C45" s="261"/>
      <c r="D45" s="259"/>
      <c r="E45" s="262" t="s">
        <v>126</v>
      </c>
      <c r="F45" s="259"/>
      <c r="G45" s="383" t="s">
        <v>469</v>
      </c>
      <c r="H45" s="383"/>
      <c r="I45" s="383"/>
      <c r="J45" s="383"/>
      <c r="K45" s="257"/>
    </row>
    <row r="46" spans="2:11" s="1" customFormat="1" ht="12.75" customHeight="1">
      <c r="B46" s="260"/>
      <c r="C46" s="261"/>
      <c r="D46" s="259"/>
      <c r="E46" s="259"/>
      <c r="F46" s="259"/>
      <c r="G46" s="259"/>
      <c r="H46" s="259"/>
      <c r="I46" s="259"/>
      <c r="J46" s="259"/>
      <c r="K46" s="257"/>
    </row>
    <row r="47" spans="2:11" s="1" customFormat="1" ht="15" customHeight="1">
      <c r="B47" s="260"/>
      <c r="C47" s="261"/>
      <c r="D47" s="383" t="s">
        <v>470</v>
      </c>
      <c r="E47" s="383"/>
      <c r="F47" s="383"/>
      <c r="G47" s="383"/>
      <c r="H47" s="383"/>
      <c r="I47" s="383"/>
      <c r="J47" s="383"/>
      <c r="K47" s="257"/>
    </row>
    <row r="48" spans="2:11" s="1" customFormat="1" ht="15" customHeight="1">
      <c r="B48" s="260"/>
      <c r="C48" s="261"/>
      <c r="D48" s="261"/>
      <c r="E48" s="383" t="s">
        <v>471</v>
      </c>
      <c r="F48" s="383"/>
      <c r="G48" s="383"/>
      <c r="H48" s="383"/>
      <c r="I48" s="383"/>
      <c r="J48" s="383"/>
      <c r="K48" s="257"/>
    </row>
    <row r="49" spans="2:11" s="1" customFormat="1" ht="15" customHeight="1">
      <c r="B49" s="260"/>
      <c r="C49" s="261"/>
      <c r="D49" s="261"/>
      <c r="E49" s="383" t="s">
        <v>472</v>
      </c>
      <c r="F49" s="383"/>
      <c r="G49" s="383"/>
      <c r="H49" s="383"/>
      <c r="I49" s="383"/>
      <c r="J49" s="383"/>
      <c r="K49" s="257"/>
    </row>
    <row r="50" spans="2:11" s="1" customFormat="1" ht="15" customHeight="1">
      <c r="B50" s="260"/>
      <c r="C50" s="261"/>
      <c r="D50" s="261"/>
      <c r="E50" s="383" t="s">
        <v>473</v>
      </c>
      <c r="F50" s="383"/>
      <c r="G50" s="383"/>
      <c r="H50" s="383"/>
      <c r="I50" s="383"/>
      <c r="J50" s="383"/>
      <c r="K50" s="257"/>
    </row>
    <row r="51" spans="2:11" s="1" customFormat="1" ht="15" customHeight="1">
      <c r="B51" s="260"/>
      <c r="C51" s="261"/>
      <c r="D51" s="383" t="s">
        <v>474</v>
      </c>
      <c r="E51" s="383"/>
      <c r="F51" s="383"/>
      <c r="G51" s="383"/>
      <c r="H51" s="383"/>
      <c r="I51" s="383"/>
      <c r="J51" s="383"/>
      <c r="K51" s="257"/>
    </row>
    <row r="52" spans="2:11" s="1" customFormat="1" ht="25.5" customHeight="1">
      <c r="B52" s="256"/>
      <c r="C52" s="384" t="s">
        <v>475</v>
      </c>
      <c r="D52" s="384"/>
      <c r="E52" s="384"/>
      <c r="F52" s="384"/>
      <c r="G52" s="384"/>
      <c r="H52" s="384"/>
      <c r="I52" s="384"/>
      <c r="J52" s="384"/>
      <c r="K52" s="257"/>
    </row>
    <row r="53" spans="2:11" s="1" customFormat="1" ht="5.25" customHeight="1">
      <c r="B53" s="256"/>
      <c r="C53" s="258"/>
      <c r="D53" s="258"/>
      <c r="E53" s="258"/>
      <c r="F53" s="258"/>
      <c r="G53" s="258"/>
      <c r="H53" s="258"/>
      <c r="I53" s="258"/>
      <c r="J53" s="258"/>
      <c r="K53" s="257"/>
    </row>
    <row r="54" spans="2:11" s="1" customFormat="1" ht="15" customHeight="1">
      <c r="B54" s="256"/>
      <c r="C54" s="383" t="s">
        <v>476</v>
      </c>
      <c r="D54" s="383"/>
      <c r="E54" s="383"/>
      <c r="F54" s="383"/>
      <c r="G54" s="383"/>
      <c r="H54" s="383"/>
      <c r="I54" s="383"/>
      <c r="J54" s="383"/>
      <c r="K54" s="257"/>
    </row>
    <row r="55" spans="2:11" s="1" customFormat="1" ht="15" customHeight="1">
      <c r="B55" s="256"/>
      <c r="C55" s="383" t="s">
        <v>477</v>
      </c>
      <c r="D55" s="383"/>
      <c r="E55" s="383"/>
      <c r="F55" s="383"/>
      <c r="G55" s="383"/>
      <c r="H55" s="383"/>
      <c r="I55" s="383"/>
      <c r="J55" s="383"/>
      <c r="K55" s="257"/>
    </row>
    <row r="56" spans="2:11" s="1" customFormat="1" ht="12.75" customHeight="1">
      <c r="B56" s="256"/>
      <c r="C56" s="259"/>
      <c r="D56" s="259"/>
      <c r="E56" s="259"/>
      <c r="F56" s="259"/>
      <c r="G56" s="259"/>
      <c r="H56" s="259"/>
      <c r="I56" s="259"/>
      <c r="J56" s="259"/>
      <c r="K56" s="257"/>
    </row>
    <row r="57" spans="2:11" s="1" customFormat="1" ht="15" customHeight="1">
      <c r="B57" s="256"/>
      <c r="C57" s="383" t="s">
        <v>478</v>
      </c>
      <c r="D57" s="383"/>
      <c r="E57" s="383"/>
      <c r="F57" s="383"/>
      <c r="G57" s="383"/>
      <c r="H57" s="383"/>
      <c r="I57" s="383"/>
      <c r="J57" s="383"/>
      <c r="K57" s="257"/>
    </row>
    <row r="58" spans="2:11" s="1" customFormat="1" ht="15" customHeight="1">
      <c r="B58" s="256"/>
      <c r="C58" s="261"/>
      <c r="D58" s="383" t="s">
        <v>479</v>
      </c>
      <c r="E58" s="383"/>
      <c r="F58" s="383"/>
      <c r="G58" s="383"/>
      <c r="H58" s="383"/>
      <c r="I58" s="383"/>
      <c r="J58" s="383"/>
      <c r="K58" s="257"/>
    </row>
    <row r="59" spans="2:11" s="1" customFormat="1" ht="15" customHeight="1">
      <c r="B59" s="256"/>
      <c r="C59" s="261"/>
      <c r="D59" s="383" t="s">
        <v>480</v>
      </c>
      <c r="E59" s="383"/>
      <c r="F59" s="383"/>
      <c r="G59" s="383"/>
      <c r="H59" s="383"/>
      <c r="I59" s="383"/>
      <c r="J59" s="383"/>
      <c r="K59" s="257"/>
    </row>
    <row r="60" spans="2:11" s="1" customFormat="1" ht="15" customHeight="1">
      <c r="B60" s="256"/>
      <c r="C60" s="261"/>
      <c r="D60" s="383" t="s">
        <v>481</v>
      </c>
      <c r="E60" s="383"/>
      <c r="F60" s="383"/>
      <c r="G60" s="383"/>
      <c r="H60" s="383"/>
      <c r="I60" s="383"/>
      <c r="J60" s="383"/>
      <c r="K60" s="257"/>
    </row>
    <row r="61" spans="2:11" s="1" customFormat="1" ht="15" customHeight="1">
      <c r="B61" s="256"/>
      <c r="C61" s="261"/>
      <c r="D61" s="383" t="s">
        <v>482</v>
      </c>
      <c r="E61" s="383"/>
      <c r="F61" s="383"/>
      <c r="G61" s="383"/>
      <c r="H61" s="383"/>
      <c r="I61" s="383"/>
      <c r="J61" s="383"/>
      <c r="K61" s="257"/>
    </row>
    <row r="62" spans="2:11" s="1" customFormat="1" ht="15" customHeight="1">
      <c r="B62" s="256"/>
      <c r="C62" s="261"/>
      <c r="D62" s="385" t="s">
        <v>483</v>
      </c>
      <c r="E62" s="385"/>
      <c r="F62" s="385"/>
      <c r="G62" s="385"/>
      <c r="H62" s="385"/>
      <c r="I62" s="385"/>
      <c r="J62" s="385"/>
      <c r="K62" s="257"/>
    </row>
    <row r="63" spans="2:11" s="1" customFormat="1" ht="15" customHeight="1">
      <c r="B63" s="256"/>
      <c r="C63" s="261"/>
      <c r="D63" s="383" t="s">
        <v>484</v>
      </c>
      <c r="E63" s="383"/>
      <c r="F63" s="383"/>
      <c r="G63" s="383"/>
      <c r="H63" s="383"/>
      <c r="I63" s="383"/>
      <c r="J63" s="383"/>
      <c r="K63" s="257"/>
    </row>
    <row r="64" spans="2:11" s="1" customFormat="1" ht="12.75" customHeight="1">
      <c r="B64" s="256"/>
      <c r="C64" s="261"/>
      <c r="D64" s="261"/>
      <c r="E64" s="264"/>
      <c r="F64" s="261"/>
      <c r="G64" s="261"/>
      <c r="H64" s="261"/>
      <c r="I64" s="261"/>
      <c r="J64" s="261"/>
      <c r="K64" s="257"/>
    </row>
    <row r="65" spans="2:11" s="1" customFormat="1" ht="15" customHeight="1">
      <c r="B65" s="256"/>
      <c r="C65" s="261"/>
      <c r="D65" s="383" t="s">
        <v>485</v>
      </c>
      <c r="E65" s="383"/>
      <c r="F65" s="383"/>
      <c r="G65" s="383"/>
      <c r="H65" s="383"/>
      <c r="I65" s="383"/>
      <c r="J65" s="383"/>
      <c r="K65" s="257"/>
    </row>
    <row r="66" spans="2:11" s="1" customFormat="1" ht="15" customHeight="1">
      <c r="B66" s="256"/>
      <c r="C66" s="261"/>
      <c r="D66" s="385" t="s">
        <v>486</v>
      </c>
      <c r="E66" s="385"/>
      <c r="F66" s="385"/>
      <c r="G66" s="385"/>
      <c r="H66" s="385"/>
      <c r="I66" s="385"/>
      <c r="J66" s="385"/>
      <c r="K66" s="257"/>
    </row>
    <row r="67" spans="2:11" s="1" customFormat="1" ht="15" customHeight="1">
      <c r="B67" s="256"/>
      <c r="C67" s="261"/>
      <c r="D67" s="383" t="s">
        <v>487</v>
      </c>
      <c r="E67" s="383"/>
      <c r="F67" s="383"/>
      <c r="G67" s="383"/>
      <c r="H67" s="383"/>
      <c r="I67" s="383"/>
      <c r="J67" s="383"/>
      <c r="K67" s="257"/>
    </row>
    <row r="68" spans="2:11" s="1" customFormat="1" ht="15" customHeight="1">
      <c r="B68" s="256"/>
      <c r="C68" s="261"/>
      <c r="D68" s="383" t="s">
        <v>488</v>
      </c>
      <c r="E68" s="383"/>
      <c r="F68" s="383"/>
      <c r="G68" s="383"/>
      <c r="H68" s="383"/>
      <c r="I68" s="383"/>
      <c r="J68" s="383"/>
      <c r="K68" s="257"/>
    </row>
    <row r="69" spans="2:11" s="1" customFormat="1" ht="15" customHeight="1">
      <c r="B69" s="256"/>
      <c r="C69" s="261"/>
      <c r="D69" s="383" t="s">
        <v>489</v>
      </c>
      <c r="E69" s="383"/>
      <c r="F69" s="383"/>
      <c r="G69" s="383"/>
      <c r="H69" s="383"/>
      <c r="I69" s="383"/>
      <c r="J69" s="383"/>
      <c r="K69" s="257"/>
    </row>
    <row r="70" spans="2:11" s="1" customFormat="1" ht="15" customHeight="1">
      <c r="B70" s="256"/>
      <c r="C70" s="261"/>
      <c r="D70" s="383" t="s">
        <v>490</v>
      </c>
      <c r="E70" s="383"/>
      <c r="F70" s="383"/>
      <c r="G70" s="383"/>
      <c r="H70" s="383"/>
      <c r="I70" s="383"/>
      <c r="J70" s="383"/>
      <c r="K70" s="257"/>
    </row>
    <row r="71" spans="2:11" s="1" customFormat="1" ht="12.75" customHeight="1">
      <c r="B71" s="265"/>
      <c r="C71" s="266"/>
      <c r="D71" s="266"/>
      <c r="E71" s="266"/>
      <c r="F71" s="266"/>
      <c r="G71" s="266"/>
      <c r="H71" s="266"/>
      <c r="I71" s="266"/>
      <c r="J71" s="266"/>
      <c r="K71" s="267"/>
    </row>
    <row r="72" spans="2:11" s="1" customFormat="1" ht="18.75" customHeight="1">
      <c r="B72" s="268"/>
      <c r="C72" s="268"/>
      <c r="D72" s="268"/>
      <c r="E72" s="268"/>
      <c r="F72" s="268"/>
      <c r="G72" s="268"/>
      <c r="H72" s="268"/>
      <c r="I72" s="268"/>
      <c r="J72" s="268"/>
      <c r="K72" s="269"/>
    </row>
    <row r="73" spans="2:11" s="1" customFormat="1" ht="18.75" customHeight="1">
      <c r="B73" s="269"/>
      <c r="C73" s="269"/>
      <c r="D73" s="269"/>
      <c r="E73" s="269"/>
      <c r="F73" s="269"/>
      <c r="G73" s="269"/>
      <c r="H73" s="269"/>
      <c r="I73" s="269"/>
      <c r="J73" s="269"/>
      <c r="K73" s="269"/>
    </row>
    <row r="74" spans="2:11" s="1" customFormat="1" ht="7.5" customHeight="1">
      <c r="B74" s="270"/>
      <c r="C74" s="271"/>
      <c r="D74" s="271"/>
      <c r="E74" s="271"/>
      <c r="F74" s="271"/>
      <c r="G74" s="271"/>
      <c r="H74" s="271"/>
      <c r="I74" s="271"/>
      <c r="J74" s="271"/>
      <c r="K74" s="272"/>
    </row>
    <row r="75" spans="2:11" s="1" customFormat="1" ht="45" customHeight="1">
      <c r="B75" s="273"/>
      <c r="C75" s="378" t="s">
        <v>491</v>
      </c>
      <c r="D75" s="378"/>
      <c r="E75" s="378"/>
      <c r="F75" s="378"/>
      <c r="G75" s="378"/>
      <c r="H75" s="378"/>
      <c r="I75" s="378"/>
      <c r="J75" s="378"/>
      <c r="K75" s="274"/>
    </row>
    <row r="76" spans="2:11" s="1" customFormat="1" ht="17.25" customHeight="1">
      <c r="B76" s="273"/>
      <c r="C76" s="275" t="s">
        <v>492</v>
      </c>
      <c r="D76" s="275"/>
      <c r="E76" s="275"/>
      <c r="F76" s="275" t="s">
        <v>493</v>
      </c>
      <c r="G76" s="276"/>
      <c r="H76" s="275" t="s">
        <v>55</v>
      </c>
      <c r="I76" s="275" t="s">
        <v>58</v>
      </c>
      <c r="J76" s="275" t="s">
        <v>494</v>
      </c>
      <c r="K76" s="274"/>
    </row>
    <row r="77" spans="2:11" s="1" customFormat="1" ht="17.25" customHeight="1">
      <c r="B77" s="273"/>
      <c r="C77" s="277" t="s">
        <v>495</v>
      </c>
      <c r="D77" s="277"/>
      <c r="E77" s="277"/>
      <c r="F77" s="278" t="s">
        <v>496</v>
      </c>
      <c r="G77" s="279"/>
      <c r="H77" s="277"/>
      <c r="I77" s="277"/>
      <c r="J77" s="277" t="s">
        <v>497</v>
      </c>
      <c r="K77" s="274"/>
    </row>
    <row r="78" spans="2:11" s="1" customFormat="1" ht="5.25" customHeight="1">
      <c r="B78" s="273"/>
      <c r="C78" s="280"/>
      <c r="D78" s="280"/>
      <c r="E78" s="280"/>
      <c r="F78" s="280"/>
      <c r="G78" s="281"/>
      <c r="H78" s="280"/>
      <c r="I78" s="280"/>
      <c r="J78" s="280"/>
      <c r="K78" s="274"/>
    </row>
    <row r="79" spans="2:11" s="1" customFormat="1" ht="15" customHeight="1">
      <c r="B79" s="273"/>
      <c r="C79" s="262" t="s">
        <v>54</v>
      </c>
      <c r="D79" s="282"/>
      <c r="E79" s="282"/>
      <c r="F79" s="283" t="s">
        <v>498</v>
      </c>
      <c r="G79" s="284"/>
      <c r="H79" s="262" t="s">
        <v>499</v>
      </c>
      <c r="I79" s="262" t="s">
        <v>500</v>
      </c>
      <c r="J79" s="262">
        <v>20</v>
      </c>
      <c r="K79" s="274"/>
    </row>
    <row r="80" spans="2:11" s="1" customFormat="1" ht="15" customHeight="1">
      <c r="B80" s="273"/>
      <c r="C80" s="262" t="s">
        <v>501</v>
      </c>
      <c r="D80" s="262"/>
      <c r="E80" s="262"/>
      <c r="F80" s="283" t="s">
        <v>498</v>
      </c>
      <c r="G80" s="284"/>
      <c r="H80" s="262" t="s">
        <v>502</v>
      </c>
      <c r="I80" s="262" t="s">
        <v>500</v>
      </c>
      <c r="J80" s="262">
        <v>120</v>
      </c>
      <c r="K80" s="274"/>
    </row>
    <row r="81" spans="2:11" s="1" customFormat="1" ht="15" customHeight="1">
      <c r="B81" s="285"/>
      <c r="C81" s="262" t="s">
        <v>503</v>
      </c>
      <c r="D81" s="262"/>
      <c r="E81" s="262"/>
      <c r="F81" s="283" t="s">
        <v>504</v>
      </c>
      <c r="G81" s="284"/>
      <c r="H81" s="262" t="s">
        <v>505</v>
      </c>
      <c r="I81" s="262" t="s">
        <v>500</v>
      </c>
      <c r="J81" s="262">
        <v>50</v>
      </c>
      <c r="K81" s="274"/>
    </row>
    <row r="82" spans="2:11" s="1" customFormat="1" ht="15" customHeight="1">
      <c r="B82" s="285"/>
      <c r="C82" s="262" t="s">
        <v>506</v>
      </c>
      <c r="D82" s="262"/>
      <c r="E82" s="262"/>
      <c r="F82" s="283" t="s">
        <v>498</v>
      </c>
      <c r="G82" s="284"/>
      <c r="H82" s="262" t="s">
        <v>507</v>
      </c>
      <c r="I82" s="262" t="s">
        <v>508</v>
      </c>
      <c r="J82" s="262"/>
      <c r="K82" s="274"/>
    </row>
    <row r="83" spans="2:11" s="1" customFormat="1" ht="15" customHeight="1">
      <c r="B83" s="285"/>
      <c r="C83" s="286" t="s">
        <v>509</v>
      </c>
      <c r="D83" s="286"/>
      <c r="E83" s="286"/>
      <c r="F83" s="287" t="s">
        <v>504</v>
      </c>
      <c r="G83" s="286"/>
      <c r="H83" s="286" t="s">
        <v>510</v>
      </c>
      <c r="I83" s="286" t="s">
        <v>500</v>
      </c>
      <c r="J83" s="286">
        <v>15</v>
      </c>
      <c r="K83" s="274"/>
    </row>
    <row r="84" spans="2:11" s="1" customFormat="1" ht="15" customHeight="1">
      <c r="B84" s="285"/>
      <c r="C84" s="286" t="s">
        <v>511</v>
      </c>
      <c r="D84" s="286"/>
      <c r="E84" s="286"/>
      <c r="F84" s="287" t="s">
        <v>504</v>
      </c>
      <c r="G84" s="286"/>
      <c r="H84" s="286" t="s">
        <v>512</v>
      </c>
      <c r="I84" s="286" t="s">
        <v>500</v>
      </c>
      <c r="J84" s="286">
        <v>15</v>
      </c>
      <c r="K84" s="274"/>
    </row>
    <row r="85" spans="2:11" s="1" customFormat="1" ht="15" customHeight="1">
      <c r="B85" s="285"/>
      <c r="C85" s="286" t="s">
        <v>513</v>
      </c>
      <c r="D85" s="286"/>
      <c r="E85" s="286"/>
      <c r="F85" s="287" t="s">
        <v>504</v>
      </c>
      <c r="G85" s="286"/>
      <c r="H85" s="286" t="s">
        <v>514</v>
      </c>
      <c r="I85" s="286" t="s">
        <v>500</v>
      </c>
      <c r="J85" s="286">
        <v>20</v>
      </c>
      <c r="K85" s="274"/>
    </row>
    <row r="86" spans="2:11" s="1" customFormat="1" ht="15" customHeight="1">
      <c r="B86" s="285"/>
      <c r="C86" s="286" t="s">
        <v>515</v>
      </c>
      <c r="D86" s="286"/>
      <c r="E86" s="286"/>
      <c r="F86" s="287" t="s">
        <v>504</v>
      </c>
      <c r="G86" s="286"/>
      <c r="H86" s="286" t="s">
        <v>516</v>
      </c>
      <c r="I86" s="286" t="s">
        <v>500</v>
      </c>
      <c r="J86" s="286">
        <v>20</v>
      </c>
      <c r="K86" s="274"/>
    </row>
    <row r="87" spans="2:11" s="1" customFormat="1" ht="15" customHeight="1">
      <c r="B87" s="285"/>
      <c r="C87" s="262" t="s">
        <v>517</v>
      </c>
      <c r="D87" s="262"/>
      <c r="E87" s="262"/>
      <c r="F87" s="283" t="s">
        <v>504</v>
      </c>
      <c r="G87" s="284"/>
      <c r="H87" s="262" t="s">
        <v>518</v>
      </c>
      <c r="I87" s="262" t="s">
        <v>500</v>
      </c>
      <c r="J87" s="262">
        <v>50</v>
      </c>
      <c r="K87" s="274"/>
    </row>
    <row r="88" spans="2:11" s="1" customFormat="1" ht="15" customHeight="1">
      <c r="B88" s="285"/>
      <c r="C88" s="262" t="s">
        <v>519</v>
      </c>
      <c r="D88" s="262"/>
      <c r="E88" s="262"/>
      <c r="F88" s="283" t="s">
        <v>504</v>
      </c>
      <c r="G88" s="284"/>
      <c r="H88" s="262" t="s">
        <v>520</v>
      </c>
      <c r="I88" s="262" t="s">
        <v>500</v>
      </c>
      <c r="J88" s="262">
        <v>20</v>
      </c>
      <c r="K88" s="274"/>
    </row>
    <row r="89" spans="2:11" s="1" customFormat="1" ht="15" customHeight="1">
      <c r="B89" s="285"/>
      <c r="C89" s="262" t="s">
        <v>521</v>
      </c>
      <c r="D89" s="262"/>
      <c r="E89" s="262"/>
      <c r="F89" s="283" t="s">
        <v>504</v>
      </c>
      <c r="G89" s="284"/>
      <c r="H89" s="262" t="s">
        <v>522</v>
      </c>
      <c r="I89" s="262" t="s">
        <v>500</v>
      </c>
      <c r="J89" s="262">
        <v>20</v>
      </c>
      <c r="K89" s="274"/>
    </row>
    <row r="90" spans="2:11" s="1" customFormat="1" ht="15" customHeight="1">
      <c r="B90" s="285"/>
      <c r="C90" s="262" t="s">
        <v>523</v>
      </c>
      <c r="D90" s="262"/>
      <c r="E90" s="262"/>
      <c r="F90" s="283" t="s">
        <v>504</v>
      </c>
      <c r="G90" s="284"/>
      <c r="H90" s="262" t="s">
        <v>524</v>
      </c>
      <c r="I90" s="262" t="s">
        <v>500</v>
      </c>
      <c r="J90" s="262">
        <v>50</v>
      </c>
      <c r="K90" s="274"/>
    </row>
    <row r="91" spans="2:11" s="1" customFormat="1" ht="15" customHeight="1">
      <c r="B91" s="285"/>
      <c r="C91" s="262" t="s">
        <v>525</v>
      </c>
      <c r="D91" s="262"/>
      <c r="E91" s="262"/>
      <c r="F91" s="283" t="s">
        <v>504</v>
      </c>
      <c r="G91" s="284"/>
      <c r="H91" s="262" t="s">
        <v>525</v>
      </c>
      <c r="I91" s="262" t="s">
        <v>500</v>
      </c>
      <c r="J91" s="262">
        <v>50</v>
      </c>
      <c r="K91" s="274"/>
    </row>
    <row r="92" spans="2:11" s="1" customFormat="1" ht="15" customHeight="1">
      <c r="B92" s="285"/>
      <c r="C92" s="262" t="s">
        <v>526</v>
      </c>
      <c r="D92" s="262"/>
      <c r="E92" s="262"/>
      <c r="F92" s="283" t="s">
        <v>504</v>
      </c>
      <c r="G92" s="284"/>
      <c r="H92" s="262" t="s">
        <v>527</v>
      </c>
      <c r="I92" s="262" t="s">
        <v>500</v>
      </c>
      <c r="J92" s="262">
        <v>255</v>
      </c>
      <c r="K92" s="274"/>
    </row>
    <row r="93" spans="2:11" s="1" customFormat="1" ht="15" customHeight="1">
      <c r="B93" s="285"/>
      <c r="C93" s="262" t="s">
        <v>528</v>
      </c>
      <c r="D93" s="262"/>
      <c r="E93" s="262"/>
      <c r="F93" s="283" t="s">
        <v>498</v>
      </c>
      <c r="G93" s="284"/>
      <c r="H93" s="262" t="s">
        <v>529</v>
      </c>
      <c r="I93" s="262" t="s">
        <v>530</v>
      </c>
      <c r="J93" s="262"/>
      <c r="K93" s="274"/>
    </row>
    <row r="94" spans="2:11" s="1" customFormat="1" ht="15" customHeight="1">
      <c r="B94" s="285"/>
      <c r="C94" s="262" t="s">
        <v>531</v>
      </c>
      <c r="D94" s="262"/>
      <c r="E94" s="262"/>
      <c r="F94" s="283" t="s">
        <v>498</v>
      </c>
      <c r="G94" s="284"/>
      <c r="H94" s="262" t="s">
        <v>532</v>
      </c>
      <c r="I94" s="262" t="s">
        <v>533</v>
      </c>
      <c r="J94" s="262"/>
      <c r="K94" s="274"/>
    </row>
    <row r="95" spans="2:11" s="1" customFormat="1" ht="15" customHeight="1">
      <c r="B95" s="285"/>
      <c r="C95" s="262" t="s">
        <v>534</v>
      </c>
      <c r="D95" s="262"/>
      <c r="E95" s="262"/>
      <c r="F95" s="283" t="s">
        <v>498</v>
      </c>
      <c r="G95" s="284"/>
      <c r="H95" s="262" t="s">
        <v>534</v>
      </c>
      <c r="I95" s="262" t="s">
        <v>533</v>
      </c>
      <c r="J95" s="262"/>
      <c r="K95" s="274"/>
    </row>
    <row r="96" spans="2:11" s="1" customFormat="1" ht="15" customHeight="1">
      <c r="B96" s="285"/>
      <c r="C96" s="262" t="s">
        <v>39</v>
      </c>
      <c r="D96" s="262"/>
      <c r="E96" s="262"/>
      <c r="F96" s="283" t="s">
        <v>498</v>
      </c>
      <c r="G96" s="284"/>
      <c r="H96" s="262" t="s">
        <v>535</v>
      </c>
      <c r="I96" s="262" t="s">
        <v>533</v>
      </c>
      <c r="J96" s="262"/>
      <c r="K96" s="274"/>
    </row>
    <row r="97" spans="2:11" s="1" customFormat="1" ht="15" customHeight="1">
      <c r="B97" s="285"/>
      <c r="C97" s="262" t="s">
        <v>49</v>
      </c>
      <c r="D97" s="262"/>
      <c r="E97" s="262"/>
      <c r="F97" s="283" t="s">
        <v>498</v>
      </c>
      <c r="G97" s="284"/>
      <c r="H97" s="262" t="s">
        <v>536</v>
      </c>
      <c r="I97" s="262" t="s">
        <v>533</v>
      </c>
      <c r="J97" s="262"/>
      <c r="K97" s="274"/>
    </row>
    <row r="98" spans="2:11" s="1" customFormat="1" ht="15" customHeight="1">
      <c r="B98" s="288"/>
      <c r="C98" s="289"/>
      <c r="D98" s="289"/>
      <c r="E98" s="289"/>
      <c r="F98" s="289"/>
      <c r="G98" s="289"/>
      <c r="H98" s="289"/>
      <c r="I98" s="289"/>
      <c r="J98" s="289"/>
      <c r="K98" s="290"/>
    </row>
    <row r="99" spans="2:11" s="1" customFormat="1" ht="18.75" customHeight="1">
      <c r="B99" s="291"/>
      <c r="C99" s="292"/>
      <c r="D99" s="292"/>
      <c r="E99" s="292"/>
      <c r="F99" s="292"/>
      <c r="G99" s="292"/>
      <c r="H99" s="292"/>
      <c r="I99" s="292"/>
      <c r="J99" s="292"/>
      <c r="K99" s="291"/>
    </row>
    <row r="100" spans="2:11" s="1" customFormat="1" ht="18.75" customHeight="1">
      <c r="B100" s="269"/>
      <c r="C100" s="269"/>
      <c r="D100" s="269"/>
      <c r="E100" s="269"/>
      <c r="F100" s="269"/>
      <c r="G100" s="269"/>
      <c r="H100" s="269"/>
      <c r="I100" s="269"/>
      <c r="J100" s="269"/>
      <c r="K100" s="269"/>
    </row>
    <row r="101" spans="2:11" s="1" customFormat="1" ht="7.5" customHeight="1">
      <c r="B101" s="270"/>
      <c r="C101" s="271"/>
      <c r="D101" s="271"/>
      <c r="E101" s="271"/>
      <c r="F101" s="271"/>
      <c r="G101" s="271"/>
      <c r="H101" s="271"/>
      <c r="I101" s="271"/>
      <c r="J101" s="271"/>
      <c r="K101" s="272"/>
    </row>
    <row r="102" spans="2:11" s="1" customFormat="1" ht="45" customHeight="1">
      <c r="B102" s="273"/>
      <c r="C102" s="378" t="s">
        <v>537</v>
      </c>
      <c r="D102" s="378"/>
      <c r="E102" s="378"/>
      <c r="F102" s="378"/>
      <c r="G102" s="378"/>
      <c r="H102" s="378"/>
      <c r="I102" s="378"/>
      <c r="J102" s="378"/>
      <c r="K102" s="274"/>
    </row>
    <row r="103" spans="2:11" s="1" customFormat="1" ht="17.25" customHeight="1">
      <c r="B103" s="273"/>
      <c r="C103" s="275" t="s">
        <v>492</v>
      </c>
      <c r="D103" s="275"/>
      <c r="E103" s="275"/>
      <c r="F103" s="275" t="s">
        <v>493</v>
      </c>
      <c r="G103" s="276"/>
      <c r="H103" s="275" t="s">
        <v>55</v>
      </c>
      <c r="I103" s="275" t="s">
        <v>58</v>
      </c>
      <c r="J103" s="275" t="s">
        <v>494</v>
      </c>
      <c r="K103" s="274"/>
    </row>
    <row r="104" spans="2:11" s="1" customFormat="1" ht="17.25" customHeight="1">
      <c r="B104" s="273"/>
      <c r="C104" s="277" t="s">
        <v>495</v>
      </c>
      <c r="D104" s="277"/>
      <c r="E104" s="277"/>
      <c r="F104" s="278" t="s">
        <v>496</v>
      </c>
      <c r="G104" s="279"/>
      <c r="H104" s="277"/>
      <c r="I104" s="277"/>
      <c r="J104" s="277" t="s">
        <v>497</v>
      </c>
      <c r="K104" s="274"/>
    </row>
    <row r="105" spans="2:11" s="1" customFormat="1" ht="5.25" customHeight="1">
      <c r="B105" s="273"/>
      <c r="C105" s="275"/>
      <c r="D105" s="275"/>
      <c r="E105" s="275"/>
      <c r="F105" s="275"/>
      <c r="G105" s="293"/>
      <c r="H105" s="275"/>
      <c r="I105" s="275"/>
      <c r="J105" s="275"/>
      <c r="K105" s="274"/>
    </row>
    <row r="106" spans="2:11" s="1" customFormat="1" ht="15" customHeight="1">
      <c r="B106" s="273"/>
      <c r="C106" s="262" t="s">
        <v>54</v>
      </c>
      <c r="D106" s="282"/>
      <c r="E106" s="282"/>
      <c r="F106" s="283" t="s">
        <v>498</v>
      </c>
      <c r="G106" s="262"/>
      <c r="H106" s="262" t="s">
        <v>538</v>
      </c>
      <c r="I106" s="262" t="s">
        <v>500</v>
      </c>
      <c r="J106" s="262">
        <v>20</v>
      </c>
      <c r="K106" s="274"/>
    </row>
    <row r="107" spans="2:11" s="1" customFormat="1" ht="15" customHeight="1">
      <c r="B107" s="273"/>
      <c r="C107" s="262" t="s">
        <v>501</v>
      </c>
      <c r="D107" s="262"/>
      <c r="E107" s="262"/>
      <c r="F107" s="283" t="s">
        <v>498</v>
      </c>
      <c r="G107" s="262"/>
      <c r="H107" s="262" t="s">
        <v>538</v>
      </c>
      <c r="I107" s="262" t="s">
        <v>500</v>
      </c>
      <c r="J107" s="262">
        <v>120</v>
      </c>
      <c r="K107" s="274"/>
    </row>
    <row r="108" spans="2:11" s="1" customFormat="1" ht="15" customHeight="1">
      <c r="B108" s="285"/>
      <c r="C108" s="262" t="s">
        <v>503</v>
      </c>
      <c r="D108" s="262"/>
      <c r="E108" s="262"/>
      <c r="F108" s="283" t="s">
        <v>504</v>
      </c>
      <c r="G108" s="262"/>
      <c r="H108" s="262" t="s">
        <v>538</v>
      </c>
      <c r="I108" s="262" t="s">
        <v>500</v>
      </c>
      <c r="J108" s="262">
        <v>50</v>
      </c>
      <c r="K108" s="274"/>
    </row>
    <row r="109" spans="2:11" s="1" customFormat="1" ht="15" customHeight="1">
      <c r="B109" s="285"/>
      <c r="C109" s="262" t="s">
        <v>506</v>
      </c>
      <c r="D109" s="262"/>
      <c r="E109" s="262"/>
      <c r="F109" s="283" t="s">
        <v>498</v>
      </c>
      <c r="G109" s="262"/>
      <c r="H109" s="262" t="s">
        <v>538</v>
      </c>
      <c r="I109" s="262" t="s">
        <v>508</v>
      </c>
      <c r="J109" s="262"/>
      <c r="K109" s="274"/>
    </row>
    <row r="110" spans="2:11" s="1" customFormat="1" ht="15" customHeight="1">
      <c r="B110" s="285"/>
      <c r="C110" s="262" t="s">
        <v>517</v>
      </c>
      <c r="D110" s="262"/>
      <c r="E110" s="262"/>
      <c r="F110" s="283" t="s">
        <v>504</v>
      </c>
      <c r="G110" s="262"/>
      <c r="H110" s="262" t="s">
        <v>538</v>
      </c>
      <c r="I110" s="262" t="s">
        <v>500</v>
      </c>
      <c r="J110" s="262">
        <v>50</v>
      </c>
      <c r="K110" s="274"/>
    </row>
    <row r="111" spans="2:11" s="1" customFormat="1" ht="15" customHeight="1">
      <c r="B111" s="285"/>
      <c r="C111" s="262" t="s">
        <v>525</v>
      </c>
      <c r="D111" s="262"/>
      <c r="E111" s="262"/>
      <c r="F111" s="283" t="s">
        <v>504</v>
      </c>
      <c r="G111" s="262"/>
      <c r="H111" s="262" t="s">
        <v>538</v>
      </c>
      <c r="I111" s="262" t="s">
        <v>500</v>
      </c>
      <c r="J111" s="262">
        <v>50</v>
      </c>
      <c r="K111" s="274"/>
    </row>
    <row r="112" spans="2:11" s="1" customFormat="1" ht="15" customHeight="1">
      <c r="B112" s="285"/>
      <c r="C112" s="262" t="s">
        <v>523</v>
      </c>
      <c r="D112" s="262"/>
      <c r="E112" s="262"/>
      <c r="F112" s="283" t="s">
        <v>504</v>
      </c>
      <c r="G112" s="262"/>
      <c r="H112" s="262" t="s">
        <v>538</v>
      </c>
      <c r="I112" s="262" t="s">
        <v>500</v>
      </c>
      <c r="J112" s="262">
        <v>50</v>
      </c>
      <c r="K112" s="274"/>
    </row>
    <row r="113" spans="2:11" s="1" customFormat="1" ht="15" customHeight="1">
      <c r="B113" s="285"/>
      <c r="C113" s="262" t="s">
        <v>54</v>
      </c>
      <c r="D113" s="262"/>
      <c r="E113" s="262"/>
      <c r="F113" s="283" t="s">
        <v>498</v>
      </c>
      <c r="G113" s="262"/>
      <c r="H113" s="262" t="s">
        <v>539</v>
      </c>
      <c r="I113" s="262" t="s">
        <v>500</v>
      </c>
      <c r="J113" s="262">
        <v>20</v>
      </c>
      <c r="K113" s="274"/>
    </row>
    <row r="114" spans="2:11" s="1" customFormat="1" ht="15" customHeight="1">
      <c r="B114" s="285"/>
      <c r="C114" s="262" t="s">
        <v>540</v>
      </c>
      <c r="D114" s="262"/>
      <c r="E114" s="262"/>
      <c r="F114" s="283" t="s">
        <v>498</v>
      </c>
      <c r="G114" s="262"/>
      <c r="H114" s="262" t="s">
        <v>541</v>
      </c>
      <c r="I114" s="262" t="s">
        <v>500</v>
      </c>
      <c r="J114" s="262">
        <v>120</v>
      </c>
      <c r="K114" s="274"/>
    </row>
    <row r="115" spans="2:11" s="1" customFormat="1" ht="15" customHeight="1">
      <c r="B115" s="285"/>
      <c r="C115" s="262" t="s">
        <v>39</v>
      </c>
      <c r="D115" s="262"/>
      <c r="E115" s="262"/>
      <c r="F115" s="283" t="s">
        <v>498</v>
      </c>
      <c r="G115" s="262"/>
      <c r="H115" s="262" t="s">
        <v>542</v>
      </c>
      <c r="I115" s="262" t="s">
        <v>533</v>
      </c>
      <c r="J115" s="262"/>
      <c r="K115" s="274"/>
    </row>
    <row r="116" spans="2:11" s="1" customFormat="1" ht="15" customHeight="1">
      <c r="B116" s="285"/>
      <c r="C116" s="262" t="s">
        <v>49</v>
      </c>
      <c r="D116" s="262"/>
      <c r="E116" s="262"/>
      <c r="F116" s="283" t="s">
        <v>498</v>
      </c>
      <c r="G116" s="262"/>
      <c r="H116" s="262" t="s">
        <v>543</v>
      </c>
      <c r="I116" s="262" t="s">
        <v>533</v>
      </c>
      <c r="J116" s="262"/>
      <c r="K116" s="274"/>
    </row>
    <row r="117" spans="2:11" s="1" customFormat="1" ht="15" customHeight="1">
      <c r="B117" s="285"/>
      <c r="C117" s="262" t="s">
        <v>58</v>
      </c>
      <c r="D117" s="262"/>
      <c r="E117" s="262"/>
      <c r="F117" s="283" t="s">
        <v>498</v>
      </c>
      <c r="G117" s="262"/>
      <c r="H117" s="262" t="s">
        <v>544</v>
      </c>
      <c r="I117" s="262" t="s">
        <v>545</v>
      </c>
      <c r="J117" s="262"/>
      <c r="K117" s="274"/>
    </row>
    <row r="118" spans="2:11" s="1" customFormat="1" ht="15" customHeight="1">
      <c r="B118" s="288"/>
      <c r="C118" s="294"/>
      <c r="D118" s="294"/>
      <c r="E118" s="294"/>
      <c r="F118" s="294"/>
      <c r="G118" s="294"/>
      <c r="H118" s="294"/>
      <c r="I118" s="294"/>
      <c r="J118" s="294"/>
      <c r="K118" s="290"/>
    </row>
    <row r="119" spans="2:11" s="1" customFormat="1" ht="18.75" customHeight="1">
      <c r="B119" s="295"/>
      <c r="C119" s="296"/>
      <c r="D119" s="296"/>
      <c r="E119" s="296"/>
      <c r="F119" s="297"/>
      <c r="G119" s="296"/>
      <c r="H119" s="296"/>
      <c r="I119" s="296"/>
      <c r="J119" s="296"/>
      <c r="K119" s="295"/>
    </row>
    <row r="120" spans="2:11" s="1" customFormat="1" ht="18.75" customHeight="1">
      <c r="B120" s="269"/>
      <c r="C120" s="269"/>
      <c r="D120" s="269"/>
      <c r="E120" s="269"/>
      <c r="F120" s="269"/>
      <c r="G120" s="269"/>
      <c r="H120" s="269"/>
      <c r="I120" s="269"/>
      <c r="J120" s="269"/>
      <c r="K120" s="269"/>
    </row>
    <row r="121" spans="2:11" s="1" customFormat="1" ht="7.5" customHeight="1">
      <c r="B121" s="298"/>
      <c r="C121" s="299"/>
      <c r="D121" s="299"/>
      <c r="E121" s="299"/>
      <c r="F121" s="299"/>
      <c r="G121" s="299"/>
      <c r="H121" s="299"/>
      <c r="I121" s="299"/>
      <c r="J121" s="299"/>
      <c r="K121" s="300"/>
    </row>
    <row r="122" spans="2:11" s="1" customFormat="1" ht="45" customHeight="1">
      <c r="B122" s="301"/>
      <c r="C122" s="379" t="s">
        <v>546</v>
      </c>
      <c r="D122" s="379"/>
      <c r="E122" s="379"/>
      <c r="F122" s="379"/>
      <c r="G122" s="379"/>
      <c r="H122" s="379"/>
      <c r="I122" s="379"/>
      <c r="J122" s="379"/>
      <c r="K122" s="302"/>
    </row>
    <row r="123" spans="2:11" s="1" customFormat="1" ht="17.25" customHeight="1">
      <c r="B123" s="303"/>
      <c r="C123" s="275" t="s">
        <v>492</v>
      </c>
      <c r="D123" s="275"/>
      <c r="E123" s="275"/>
      <c r="F123" s="275" t="s">
        <v>493</v>
      </c>
      <c r="G123" s="276"/>
      <c r="H123" s="275" t="s">
        <v>55</v>
      </c>
      <c r="I123" s="275" t="s">
        <v>58</v>
      </c>
      <c r="J123" s="275" t="s">
        <v>494</v>
      </c>
      <c r="K123" s="304"/>
    </row>
    <row r="124" spans="2:11" s="1" customFormat="1" ht="17.25" customHeight="1">
      <c r="B124" s="303"/>
      <c r="C124" s="277" t="s">
        <v>495</v>
      </c>
      <c r="D124" s="277"/>
      <c r="E124" s="277"/>
      <c r="F124" s="278" t="s">
        <v>496</v>
      </c>
      <c r="G124" s="279"/>
      <c r="H124" s="277"/>
      <c r="I124" s="277"/>
      <c r="J124" s="277" t="s">
        <v>497</v>
      </c>
      <c r="K124" s="304"/>
    </row>
    <row r="125" spans="2:11" s="1" customFormat="1" ht="5.25" customHeight="1">
      <c r="B125" s="305"/>
      <c r="C125" s="280"/>
      <c r="D125" s="280"/>
      <c r="E125" s="280"/>
      <c r="F125" s="280"/>
      <c r="G125" s="306"/>
      <c r="H125" s="280"/>
      <c r="I125" s="280"/>
      <c r="J125" s="280"/>
      <c r="K125" s="307"/>
    </row>
    <row r="126" spans="2:11" s="1" customFormat="1" ht="15" customHeight="1">
      <c r="B126" s="305"/>
      <c r="C126" s="262" t="s">
        <v>501</v>
      </c>
      <c r="D126" s="282"/>
      <c r="E126" s="282"/>
      <c r="F126" s="283" t="s">
        <v>498</v>
      </c>
      <c r="G126" s="262"/>
      <c r="H126" s="262" t="s">
        <v>538</v>
      </c>
      <c r="I126" s="262" t="s">
        <v>500</v>
      </c>
      <c r="J126" s="262">
        <v>120</v>
      </c>
      <c r="K126" s="308"/>
    </row>
    <row r="127" spans="2:11" s="1" customFormat="1" ht="15" customHeight="1">
      <c r="B127" s="305"/>
      <c r="C127" s="262" t="s">
        <v>547</v>
      </c>
      <c r="D127" s="262"/>
      <c r="E127" s="262"/>
      <c r="F127" s="283" t="s">
        <v>498</v>
      </c>
      <c r="G127" s="262"/>
      <c r="H127" s="262" t="s">
        <v>548</v>
      </c>
      <c r="I127" s="262" t="s">
        <v>500</v>
      </c>
      <c r="J127" s="262" t="s">
        <v>549</v>
      </c>
      <c r="K127" s="308"/>
    </row>
    <row r="128" spans="2:11" s="1" customFormat="1" ht="15" customHeight="1">
      <c r="B128" s="305"/>
      <c r="C128" s="262" t="s">
        <v>446</v>
      </c>
      <c r="D128" s="262"/>
      <c r="E128" s="262"/>
      <c r="F128" s="283" t="s">
        <v>498</v>
      </c>
      <c r="G128" s="262"/>
      <c r="H128" s="262" t="s">
        <v>550</v>
      </c>
      <c r="I128" s="262" t="s">
        <v>500</v>
      </c>
      <c r="J128" s="262" t="s">
        <v>549</v>
      </c>
      <c r="K128" s="308"/>
    </row>
    <row r="129" spans="2:11" s="1" customFormat="1" ht="15" customHeight="1">
      <c r="B129" s="305"/>
      <c r="C129" s="262" t="s">
        <v>509</v>
      </c>
      <c r="D129" s="262"/>
      <c r="E129" s="262"/>
      <c r="F129" s="283" t="s">
        <v>504</v>
      </c>
      <c r="G129" s="262"/>
      <c r="H129" s="262" t="s">
        <v>510</v>
      </c>
      <c r="I129" s="262" t="s">
        <v>500</v>
      </c>
      <c r="J129" s="262">
        <v>15</v>
      </c>
      <c r="K129" s="308"/>
    </row>
    <row r="130" spans="2:11" s="1" customFormat="1" ht="15" customHeight="1">
      <c r="B130" s="305"/>
      <c r="C130" s="286" t="s">
        <v>511</v>
      </c>
      <c r="D130" s="286"/>
      <c r="E130" s="286"/>
      <c r="F130" s="287" t="s">
        <v>504</v>
      </c>
      <c r="G130" s="286"/>
      <c r="H130" s="286" t="s">
        <v>512</v>
      </c>
      <c r="I130" s="286" t="s">
        <v>500</v>
      </c>
      <c r="J130" s="286">
        <v>15</v>
      </c>
      <c r="K130" s="308"/>
    </row>
    <row r="131" spans="2:11" s="1" customFormat="1" ht="15" customHeight="1">
      <c r="B131" s="305"/>
      <c r="C131" s="286" t="s">
        <v>513</v>
      </c>
      <c r="D131" s="286"/>
      <c r="E131" s="286"/>
      <c r="F131" s="287" t="s">
        <v>504</v>
      </c>
      <c r="G131" s="286"/>
      <c r="H131" s="286" t="s">
        <v>514</v>
      </c>
      <c r="I131" s="286" t="s">
        <v>500</v>
      </c>
      <c r="J131" s="286">
        <v>20</v>
      </c>
      <c r="K131" s="308"/>
    </row>
    <row r="132" spans="2:11" s="1" customFormat="1" ht="15" customHeight="1">
      <c r="B132" s="305"/>
      <c r="C132" s="286" t="s">
        <v>515</v>
      </c>
      <c r="D132" s="286"/>
      <c r="E132" s="286"/>
      <c r="F132" s="287" t="s">
        <v>504</v>
      </c>
      <c r="G132" s="286"/>
      <c r="H132" s="286" t="s">
        <v>516</v>
      </c>
      <c r="I132" s="286" t="s">
        <v>500</v>
      </c>
      <c r="J132" s="286">
        <v>20</v>
      </c>
      <c r="K132" s="308"/>
    </row>
    <row r="133" spans="2:11" s="1" customFormat="1" ht="15" customHeight="1">
      <c r="B133" s="305"/>
      <c r="C133" s="262" t="s">
        <v>503</v>
      </c>
      <c r="D133" s="262"/>
      <c r="E133" s="262"/>
      <c r="F133" s="283" t="s">
        <v>504</v>
      </c>
      <c r="G133" s="262"/>
      <c r="H133" s="262" t="s">
        <v>538</v>
      </c>
      <c r="I133" s="262" t="s">
        <v>500</v>
      </c>
      <c r="J133" s="262">
        <v>50</v>
      </c>
      <c r="K133" s="308"/>
    </row>
    <row r="134" spans="2:11" s="1" customFormat="1" ht="15" customHeight="1">
      <c r="B134" s="305"/>
      <c r="C134" s="262" t="s">
        <v>517</v>
      </c>
      <c r="D134" s="262"/>
      <c r="E134" s="262"/>
      <c r="F134" s="283" t="s">
        <v>504</v>
      </c>
      <c r="G134" s="262"/>
      <c r="H134" s="262" t="s">
        <v>538</v>
      </c>
      <c r="I134" s="262" t="s">
        <v>500</v>
      </c>
      <c r="J134" s="262">
        <v>50</v>
      </c>
      <c r="K134" s="308"/>
    </row>
    <row r="135" spans="2:11" s="1" customFormat="1" ht="15" customHeight="1">
      <c r="B135" s="305"/>
      <c r="C135" s="262" t="s">
        <v>523</v>
      </c>
      <c r="D135" s="262"/>
      <c r="E135" s="262"/>
      <c r="F135" s="283" t="s">
        <v>504</v>
      </c>
      <c r="G135" s="262"/>
      <c r="H135" s="262" t="s">
        <v>538</v>
      </c>
      <c r="I135" s="262" t="s">
        <v>500</v>
      </c>
      <c r="J135" s="262">
        <v>50</v>
      </c>
      <c r="K135" s="308"/>
    </row>
    <row r="136" spans="2:11" s="1" customFormat="1" ht="15" customHeight="1">
      <c r="B136" s="305"/>
      <c r="C136" s="262" t="s">
        <v>525</v>
      </c>
      <c r="D136" s="262"/>
      <c r="E136" s="262"/>
      <c r="F136" s="283" t="s">
        <v>504</v>
      </c>
      <c r="G136" s="262"/>
      <c r="H136" s="262" t="s">
        <v>538</v>
      </c>
      <c r="I136" s="262" t="s">
        <v>500</v>
      </c>
      <c r="J136" s="262">
        <v>50</v>
      </c>
      <c r="K136" s="308"/>
    </row>
    <row r="137" spans="2:11" s="1" customFormat="1" ht="15" customHeight="1">
      <c r="B137" s="305"/>
      <c r="C137" s="262" t="s">
        <v>526</v>
      </c>
      <c r="D137" s="262"/>
      <c r="E137" s="262"/>
      <c r="F137" s="283" t="s">
        <v>504</v>
      </c>
      <c r="G137" s="262"/>
      <c r="H137" s="262" t="s">
        <v>551</v>
      </c>
      <c r="I137" s="262" t="s">
        <v>500</v>
      </c>
      <c r="J137" s="262">
        <v>255</v>
      </c>
      <c r="K137" s="308"/>
    </row>
    <row r="138" spans="2:11" s="1" customFormat="1" ht="15" customHeight="1">
      <c r="B138" s="305"/>
      <c r="C138" s="262" t="s">
        <v>528</v>
      </c>
      <c r="D138" s="262"/>
      <c r="E138" s="262"/>
      <c r="F138" s="283" t="s">
        <v>498</v>
      </c>
      <c r="G138" s="262"/>
      <c r="H138" s="262" t="s">
        <v>552</v>
      </c>
      <c r="I138" s="262" t="s">
        <v>530</v>
      </c>
      <c r="J138" s="262"/>
      <c r="K138" s="308"/>
    </row>
    <row r="139" spans="2:11" s="1" customFormat="1" ht="15" customHeight="1">
      <c r="B139" s="305"/>
      <c r="C139" s="262" t="s">
        <v>531</v>
      </c>
      <c r="D139" s="262"/>
      <c r="E139" s="262"/>
      <c r="F139" s="283" t="s">
        <v>498</v>
      </c>
      <c r="G139" s="262"/>
      <c r="H139" s="262" t="s">
        <v>553</v>
      </c>
      <c r="I139" s="262" t="s">
        <v>533</v>
      </c>
      <c r="J139" s="262"/>
      <c r="K139" s="308"/>
    </row>
    <row r="140" spans="2:11" s="1" customFormat="1" ht="15" customHeight="1">
      <c r="B140" s="305"/>
      <c r="C140" s="262" t="s">
        <v>534</v>
      </c>
      <c r="D140" s="262"/>
      <c r="E140" s="262"/>
      <c r="F140" s="283" t="s">
        <v>498</v>
      </c>
      <c r="G140" s="262"/>
      <c r="H140" s="262" t="s">
        <v>534</v>
      </c>
      <c r="I140" s="262" t="s">
        <v>533</v>
      </c>
      <c r="J140" s="262"/>
      <c r="K140" s="308"/>
    </row>
    <row r="141" spans="2:11" s="1" customFormat="1" ht="15" customHeight="1">
      <c r="B141" s="305"/>
      <c r="C141" s="262" t="s">
        <v>39</v>
      </c>
      <c r="D141" s="262"/>
      <c r="E141" s="262"/>
      <c r="F141" s="283" t="s">
        <v>498</v>
      </c>
      <c r="G141" s="262"/>
      <c r="H141" s="262" t="s">
        <v>554</v>
      </c>
      <c r="I141" s="262" t="s">
        <v>533</v>
      </c>
      <c r="J141" s="262"/>
      <c r="K141" s="308"/>
    </row>
    <row r="142" spans="2:11" s="1" customFormat="1" ht="15" customHeight="1">
      <c r="B142" s="305"/>
      <c r="C142" s="262" t="s">
        <v>555</v>
      </c>
      <c r="D142" s="262"/>
      <c r="E142" s="262"/>
      <c r="F142" s="283" t="s">
        <v>498</v>
      </c>
      <c r="G142" s="262"/>
      <c r="H142" s="262" t="s">
        <v>556</v>
      </c>
      <c r="I142" s="262" t="s">
        <v>533</v>
      </c>
      <c r="J142" s="262"/>
      <c r="K142" s="308"/>
    </row>
    <row r="143" spans="2:11" s="1" customFormat="1" ht="15" customHeight="1">
      <c r="B143" s="309"/>
      <c r="C143" s="310"/>
      <c r="D143" s="310"/>
      <c r="E143" s="310"/>
      <c r="F143" s="310"/>
      <c r="G143" s="310"/>
      <c r="H143" s="310"/>
      <c r="I143" s="310"/>
      <c r="J143" s="310"/>
      <c r="K143" s="311"/>
    </row>
    <row r="144" spans="2:11" s="1" customFormat="1" ht="18.75" customHeight="1">
      <c r="B144" s="296"/>
      <c r="C144" s="296"/>
      <c r="D144" s="296"/>
      <c r="E144" s="296"/>
      <c r="F144" s="297"/>
      <c r="G144" s="296"/>
      <c r="H144" s="296"/>
      <c r="I144" s="296"/>
      <c r="J144" s="296"/>
      <c r="K144" s="296"/>
    </row>
    <row r="145" spans="2:11" s="1" customFormat="1" ht="18.75" customHeight="1">
      <c r="B145" s="269"/>
      <c r="C145" s="269"/>
      <c r="D145" s="269"/>
      <c r="E145" s="269"/>
      <c r="F145" s="269"/>
      <c r="G145" s="269"/>
      <c r="H145" s="269"/>
      <c r="I145" s="269"/>
      <c r="J145" s="269"/>
      <c r="K145" s="269"/>
    </row>
    <row r="146" spans="2:11" s="1" customFormat="1" ht="7.5" customHeight="1">
      <c r="B146" s="270"/>
      <c r="C146" s="271"/>
      <c r="D146" s="271"/>
      <c r="E146" s="271"/>
      <c r="F146" s="271"/>
      <c r="G146" s="271"/>
      <c r="H146" s="271"/>
      <c r="I146" s="271"/>
      <c r="J146" s="271"/>
      <c r="K146" s="272"/>
    </row>
    <row r="147" spans="2:11" s="1" customFormat="1" ht="45" customHeight="1">
      <c r="B147" s="273"/>
      <c r="C147" s="378" t="s">
        <v>557</v>
      </c>
      <c r="D147" s="378"/>
      <c r="E147" s="378"/>
      <c r="F147" s="378"/>
      <c r="G147" s="378"/>
      <c r="H147" s="378"/>
      <c r="I147" s="378"/>
      <c r="J147" s="378"/>
      <c r="K147" s="274"/>
    </row>
    <row r="148" spans="2:11" s="1" customFormat="1" ht="17.25" customHeight="1">
      <c r="B148" s="273"/>
      <c r="C148" s="275" t="s">
        <v>492</v>
      </c>
      <c r="D148" s="275"/>
      <c r="E148" s="275"/>
      <c r="F148" s="275" t="s">
        <v>493</v>
      </c>
      <c r="G148" s="276"/>
      <c r="H148" s="275" t="s">
        <v>55</v>
      </c>
      <c r="I148" s="275" t="s">
        <v>58</v>
      </c>
      <c r="J148" s="275" t="s">
        <v>494</v>
      </c>
      <c r="K148" s="274"/>
    </row>
    <row r="149" spans="2:11" s="1" customFormat="1" ht="17.25" customHeight="1">
      <c r="B149" s="273"/>
      <c r="C149" s="277" t="s">
        <v>495</v>
      </c>
      <c r="D149" s="277"/>
      <c r="E149" s="277"/>
      <c r="F149" s="278" t="s">
        <v>496</v>
      </c>
      <c r="G149" s="279"/>
      <c r="H149" s="277"/>
      <c r="I149" s="277"/>
      <c r="J149" s="277" t="s">
        <v>497</v>
      </c>
      <c r="K149" s="274"/>
    </row>
    <row r="150" spans="2:11" s="1" customFormat="1" ht="5.25" customHeight="1">
      <c r="B150" s="285"/>
      <c r="C150" s="280"/>
      <c r="D150" s="280"/>
      <c r="E150" s="280"/>
      <c r="F150" s="280"/>
      <c r="G150" s="281"/>
      <c r="H150" s="280"/>
      <c r="I150" s="280"/>
      <c r="J150" s="280"/>
      <c r="K150" s="308"/>
    </row>
    <row r="151" spans="2:11" s="1" customFormat="1" ht="15" customHeight="1">
      <c r="B151" s="285"/>
      <c r="C151" s="312" t="s">
        <v>501</v>
      </c>
      <c r="D151" s="262"/>
      <c r="E151" s="262"/>
      <c r="F151" s="313" t="s">
        <v>498</v>
      </c>
      <c r="G151" s="262"/>
      <c r="H151" s="312" t="s">
        <v>538</v>
      </c>
      <c r="I151" s="312" t="s">
        <v>500</v>
      </c>
      <c r="J151" s="312">
        <v>120</v>
      </c>
      <c r="K151" s="308"/>
    </row>
    <row r="152" spans="2:11" s="1" customFormat="1" ht="15" customHeight="1">
      <c r="B152" s="285"/>
      <c r="C152" s="312" t="s">
        <v>547</v>
      </c>
      <c r="D152" s="262"/>
      <c r="E152" s="262"/>
      <c r="F152" s="313" t="s">
        <v>498</v>
      </c>
      <c r="G152" s="262"/>
      <c r="H152" s="312" t="s">
        <v>558</v>
      </c>
      <c r="I152" s="312" t="s">
        <v>500</v>
      </c>
      <c r="J152" s="312" t="s">
        <v>549</v>
      </c>
      <c r="K152" s="308"/>
    </row>
    <row r="153" spans="2:11" s="1" customFormat="1" ht="15" customHeight="1">
      <c r="B153" s="285"/>
      <c r="C153" s="312" t="s">
        <v>446</v>
      </c>
      <c r="D153" s="262"/>
      <c r="E153" s="262"/>
      <c r="F153" s="313" t="s">
        <v>498</v>
      </c>
      <c r="G153" s="262"/>
      <c r="H153" s="312" t="s">
        <v>559</v>
      </c>
      <c r="I153" s="312" t="s">
        <v>500</v>
      </c>
      <c r="J153" s="312" t="s">
        <v>549</v>
      </c>
      <c r="K153" s="308"/>
    </row>
    <row r="154" spans="2:11" s="1" customFormat="1" ht="15" customHeight="1">
      <c r="B154" s="285"/>
      <c r="C154" s="312" t="s">
        <v>503</v>
      </c>
      <c r="D154" s="262"/>
      <c r="E154" s="262"/>
      <c r="F154" s="313" t="s">
        <v>504</v>
      </c>
      <c r="G154" s="262"/>
      <c r="H154" s="312" t="s">
        <v>538</v>
      </c>
      <c r="I154" s="312" t="s">
        <v>500</v>
      </c>
      <c r="J154" s="312">
        <v>50</v>
      </c>
      <c r="K154" s="308"/>
    </row>
    <row r="155" spans="2:11" s="1" customFormat="1" ht="15" customHeight="1">
      <c r="B155" s="285"/>
      <c r="C155" s="312" t="s">
        <v>506</v>
      </c>
      <c r="D155" s="262"/>
      <c r="E155" s="262"/>
      <c r="F155" s="313" t="s">
        <v>498</v>
      </c>
      <c r="G155" s="262"/>
      <c r="H155" s="312" t="s">
        <v>538</v>
      </c>
      <c r="I155" s="312" t="s">
        <v>508</v>
      </c>
      <c r="J155" s="312"/>
      <c r="K155" s="308"/>
    </row>
    <row r="156" spans="2:11" s="1" customFormat="1" ht="15" customHeight="1">
      <c r="B156" s="285"/>
      <c r="C156" s="312" t="s">
        <v>517</v>
      </c>
      <c r="D156" s="262"/>
      <c r="E156" s="262"/>
      <c r="F156" s="313" t="s">
        <v>504</v>
      </c>
      <c r="G156" s="262"/>
      <c r="H156" s="312" t="s">
        <v>538</v>
      </c>
      <c r="I156" s="312" t="s">
        <v>500</v>
      </c>
      <c r="J156" s="312">
        <v>50</v>
      </c>
      <c r="K156" s="308"/>
    </row>
    <row r="157" spans="2:11" s="1" customFormat="1" ht="15" customHeight="1">
      <c r="B157" s="285"/>
      <c r="C157" s="312" t="s">
        <v>525</v>
      </c>
      <c r="D157" s="262"/>
      <c r="E157" s="262"/>
      <c r="F157" s="313" t="s">
        <v>504</v>
      </c>
      <c r="G157" s="262"/>
      <c r="H157" s="312" t="s">
        <v>538</v>
      </c>
      <c r="I157" s="312" t="s">
        <v>500</v>
      </c>
      <c r="J157" s="312">
        <v>50</v>
      </c>
      <c r="K157" s="308"/>
    </row>
    <row r="158" spans="2:11" s="1" customFormat="1" ht="15" customHeight="1">
      <c r="B158" s="285"/>
      <c r="C158" s="312" t="s">
        <v>523</v>
      </c>
      <c r="D158" s="262"/>
      <c r="E158" s="262"/>
      <c r="F158" s="313" t="s">
        <v>504</v>
      </c>
      <c r="G158" s="262"/>
      <c r="H158" s="312" t="s">
        <v>538</v>
      </c>
      <c r="I158" s="312" t="s">
        <v>500</v>
      </c>
      <c r="J158" s="312">
        <v>50</v>
      </c>
      <c r="K158" s="308"/>
    </row>
    <row r="159" spans="2:11" s="1" customFormat="1" ht="15" customHeight="1">
      <c r="B159" s="285"/>
      <c r="C159" s="312" t="s">
        <v>107</v>
      </c>
      <c r="D159" s="262"/>
      <c r="E159" s="262"/>
      <c r="F159" s="313" t="s">
        <v>498</v>
      </c>
      <c r="G159" s="262"/>
      <c r="H159" s="312" t="s">
        <v>560</v>
      </c>
      <c r="I159" s="312" t="s">
        <v>500</v>
      </c>
      <c r="J159" s="312" t="s">
        <v>561</v>
      </c>
      <c r="K159" s="308"/>
    </row>
    <row r="160" spans="2:11" s="1" customFormat="1" ht="15" customHeight="1">
      <c r="B160" s="285"/>
      <c r="C160" s="312" t="s">
        <v>562</v>
      </c>
      <c r="D160" s="262"/>
      <c r="E160" s="262"/>
      <c r="F160" s="313" t="s">
        <v>498</v>
      </c>
      <c r="G160" s="262"/>
      <c r="H160" s="312" t="s">
        <v>563</v>
      </c>
      <c r="I160" s="312" t="s">
        <v>533</v>
      </c>
      <c r="J160" s="312"/>
      <c r="K160" s="308"/>
    </row>
    <row r="161" spans="2:11" s="1" customFormat="1" ht="15" customHeight="1">
      <c r="B161" s="314"/>
      <c r="C161" s="294"/>
      <c r="D161" s="294"/>
      <c r="E161" s="294"/>
      <c r="F161" s="294"/>
      <c r="G161" s="294"/>
      <c r="H161" s="294"/>
      <c r="I161" s="294"/>
      <c r="J161" s="294"/>
      <c r="K161" s="315"/>
    </row>
    <row r="162" spans="2:11" s="1" customFormat="1" ht="18.75" customHeight="1">
      <c r="B162" s="296"/>
      <c r="C162" s="306"/>
      <c r="D162" s="306"/>
      <c r="E162" s="306"/>
      <c r="F162" s="316"/>
      <c r="G162" s="306"/>
      <c r="H162" s="306"/>
      <c r="I162" s="306"/>
      <c r="J162" s="306"/>
      <c r="K162" s="296"/>
    </row>
    <row r="163" spans="2:11" s="1" customFormat="1" ht="18.75" customHeight="1">
      <c r="B163" s="269"/>
      <c r="C163" s="269"/>
      <c r="D163" s="269"/>
      <c r="E163" s="269"/>
      <c r="F163" s="269"/>
      <c r="G163" s="269"/>
      <c r="H163" s="269"/>
      <c r="I163" s="269"/>
      <c r="J163" s="269"/>
      <c r="K163" s="269"/>
    </row>
    <row r="164" spans="2:11" s="1" customFormat="1" ht="7.5" customHeight="1">
      <c r="B164" s="251"/>
      <c r="C164" s="252"/>
      <c r="D164" s="252"/>
      <c r="E164" s="252"/>
      <c r="F164" s="252"/>
      <c r="G164" s="252"/>
      <c r="H164" s="252"/>
      <c r="I164" s="252"/>
      <c r="J164" s="252"/>
      <c r="K164" s="253"/>
    </row>
    <row r="165" spans="2:11" s="1" customFormat="1" ht="45" customHeight="1">
      <c r="B165" s="254"/>
      <c r="C165" s="379" t="s">
        <v>564</v>
      </c>
      <c r="D165" s="379"/>
      <c r="E165" s="379"/>
      <c r="F165" s="379"/>
      <c r="G165" s="379"/>
      <c r="H165" s="379"/>
      <c r="I165" s="379"/>
      <c r="J165" s="379"/>
      <c r="K165" s="255"/>
    </row>
    <row r="166" spans="2:11" s="1" customFormat="1" ht="17.25" customHeight="1">
      <c r="B166" s="254"/>
      <c r="C166" s="275" t="s">
        <v>492</v>
      </c>
      <c r="D166" s="275"/>
      <c r="E166" s="275"/>
      <c r="F166" s="275" t="s">
        <v>493</v>
      </c>
      <c r="G166" s="317"/>
      <c r="H166" s="318" t="s">
        <v>55</v>
      </c>
      <c r="I166" s="318" t="s">
        <v>58</v>
      </c>
      <c r="J166" s="275" t="s">
        <v>494</v>
      </c>
      <c r="K166" s="255"/>
    </row>
    <row r="167" spans="2:11" s="1" customFormat="1" ht="17.25" customHeight="1">
      <c r="B167" s="256"/>
      <c r="C167" s="277" t="s">
        <v>495</v>
      </c>
      <c r="D167" s="277"/>
      <c r="E167" s="277"/>
      <c r="F167" s="278" t="s">
        <v>496</v>
      </c>
      <c r="G167" s="319"/>
      <c r="H167" s="320"/>
      <c r="I167" s="320"/>
      <c r="J167" s="277" t="s">
        <v>497</v>
      </c>
      <c r="K167" s="257"/>
    </row>
    <row r="168" spans="2:11" s="1" customFormat="1" ht="5.25" customHeight="1">
      <c r="B168" s="285"/>
      <c r="C168" s="280"/>
      <c r="D168" s="280"/>
      <c r="E168" s="280"/>
      <c r="F168" s="280"/>
      <c r="G168" s="281"/>
      <c r="H168" s="280"/>
      <c r="I168" s="280"/>
      <c r="J168" s="280"/>
      <c r="K168" s="308"/>
    </row>
    <row r="169" spans="2:11" s="1" customFormat="1" ht="15" customHeight="1">
      <c r="B169" s="285"/>
      <c r="C169" s="262" t="s">
        <v>501</v>
      </c>
      <c r="D169" s="262"/>
      <c r="E169" s="262"/>
      <c r="F169" s="283" t="s">
        <v>498</v>
      </c>
      <c r="G169" s="262"/>
      <c r="H169" s="262" t="s">
        <v>538</v>
      </c>
      <c r="I169" s="262" t="s">
        <v>500</v>
      </c>
      <c r="J169" s="262">
        <v>120</v>
      </c>
      <c r="K169" s="308"/>
    </row>
    <row r="170" spans="2:11" s="1" customFormat="1" ht="15" customHeight="1">
      <c r="B170" s="285"/>
      <c r="C170" s="262" t="s">
        <v>547</v>
      </c>
      <c r="D170" s="262"/>
      <c r="E170" s="262"/>
      <c r="F170" s="283" t="s">
        <v>498</v>
      </c>
      <c r="G170" s="262"/>
      <c r="H170" s="262" t="s">
        <v>548</v>
      </c>
      <c r="I170" s="262" t="s">
        <v>500</v>
      </c>
      <c r="J170" s="262" t="s">
        <v>549</v>
      </c>
      <c r="K170" s="308"/>
    </row>
    <row r="171" spans="2:11" s="1" customFormat="1" ht="15" customHeight="1">
      <c r="B171" s="285"/>
      <c r="C171" s="262" t="s">
        <v>446</v>
      </c>
      <c r="D171" s="262"/>
      <c r="E171" s="262"/>
      <c r="F171" s="283" t="s">
        <v>498</v>
      </c>
      <c r="G171" s="262"/>
      <c r="H171" s="262" t="s">
        <v>565</v>
      </c>
      <c r="I171" s="262" t="s">
        <v>500</v>
      </c>
      <c r="J171" s="262" t="s">
        <v>549</v>
      </c>
      <c r="K171" s="308"/>
    </row>
    <row r="172" spans="2:11" s="1" customFormat="1" ht="15" customHeight="1">
      <c r="B172" s="285"/>
      <c r="C172" s="262" t="s">
        <v>503</v>
      </c>
      <c r="D172" s="262"/>
      <c r="E172" s="262"/>
      <c r="F172" s="283" t="s">
        <v>504</v>
      </c>
      <c r="G172" s="262"/>
      <c r="H172" s="262" t="s">
        <v>565</v>
      </c>
      <c r="I172" s="262" t="s">
        <v>500</v>
      </c>
      <c r="J172" s="262">
        <v>50</v>
      </c>
      <c r="K172" s="308"/>
    </row>
    <row r="173" spans="2:11" s="1" customFormat="1" ht="15" customHeight="1">
      <c r="B173" s="285"/>
      <c r="C173" s="262" t="s">
        <v>506</v>
      </c>
      <c r="D173" s="262"/>
      <c r="E173" s="262"/>
      <c r="F173" s="283" t="s">
        <v>498</v>
      </c>
      <c r="G173" s="262"/>
      <c r="H173" s="262" t="s">
        <v>565</v>
      </c>
      <c r="I173" s="262" t="s">
        <v>508</v>
      </c>
      <c r="J173" s="262"/>
      <c r="K173" s="308"/>
    </row>
    <row r="174" spans="2:11" s="1" customFormat="1" ht="15" customHeight="1">
      <c r="B174" s="285"/>
      <c r="C174" s="262" t="s">
        <v>517</v>
      </c>
      <c r="D174" s="262"/>
      <c r="E174" s="262"/>
      <c r="F174" s="283" t="s">
        <v>504</v>
      </c>
      <c r="G174" s="262"/>
      <c r="H174" s="262" t="s">
        <v>565</v>
      </c>
      <c r="I174" s="262" t="s">
        <v>500</v>
      </c>
      <c r="J174" s="262">
        <v>50</v>
      </c>
      <c r="K174" s="308"/>
    </row>
    <row r="175" spans="2:11" s="1" customFormat="1" ht="15" customHeight="1">
      <c r="B175" s="285"/>
      <c r="C175" s="262" t="s">
        <v>525</v>
      </c>
      <c r="D175" s="262"/>
      <c r="E175" s="262"/>
      <c r="F175" s="283" t="s">
        <v>504</v>
      </c>
      <c r="G175" s="262"/>
      <c r="H175" s="262" t="s">
        <v>565</v>
      </c>
      <c r="I175" s="262" t="s">
        <v>500</v>
      </c>
      <c r="J175" s="262">
        <v>50</v>
      </c>
      <c r="K175" s="308"/>
    </row>
    <row r="176" spans="2:11" s="1" customFormat="1" ht="15" customHeight="1">
      <c r="B176" s="285"/>
      <c r="C176" s="262" t="s">
        <v>523</v>
      </c>
      <c r="D176" s="262"/>
      <c r="E176" s="262"/>
      <c r="F176" s="283" t="s">
        <v>504</v>
      </c>
      <c r="G176" s="262"/>
      <c r="H176" s="262" t="s">
        <v>565</v>
      </c>
      <c r="I176" s="262" t="s">
        <v>500</v>
      </c>
      <c r="J176" s="262">
        <v>50</v>
      </c>
      <c r="K176" s="308"/>
    </row>
    <row r="177" spans="2:11" s="1" customFormat="1" ht="15" customHeight="1">
      <c r="B177" s="285"/>
      <c r="C177" s="262" t="s">
        <v>122</v>
      </c>
      <c r="D177" s="262"/>
      <c r="E177" s="262"/>
      <c r="F177" s="283" t="s">
        <v>498</v>
      </c>
      <c r="G177" s="262"/>
      <c r="H177" s="262" t="s">
        <v>566</v>
      </c>
      <c r="I177" s="262" t="s">
        <v>567</v>
      </c>
      <c r="J177" s="262"/>
      <c r="K177" s="308"/>
    </row>
    <row r="178" spans="2:11" s="1" customFormat="1" ht="15" customHeight="1">
      <c r="B178" s="285"/>
      <c r="C178" s="262" t="s">
        <v>58</v>
      </c>
      <c r="D178" s="262"/>
      <c r="E178" s="262"/>
      <c r="F178" s="283" t="s">
        <v>498</v>
      </c>
      <c r="G178" s="262"/>
      <c r="H178" s="262" t="s">
        <v>568</v>
      </c>
      <c r="I178" s="262" t="s">
        <v>569</v>
      </c>
      <c r="J178" s="262">
        <v>1</v>
      </c>
      <c r="K178" s="308"/>
    </row>
    <row r="179" spans="2:11" s="1" customFormat="1" ht="15" customHeight="1">
      <c r="B179" s="285"/>
      <c r="C179" s="262" t="s">
        <v>54</v>
      </c>
      <c r="D179" s="262"/>
      <c r="E179" s="262"/>
      <c r="F179" s="283" t="s">
        <v>498</v>
      </c>
      <c r="G179" s="262"/>
      <c r="H179" s="262" t="s">
        <v>570</v>
      </c>
      <c r="I179" s="262" t="s">
        <v>500</v>
      </c>
      <c r="J179" s="262">
        <v>20</v>
      </c>
      <c r="K179" s="308"/>
    </row>
    <row r="180" spans="2:11" s="1" customFormat="1" ht="15" customHeight="1">
      <c r="B180" s="285"/>
      <c r="C180" s="262" t="s">
        <v>55</v>
      </c>
      <c r="D180" s="262"/>
      <c r="E180" s="262"/>
      <c r="F180" s="283" t="s">
        <v>498</v>
      </c>
      <c r="G180" s="262"/>
      <c r="H180" s="262" t="s">
        <v>571</v>
      </c>
      <c r="I180" s="262" t="s">
        <v>500</v>
      </c>
      <c r="J180" s="262">
        <v>255</v>
      </c>
      <c r="K180" s="308"/>
    </row>
    <row r="181" spans="2:11" s="1" customFormat="1" ht="15" customHeight="1">
      <c r="B181" s="285"/>
      <c r="C181" s="262" t="s">
        <v>123</v>
      </c>
      <c r="D181" s="262"/>
      <c r="E181" s="262"/>
      <c r="F181" s="283" t="s">
        <v>498</v>
      </c>
      <c r="G181" s="262"/>
      <c r="H181" s="262" t="s">
        <v>462</v>
      </c>
      <c r="I181" s="262" t="s">
        <v>500</v>
      </c>
      <c r="J181" s="262">
        <v>10</v>
      </c>
      <c r="K181" s="308"/>
    </row>
    <row r="182" spans="2:11" s="1" customFormat="1" ht="15" customHeight="1">
      <c r="B182" s="285"/>
      <c r="C182" s="262" t="s">
        <v>124</v>
      </c>
      <c r="D182" s="262"/>
      <c r="E182" s="262"/>
      <c r="F182" s="283" t="s">
        <v>498</v>
      </c>
      <c r="G182" s="262"/>
      <c r="H182" s="262" t="s">
        <v>572</v>
      </c>
      <c r="I182" s="262" t="s">
        <v>533</v>
      </c>
      <c r="J182" s="262"/>
      <c r="K182" s="308"/>
    </row>
    <row r="183" spans="2:11" s="1" customFormat="1" ht="15" customHeight="1">
      <c r="B183" s="285"/>
      <c r="C183" s="262" t="s">
        <v>573</v>
      </c>
      <c r="D183" s="262"/>
      <c r="E183" s="262"/>
      <c r="F183" s="283" t="s">
        <v>498</v>
      </c>
      <c r="G183" s="262"/>
      <c r="H183" s="262" t="s">
        <v>574</v>
      </c>
      <c r="I183" s="262" t="s">
        <v>533</v>
      </c>
      <c r="J183" s="262"/>
      <c r="K183" s="308"/>
    </row>
    <row r="184" spans="2:11" s="1" customFormat="1" ht="15" customHeight="1">
      <c r="B184" s="285"/>
      <c r="C184" s="262" t="s">
        <v>562</v>
      </c>
      <c r="D184" s="262"/>
      <c r="E184" s="262"/>
      <c r="F184" s="283" t="s">
        <v>498</v>
      </c>
      <c r="G184" s="262"/>
      <c r="H184" s="262" t="s">
        <v>575</v>
      </c>
      <c r="I184" s="262" t="s">
        <v>533</v>
      </c>
      <c r="J184" s="262"/>
      <c r="K184" s="308"/>
    </row>
    <row r="185" spans="2:11" s="1" customFormat="1" ht="15" customHeight="1">
      <c r="B185" s="285"/>
      <c r="C185" s="262" t="s">
        <v>126</v>
      </c>
      <c r="D185" s="262"/>
      <c r="E185" s="262"/>
      <c r="F185" s="283" t="s">
        <v>504</v>
      </c>
      <c r="G185" s="262"/>
      <c r="H185" s="262" t="s">
        <v>576</v>
      </c>
      <c r="I185" s="262" t="s">
        <v>500</v>
      </c>
      <c r="J185" s="262">
        <v>50</v>
      </c>
      <c r="K185" s="308"/>
    </row>
    <row r="186" spans="2:11" s="1" customFormat="1" ht="15" customHeight="1">
      <c r="B186" s="285"/>
      <c r="C186" s="262" t="s">
        <v>577</v>
      </c>
      <c r="D186" s="262"/>
      <c r="E186" s="262"/>
      <c r="F186" s="283" t="s">
        <v>504</v>
      </c>
      <c r="G186" s="262"/>
      <c r="H186" s="262" t="s">
        <v>578</v>
      </c>
      <c r="I186" s="262" t="s">
        <v>579</v>
      </c>
      <c r="J186" s="262"/>
      <c r="K186" s="308"/>
    </row>
    <row r="187" spans="2:11" s="1" customFormat="1" ht="15" customHeight="1">
      <c r="B187" s="285"/>
      <c r="C187" s="262" t="s">
        <v>580</v>
      </c>
      <c r="D187" s="262"/>
      <c r="E187" s="262"/>
      <c r="F187" s="283" t="s">
        <v>504</v>
      </c>
      <c r="G187" s="262"/>
      <c r="H187" s="262" t="s">
        <v>581</v>
      </c>
      <c r="I187" s="262" t="s">
        <v>579</v>
      </c>
      <c r="J187" s="262"/>
      <c r="K187" s="308"/>
    </row>
    <row r="188" spans="2:11" s="1" customFormat="1" ht="15" customHeight="1">
      <c r="B188" s="285"/>
      <c r="C188" s="262" t="s">
        <v>582</v>
      </c>
      <c r="D188" s="262"/>
      <c r="E188" s="262"/>
      <c r="F188" s="283" t="s">
        <v>504</v>
      </c>
      <c r="G188" s="262"/>
      <c r="H188" s="262" t="s">
        <v>583</v>
      </c>
      <c r="I188" s="262" t="s">
        <v>579</v>
      </c>
      <c r="J188" s="262"/>
      <c r="K188" s="308"/>
    </row>
    <row r="189" spans="2:11" s="1" customFormat="1" ht="15" customHeight="1">
      <c r="B189" s="285"/>
      <c r="C189" s="321" t="s">
        <v>584</v>
      </c>
      <c r="D189" s="262"/>
      <c r="E189" s="262"/>
      <c r="F189" s="283" t="s">
        <v>504</v>
      </c>
      <c r="G189" s="262"/>
      <c r="H189" s="262" t="s">
        <v>585</v>
      </c>
      <c r="I189" s="262" t="s">
        <v>586</v>
      </c>
      <c r="J189" s="322" t="s">
        <v>587</v>
      </c>
      <c r="K189" s="308"/>
    </row>
    <row r="190" spans="2:11" s="1" customFormat="1" ht="15" customHeight="1">
      <c r="B190" s="285"/>
      <c r="C190" s="321" t="s">
        <v>43</v>
      </c>
      <c r="D190" s="262"/>
      <c r="E190" s="262"/>
      <c r="F190" s="283" t="s">
        <v>498</v>
      </c>
      <c r="G190" s="262"/>
      <c r="H190" s="259" t="s">
        <v>588</v>
      </c>
      <c r="I190" s="262" t="s">
        <v>589</v>
      </c>
      <c r="J190" s="262"/>
      <c r="K190" s="308"/>
    </row>
    <row r="191" spans="2:11" s="1" customFormat="1" ht="15" customHeight="1">
      <c r="B191" s="285"/>
      <c r="C191" s="321" t="s">
        <v>590</v>
      </c>
      <c r="D191" s="262"/>
      <c r="E191" s="262"/>
      <c r="F191" s="283" t="s">
        <v>498</v>
      </c>
      <c r="G191" s="262"/>
      <c r="H191" s="262" t="s">
        <v>591</v>
      </c>
      <c r="I191" s="262" t="s">
        <v>533</v>
      </c>
      <c r="J191" s="262"/>
      <c r="K191" s="308"/>
    </row>
    <row r="192" spans="2:11" s="1" customFormat="1" ht="15" customHeight="1">
      <c r="B192" s="285"/>
      <c r="C192" s="321" t="s">
        <v>592</v>
      </c>
      <c r="D192" s="262"/>
      <c r="E192" s="262"/>
      <c r="F192" s="283" t="s">
        <v>498</v>
      </c>
      <c r="G192" s="262"/>
      <c r="H192" s="262" t="s">
        <v>593</v>
      </c>
      <c r="I192" s="262" t="s">
        <v>533</v>
      </c>
      <c r="J192" s="262"/>
      <c r="K192" s="308"/>
    </row>
    <row r="193" spans="2:11" s="1" customFormat="1" ht="15" customHeight="1">
      <c r="B193" s="285"/>
      <c r="C193" s="321" t="s">
        <v>594</v>
      </c>
      <c r="D193" s="262"/>
      <c r="E193" s="262"/>
      <c r="F193" s="283" t="s">
        <v>504</v>
      </c>
      <c r="G193" s="262"/>
      <c r="H193" s="262" t="s">
        <v>595</v>
      </c>
      <c r="I193" s="262" t="s">
        <v>533</v>
      </c>
      <c r="J193" s="262"/>
      <c r="K193" s="308"/>
    </row>
    <row r="194" spans="2:11" s="1" customFormat="1" ht="15" customHeight="1">
      <c r="B194" s="314"/>
      <c r="C194" s="323"/>
      <c r="D194" s="294"/>
      <c r="E194" s="294"/>
      <c r="F194" s="294"/>
      <c r="G194" s="294"/>
      <c r="H194" s="294"/>
      <c r="I194" s="294"/>
      <c r="J194" s="294"/>
      <c r="K194" s="315"/>
    </row>
    <row r="195" spans="2:11" s="1" customFormat="1" ht="18.75" customHeight="1">
      <c r="B195" s="296"/>
      <c r="C195" s="306"/>
      <c r="D195" s="306"/>
      <c r="E195" s="306"/>
      <c r="F195" s="316"/>
      <c r="G195" s="306"/>
      <c r="H195" s="306"/>
      <c r="I195" s="306"/>
      <c r="J195" s="306"/>
      <c r="K195" s="296"/>
    </row>
    <row r="196" spans="2:11" s="1" customFormat="1" ht="18.75" customHeight="1">
      <c r="B196" s="296"/>
      <c r="C196" s="306"/>
      <c r="D196" s="306"/>
      <c r="E196" s="306"/>
      <c r="F196" s="316"/>
      <c r="G196" s="306"/>
      <c r="H196" s="306"/>
      <c r="I196" s="306"/>
      <c r="J196" s="306"/>
      <c r="K196" s="296"/>
    </row>
    <row r="197" spans="2:11" s="1" customFormat="1" ht="18.75" customHeight="1">
      <c r="B197" s="269"/>
      <c r="C197" s="269"/>
      <c r="D197" s="269"/>
      <c r="E197" s="269"/>
      <c r="F197" s="269"/>
      <c r="G197" s="269"/>
      <c r="H197" s="269"/>
      <c r="I197" s="269"/>
      <c r="J197" s="269"/>
      <c r="K197" s="269"/>
    </row>
    <row r="198" spans="2:11" s="1" customFormat="1" ht="13.5">
      <c r="B198" s="251"/>
      <c r="C198" s="252"/>
      <c r="D198" s="252"/>
      <c r="E198" s="252"/>
      <c r="F198" s="252"/>
      <c r="G198" s="252"/>
      <c r="H198" s="252"/>
      <c r="I198" s="252"/>
      <c r="J198" s="252"/>
      <c r="K198" s="253"/>
    </row>
    <row r="199" spans="2:11" s="1" customFormat="1" ht="21">
      <c r="B199" s="254"/>
      <c r="C199" s="379" t="s">
        <v>596</v>
      </c>
      <c r="D199" s="379"/>
      <c r="E199" s="379"/>
      <c r="F199" s="379"/>
      <c r="G199" s="379"/>
      <c r="H199" s="379"/>
      <c r="I199" s="379"/>
      <c r="J199" s="379"/>
      <c r="K199" s="255"/>
    </row>
    <row r="200" spans="2:11" s="1" customFormat="1" ht="25.5" customHeight="1">
      <c r="B200" s="254"/>
      <c r="C200" s="324" t="s">
        <v>597</v>
      </c>
      <c r="D200" s="324"/>
      <c r="E200" s="324"/>
      <c r="F200" s="324" t="s">
        <v>598</v>
      </c>
      <c r="G200" s="325"/>
      <c r="H200" s="380" t="s">
        <v>599</v>
      </c>
      <c r="I200" s="380"/>
      <c r="J200" s="380"/>
      <c r="K200" s="255"/>
    </row>
    <row r="201" spans="2:11" s="1" customFormat="1" ht="5.25" customHeight="1">
      <c r="B201" s="285"/>
      <c r="C201" s="280"/>
      <c r="D201" s="280"/>
      <c r="E201" s="280"/>
      <c r="F201" s="280"/>
      <c r="G201" s="306"/>
      <c r="H201" s="280"/>
      <c r="I201" s="280"/>
      <c r="J201" s="280"/>
      <c r="K201" s="308"/>
    </row>
    <row r="202" spans="2:11" s="1" customFormat="1" ht="15" customHeight="1">
      <c r="B202" s="285"/>
      <c r="C202" s="262" t="s">
        <v>589</v>
      </c>
      <c r="D202" s="262"/>
      <c r="E202" s="262"/>
      <c r="F202" s="283" t="s">
        <v>44</v>
      </c>
      <c r="G202" s="262"/>
      <c r="H202" s="381" t="s">
        <v>600</v>
      </c>
      <c r="I202" s="381"/>
      <c r="J202" s="381"/>
      <c r="K202" s="308"/>
    </row>
    <row r="203" spans="2:11" s="1" customFormat="1" ht="15" customHeight="1">
      <c r="B203" s="285"/>
      <c r="C203" s="262"/>
      <c r="D203" s="262"/>
      <c r="E203" s="262"/>
      <c r="F203" s="283" t="s">
        <v>45</v>
      </c>
      <c r="G203" s="262"/>
      <c r="H203" s="381" t="s">
        <v>601</v>
      </c>
      <c r="I203" s="381"/>
      <c r="J203" s="381"/>
      <c r="K203" s="308"/>
    </row>
    <row r="204" spans="2:11" s="1" customFormat="1" ht="15" customHeight="1">
      <c r="B204" s="285"/>
      <c r="C204" s="262"/>
      <c r="D204" s="262"/>
      <c r="E204" s="262"/>
      <c r="F204" s="283" t="s">
        <v>48</v>
      </c>
      <c r="G204" s="262"/>
      <c r="H204" s="381" t="s">
        <v>602</v>
      </c>
      <c r="I204" s="381"/>
      <c r="J204" s="381"/>
      <c r="K204" s="308"/>
    </row>
    <row r="205" spans="2:11" s="1" customFormat="1" ht="15" customHeight="1">
      <c r="B205" s="285"/>
      <c r="C205" s="262"/>
      <c r="D205" s="262"/>
      <c r="E205" s="262"/>
      <c r="F205" s="283" t="s">
        <v>46</v>
      </c>
      <c r="G205" s="262"/>
      <c r="H205" s="381" t="s">
        <v>603</v>
      </c>
      <c r="I205" s="381"/>
      <c r="J205" s="381"/>
      <c r="K205" s="308"/>
    </row>
    <row r="206" spans="2:11" s="1" customFormat="1" ht="15" customHeight="1">
      <c r="B206" s="285"/>
      <c r="C206" s="262"/>
      <c r="D206" s="262"/>
      <c r="E206" s="262"/>
      <c r="F206" s="283" t="s">
        <v>47</v>
      </c>
      <c r="G206" s="262"/>
      <c r="H206" s="381" t="s">
        <v>604</v>
      </c>
      <c r="I206" s="381"/>
      <c r="J206" s="381"/>
      <c r="K206" s="308"/>
    </row>
    <row r="207" spans="2:11" s="1" customFormat="1" ht="15" customHeight="1">
      <c r="B207" s="285"/>
      <c r="C207" s="262"/>
      <c r="D207" s="262"/>
      <c r="E207" s="262"/>
      <c r="F207" s="283"/>
      <c r="G207" s="262"/>
      <c r="H207" s="262"/>
      <c r="I207" s="262"/>
      <c r="J207" s="262"/>
      <c r="K207" s="308"/>
    </row>
    <row r="208" spans="2:11" s="1" customFormat="1" ht="15" customHeight="1">
      <c r="B208" s="285"/>
      <c r="C208" s="262" t="s">
        <v>545</v>
      </c>
      <c r="D208" s="262"/>
      <c r="E208" s="262"/>
      <c r="F208" s="283" t="s">
        <v>77</v>
      </c>
      <c r="G208" s="262"/>
      <c r="H208" s="381" t="s">
        <v>605</v>
      </c>
      <c r="I208" s="381"/>
      <c r="J208" s="381"/>
      <c r="K208" s="308"/>
    </row>
    <row r="209" spans="2:11" s="1" customFormat="1" ht="15" customHeight="1">
      <c r="B209" s="285"/>
      <c r="C209" s="262"/>
      <c r="D209" s="262"/>
      <c r="E209" s="262"/>
      <c r="F209" s="283" t="s">
        <v>440</v>
      </c>
      <c r="G209" s="262"/>
      <c r="H209" s="381" t="s">
        <v>441</v>
      </c>
      <c r="I209" s="381"/>
      <c r="J209" s="381"/>
      <c r="K209" s="308"/>
    </row>
    <row r="210" spans="2:11" s="1" customFormat="1" ht="15" customHeight="1">
      <c r="B210" s="285"/>
      <c r="C210" s="262"/>
      <c r="D210" s="262"/>
      <c r="E210" s="262"/>
      <c r="F210" s="283" t="s">
        <v>438</v>
      </c>
      <c r="G210" s="262"/>
      <c r="H210" s="381" t="s">
        <v>606</v>
      </c>
      <c r="I210" s="381"/>
      <c r="J210" s="381"/>
      <c r="K210" s="308"/>
    </row>
    <row r="211" spans="2:11" s="1" customFormat="1" ht="15" customHeight="1">
      <c r="B211" s="326"/>
      <c r="C211" s="262"/>
      <c r="D211" s="262"/>
      <c r="E211" s="262"/>
      <c r="F211" s="283" t="s">
        <v>442</v>
      </c>
      <c r="G211" s="321"/>
      <c r="H211" s="382" t="s">
        <v>443</v>
      </c>
      <c r="I211" s="382"/>
      <c r="J211" s="382"/>
      <c r="K211" s="327"/>
    </row>
    <row r="212" spans="2:11" s="1" customFormat="1" ht="15" customHeight="1">
      <c r="B212" s="326"/>
      <c r="C212" s="262"/>
      <c r="D212" s="262"/>
      <c r="E212" s="262"/>
      <c r="F212" s="283" t="s">
        <v>444</v>
      </c>
      <c r="G212" s="321"/>
      <c r="H212" s="382" t="s">
        <v>396</v>
      </c>
      <c r="I212" s="382"/>
      <c r="J212" s="382"/>
      <c r="K212" s="327"/>
    </row>
    <row r="213" spans="2:11" s="1" customFormat="1" ht="15" customHeight="1">
      <c r="B213" s="326"/>
      <c r="C213" s="262"/>
      <c r="D213" s="262"/>
      <c r="E213" s="262"/>
      <c r="F213" s="283"/>
      <c r="G213" s="321"/>
      <c r="H213" s="312"/>
      <c r="I213" s="312"/>
      <c r="J213" s="312"/>
      <c r="K213" s="327"/>
    </row>
    <row r="214" spans="2:11" s="1" customFormat="1" ht="15" customHeight="1">
      <c r="B214" s="326"/>
      <c r="C214" s="262" t="s">
        <v>569</v>
      </c>
      <c r="D214" s="262"/>
      <c r="E214" s="262"/>
      <c r="F214" s="283">
        <v>1</v>
      </c>
      <c r="G214" s="321"/>
      <c r="H214" s="382" t="s">
        <v>607</v>
      </c>
      <c r="I214" s="382"/>
      <c r="J214" s="382"/>
      <c r="K214" s="327"/>
    </row>
    <row r="215" spans="2:11" s="1" customFormat="1" ht="15" customHeight="1">
      <c r="B215" s="326"/>
      <c r="C215" s="262"/>
      <c r="D215" s="262"/>
      <c r="E215" s="262"/>
      <c r="F215" s="283">
        <v>2</v>
      </c>
      <c r="G215" s="321"/>
      <c r="H215" s="382" t="s">
        <v>608</v>
      </c>
      <c r="I215" s="382"/>
      <c r="J215" s="382"/>
      <c r="K215" s="327"/>
    </row>
    <row r="216" spans="2:11" s="1" customFormat="1" ht="15" customHeight="1">
      <c r="B216" s="326"/>
      <c r="C216" s="262"/>
      <c r="D216" s="262"/>
      <c r="E216" s="262"/>
      <c r="F216" s="283">
        <v>3</v>
      </c>
      <c r="G216" s="321"/>
      <c r="H216" s="382" t="s">
        <v>609</v>
      </c>
      <c r="I216" s="382"/>
      <c r="J216" s="382"/>
      <c r="K216" s="327"/>
    </row>
    <row r="217" spans="2:11" s="1" customFormat="1" ht="15" customHeight="1">
      <c r="B217" s="326"/>
      <c r="C217" s="262"/>
      <c r="D217" s="262"/>
      <c r="E217" s="262"/>
      <c r="F217" s="283">
        <v>4</v>
      </c>
      <c r="G217" s="321"/>
      <c r="H217" s="382" t="s">
        <v>610</v>
      </c>
      <c r="I217" s="382"/>
      <c r="J217" s="382"/>
      <c r="K217" s="327"/>
    </row>
    <row r="218" spans="2:11" s="1" customFormat="1" ht="12.75" customHeight="1">
      <c r="B218" s="328"/>
      <c r="C218" s="329"/>
      <c r="D218" s="329"/>
      <c r="E218" s="329"/>
      <c r="F218" s="329"/>
      <c r="G218" s="329"/>
      <c r="H218" s="329"/>
      <c r="I218" s="329"/>
      <c r="J218" s="329"/>
      <c r="K218" s="330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3641 - VD  Klavary, oprav...</vt:lpstr>
      <vt:lpstr>Seznam figur</vt:lpstr>
      <vt:lpstr>Pokyny pro vyplnění</vt:lpstr>
      <vt:lpstr>'3641 - VD  Klavary, oprav...'!Názvy_tisku</vt:lpstr>
      <vt:lpstr>'Rekapitulace stavby'!Názvy_tisku</vt:lpstr>
      <vt:lpstr>'Seznam figur'!Názvy_tisku</vt:lpstr>
      <vt:lpstr>'3641 - VD  Klavary, oprav...'!Oblast_tisku</vt:lpstr>
      <vt:lpstr>'Pokyny pro vyplnění'!Oblast_tisku</vt:lpstr>
      <vt:lpstr>'Rekapitulace stavby'!Oblast_tisku</vt:lpstr>
      <vt:lpstr>'Seznam figur'!Oblast_tisku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Stanislav Winkler</dc:creator>
  <cp:lastModifiedBy>Ing. Jakub Hušek</cp:lastModifiedBy>
  <dcterms:created xsi:type="dcterms:W3CDTF">2023-02-07T11:13:08Z</dcterms:created>
  <dcterms:modified xsi:type="dcterms:W3CDTF">2023-03-10T09:12:55Z</dcterms:modified>
</cp:coreProperties>
</file>