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Práce\výběrovky\Zakázky\2023\Stavební\3995 - VD Těrlicko, provozní budova\EZAK\"/>
    </mc:Choice>
  </mc:AlternateContent>
  <bookViews>
    <workbookView xWindow="20085" yWindow="255" windowWidth="16965" windowHeight="1548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01_Stavební část" sheetId="12" r:id="rId4"/>
    <sheet name="SO02- Silnoproudá elektrote..." sheetId="13" r:id="rId5"/>
    <sheet name="SO03_Topení" sheetId="14" r:id="rId6"/>
  </sheets>
  <externalReferences>
    <externalReference r:id="rId7"/>
    <externalReference r:id="rId8"/>
  </externalReferences>
  <definedNames>
    <definedName name="_xlnm._FilterDatabase" localSheetId="4" hidden="1">'SO02- Silnoproudá elektrote...'!$C$128:$K$291</definedName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_xlnm.Print_Titles" localSheetId="4">'SO02- Silnoproudá elektrote...'!$128:$128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'SO01_Stavební část'!$A$1:$U$111</definedName>
    <definedName name="_xlnm.Print_Area" localSheetId="4">'SO02- Silnoproudá elektrote...'!$C$4:$J$76,'SO02- Silnoproudá elektrote...'!$C$82:$J$110,'SO02- Silnoproudá elektrote...'!$C$116:$J$291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4" l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E119" i="13"/>
  <c r="J12" i="13"/>
  <c r="J89" i="13" s="1"/>
  <c r="J17" i="13"/>
  <c r="E18" i="13"/>
  <c r="F126" i="13" s="1"/>
  <c r="J18" i="13"/>
  <c r="J35" i="13"/>
  <c r="J36" i="13"/>
  <c r="J37" i="13"/>
  <c r="E87" i="13"/>
  <c r="F89" i="13"/>
  <c r="F91" i="13"/>
  <c r="J91" i="13"/>
  <c r="J92" i="13"/>
  <c r="E121" i="13"/>
  <c r="F123" i="13"/>
  <c r="J123" i="13"/>
  <c r="F125" i="13"/>
  <c r="J125" i="13"/>
  <c r="J126" i="13"/>
  <c r="R131" i="13"/>
  <c r="R130" i="13" s="1"/>
  <c r="J132" i="13"/>
  <c r="P132" i="13"/>
  <c r="P131" i="13" s="1"/>
  <c r="P130" i="13" s="1"/>
  <c r="R132" i="13"/>
  <c r="T132" i="13"/>
  <c r="BE132" i="13"/>
  <c r="BF132" i="13"/>
  <c r="BG132" i="13"/>
  <c r="BH132" i="13"/>
  <c r="BI132" i="13"/>
  <c r="BK132" i="13"/>
  <c r="J133" i="13"/>
  <c r="P133" i="13"/>
  <c r="R133" i="13"/>
  <c r="T133" i="13"/>
  <c r="T131" i="13" s="1"/>
  <c r="T130" i="13" s="1"/>
  <c r="BE133" i="13"/>
  <c r="BF133" i="13"/>
  <c r="BG133" i="13"/>
  <c r="BH133" i="13"/>
  <c r="BI133" i="13"/>
  <c r="BK133" i="13"/>
  <c r="J134" i="13"/>
  <c r="P134" i="13"/>
  <c r="R134" i="13"/>
  <c r="T134" i="13"/>
  <c r="BE134" i="13"/>
  <c r="BF134" i="13"/>
  <c r="BG134" i="13"/>
  <c r="BH134" i="13"/>
  <c r="BI134" i="13"/>
  <c r="BK134" i="13"/>
  <c r="R136" i="13"/>
  <c r="J137" i="13"/>
  <c r="P137" i="13"/>
  <c r="P136" i="13" s="1"/>
  <c r="R137" i="13"/>
  <c r="T137" i="13"/>
  <c r="BE137" i="13"/>
  <c r="BF137" i="13"/>
  <c r="BG137" i="13"/>
  <c r="BH137" i="13"/>
  <c r="BI137" i="13"/>
  <c r="BK137" i="13"/>
  <c r="J138" i="13"/>
  <c r="P138" i="13"/>
  <c r="R138" i="13"/>
  <c r="T138" i="13"/>
  <c r="T136" i="13" s="1"/>
  <c r="BE138" i="13"/>
  <c r="BF138" i="13"/>
  <c r="BG138" i="13"/>
  <c r="BH138" i="13"/>
  <c r="BI138" i="13"/>
  <c r="BK138" i="13"/>
  <c r="J139" i="13"/>
  <c r="P139" i="13"/>
  <c r="R139" i="13"/>
  <c r="T139" i="13"/>
  <c r="BE139" i="13"/>
  <c r="BF139" i="13"/>
  <c r="BG139" i="13"/>
  <c r="BH139" i="13"/>
  <c r="BI139" i="13"/>
  <c r="BK139" i="13"/>
  <c r="J140" i="13"/>
  <c r="P140" i="13"/>
  <c r="R140" i="13"/>
  <c r="T140" i="13"/>
  <c r="BE140" i="13"/>
  <c r="BF140" i="13"/>
  <c r="BG140" i="13"/>
  <c r="BH140" i="13"/>
  <c r="BI140" i="13"/>
  <c r="BK140" i="13"/>
  <c r="J141" i="13"/>
  <c r="P141" i="13"/>
  <c r="R141" i="13"/>
  <c r="T141" i="13"/>
  <c r="BE141" i="13"/>
  <c r="BF141" i="13"/>
  <c r="BG141" i="13"/>
  <c r="BH141" i="13"/>
  <c r="BI141" i="13"/>
  <c r="BK141" i="13"/>
  <c r="J142" i="13"/>
  <c r="P142" i="13"/>
  <c r="R142" i="13"/>
  <c r="T142" i="13"/>
  <c r="BE142" i="13"/>
  <c r="BF142" i="13"/>
  <c r="BG142" i="13"/>
  <c r="BH142" i="13"/>
  <c r="BI142" i="13"/>
  <c r="BK142" i="13"/>
  <c r="P143" i="13"/>
  <c r="J144" i="13"/>
  <c r="P144" i="13"/>
  <c r="R144" i="13"/>
  <c r="T144" i="13"/>
  <c r="T143" i="13" s="1"/>
  <c r="BE144" i="13"/>
  <c r="BF144" i="13"/>
  <c r="BG144" i="13"/>
  <c r="BH144" i="13"/>
  <c r="BI144" i="13"/>
  <c r="BK144" i="13"/>
  <c r="J145" i="13"/>
  <c r="P145" i="13"/>
  <c r="R145" i="13"/>
  <c r="R143" i="13" s="1"/>
  <c r="T145" i="13"/>
  <c r="BE145" i="13"/>
  <c r="BF145" i="13"/>
  <c r="BG145" i="13"/>
  <c r="BH145" i="13"/>
  <c r="BI145" i="13"/>
  <c r="BK145" i="13"/>
  <c r="J146" i="13"/>
  <c r="P146" i="13"/>
  <c r="R146" i="13"/>
  <c r="T146" i="13"/>
  <c r="BE146" i="13"/>
  <c r="BF146" i="13"/>
  <c r="BG146" i="13"/>
  <c r="BH146" i="13"/>
  <c r="BI146" i="13"/>
  <c r="BK146" i="13"/>
  <c r="J147" i="13"/>
  <c r="P147" i="13"/>
  <c r="R147" i="13"/>
  <c r="T147" i="13"/>
  <c r="BE147" i="13"/>
  <c r="BF147" i="13"/>
  <c r="BG147" i="13"/>
  <c r="BH147" i="13"/>
  <c r="BI147" i="13"/>
  <c r="BK147" i="13"/>
  <c r="J148" i="13"/>
  <c r="P148" i="13"/>
  <c r="R148" i="13"/>
  <c r="T148" i="13"/>
  <c r="BE148" i="13"/>
  <c r="BF148" i="13"/>
  <c r="BG148" i="13"/>
  <c r="BH148" i="13"/>
  <c r="BI148" i="13"/>
  <c r="BK148" i="13"/>
  <c r="J149" i="13"/>
  <c r="P149" i="13"/>
  <c r="R149" i="13"/>
  <c r="T149" i="13"/>
  <c r="BE149" i="13"/>
  <c r="BF149" i="13"/>
  <c r="BG149" i="13"/>
  <c r="BH149" i="13"/>
  <c r="BI149" i="13"/>
  <c r="BK149" i="13"/>
  <c r="J150" i="13"/>
  <c r="P150" i="13"/>
  <c r="R150" i="13"/>
  <c r="T150" i="13"/>
  <c r="BE150" i="13"/>
  <c r="BF150" i="13"/>
  <c r="BG150" i="13"/>
  <c r="BH150" i="13"/>
  <c r="BI150" i="13"/>
  <c r="BK150" i="13"/>
  <c r="J151" i="13"/>
  <c r="P151" i="13"/>
  <c r="R151" i="13"/>
  <c r="T151" i="13"/>
  <c r="BE151" i="13"/>
  <c r="BF151" i="13"/>
  <c r="BG151" i="13"/>
  <c r="BH151" i="13"/>
  <c r="BI151" i="13"/>
  <c r="BK151" i="13"/>
  <c r="J152" i="13"/>
  <c r="P152" i="13"/>
  <c r="R152" i="13"/>
  <c r="T152" i="13"/>
  <c r="BE152" i="13"/>
  <c r="BF152" i="13"/>
  <c r="BG152" i="13"/>
  <c r="BH152" i="13"/>
  <c r="BI152" i="13"/>
  <c r="BK152" i="13"/>
  <c r="J153" i="13"/>
  <c r="P153" i="13"/>
  <c r="R153" i="13"/>
  <c r="T153" i="13"/>
  <c r="BE153" i="13"/>
  <c r="BF153" i="13"/>
  <c r="BG153" i="13"/>
  <c r="BH153" i="13"/>
  <c r="BI153" i="13"/>
  <c r="BK153" i="13"/>
  <c r="J155" i="13"/>
  <c r="P155" i="13"/>
  <c r="R155" i="13"/>
  <c r="R154" i="13" s="1"/>
  <c r="T155" i="13"/>
  <c r="T154" i="13" s="1"/>
  <c r="BE155" i="13"/>
  <c r="BF155" i="13"/>
  <c r="BG155" i="13"/>
  <c r="BH155" i="13"/>
  <c r="BI155" i="13"/>
  <c r="BK155" i="13"/>
  <c r="J156" i="13"/>
  <c r="P156" i="13"/>
  <c r="P154" i="13" s="1"/>
  <c r="R156" i="13"/>
  <c r="T156" i="13"/>
  <c r="BE156" i="13"/>
  <c r="BF156" i="13"/>
  <c r="BG156" i="13"/>
  <c r="BH156" i="13"/>
  <c r="BI156" i="13"/>
  <c r="BK156" i="13"/>
  <c r="J157" i="13"/>
  <c r="P157" i="13"/>
  <c r="R157" i="13"/>
  <c r="T157" i="13"/>
  <c r="BE157" i="13"/>
  <c r="BF157" i="13"/>
  <c r="BG157" i="13"/>
  <c r="BH157" i="13"/>
  <c r="BI157" i="13"/>
  <c r="BK157" i="13"/>
  <c r="J158" i="13"/>
  <c r="P158" i="13"/>
  <c r="R158" i="13"/>
  <c r="T158" i="13"/>
  <c r="BE158" i="13"/>
  <c r="BF158" i="13"/>
  <c r="BG158" i="13"/>
  <c r="BH158" i="13"/>
  <c r="BI158" i="13"/>
  <c r="BK158" i="13"/>
  <c r="J159" i="13"/>
  <c r="P159" i="13"/>
  <c r="R159" i="13"/>
  <c r="T159" i="13"/>
  <c r="BE159" i="13"/>
  <c r="BF159" i="13"/>
  <c r="BG159" i="13"/>
  <c r="BH159" i="13"/>
  <c r="BI159" i="13"/>
  <c r="BK159" i="13"/>
  <c r="J162" i="13"/>
  <c r="P162" i="13"/>
  <c r="R162" i="13"/>
  <c r="T162" i="13"/>
  <c r="BE162" i="13"/>
  <c r="BF162" i="13"/>
  <c r="BG162" i="13"/>
  <c r="BH162" i="13"/>
  <c r="BI162" i="13"/>
  <c r="BK162" i="13"/>
  <c r="J163" i="13"/>
  <c r="P163" i="13"/>
  <c r="P161" i="13" s="1"/>
  <c r="P160" i="13" s="1"/>
  <c r="R163" i="13"/>
  <c r="T163" i="13"/>
  <c r="BE163" i="13"/>
  <c r="BF163" i="13"/>
  <c r="BG163" i="13"/>
  <c r="BH163" i="13"/>
  <c r="BI163" i="13"/>
  <c r="BK163" i="13"/>
  <c r="J164" i="13"/>
  <c r="P164" i="13"/>
  <c r="R164" i="13"/>
  <c r="T164" i="13"/>
  <c r="BE164" i="13"/>
  <c r="BF164" i="13"/>
  <c r="BG164" i="13"/>
  <c r="BH164" i="13"/>
  <c r="BI164" i="13"/>
  <c r="BK164" i="13"/>
  <c r="J165" i="13"/>
  <c r="P165" i="13"/>
  <c r="R165" i="13"/>
  <c r="T165" i="13"/>
  <c r="BE165" i="13"/>
  <c r="BF165" i="13"/>
  <c r="BG165" i="13"/>
  <c r="BH165" i="13"/>
  <c r="BI165" i="13"/>
  <c r="BK165" i="13"/>
  <c r="J166" i="13"/>
  <c r="P166" i="13"/>
  <c r="R166" i="13"/>
  <c r="T166" i="13"/>
  <c r="BE166" i="13"/>
  <c r="BF166" i="13"/>
  <c r="BG166" i="13"/>
  <c r="BH166" i="13"/>
  <c r="BI166" i="13"/>
  <c r="BK166" i="13"/>
  <c r="J167" i="13"/>
  <c r="P167" i="13"/>
  <c r="R167" i="13"/>
  <c r="T167" i="13"/>
  <c r="BE167" i="13"/>
  <c r="BF167" i="13"/>
  <c r="BG167" i="13"/>
  <c r="BH167" i="13"/>
  <c r="BI167" i="13"/>
  <c r="BK167" i="13"/>
  <c r="J168" i="13"/>
  <c r="P168" i="13"/>
  <c r="R168" i="13"/>
  <c r="T168" i="13"/>
  <c r="BE168" i="13"/>
  <c r="BF168" i="13"/>
  <c r="BG168" i="13"/>
  <c r="BH168" i="13"/>
  <c r="BI168" i="13"/>
  <c r="BK168" i="13"/>
  <c r="J169" i="13"/>
  <c r="P169" i="13"/>
  <c r="R169" i="13"/>
  <c r="T169" i="13"/>
  <c r="BE169" i="13"/>
  <c r="BF169" i="13"/>
  <c r="BG169" i="13"/>
  <c r="BH169" i="13"/>
  <c r="BI169" i="13"/>
  <c r="BK169" i="13"/>
  <c r="J170" i="13"/>
  <c r="P170" i="13"/>
  <c r="R170" i="13"/>
  <c r="T170" i="13"/>
  <c r="BE170" i="13"/>
  <c r="BF170" i="13"/>
  <c r="BG170" i="13"/>
  <c r="BH170" i="13"/>
  <c r="BI170" i="13"/>
  <c r="BK170" i="13"/>
  <c r="J171" i="13"/>
  <c r="P171" i="13"/>
  <c r="R171" i="13"/>
  <c r="T171" i="13"/>
  <c r="BE171" i="13"/>
  <c r="BF171" i="13"/>
  <c r="BG171" i="13"/>
  <c r="BH171" i="13"/>
  <c r="BI171" i="13"/>
  <c r="BK171" i="13"/>
  <c r="J172" i="13"/>
  <c r="P172" i="13"/>
  <c r="R172" i="13"/>
  <c r="T172" i="13"/>
  <c r="BE172" i="13"/>
  <c r="BF172" i="13"/>
  <c r="BG172" i="13"/>
  <c r="BH172" i="13"/>
  <c r="BI172" i="13"/>
  <c r="BK172" i="13"/>
  <c r="J173" i="13"/>
  <c r="P173" i="13"/>
  <c r="R173" i="13"/>
  <c r="T173" i="13"/>
  <c r="BE173" i="13"/>
  <c r="BF173" i="13"/>
  <c r="BG173" i="13"/>
  <c r="BH173" i="13"/>
  <c r="BI173" i="13"/>
  <c r="BK173" i="13"/>
  <c r="J174" i="13"/>
  <c r="P174" i="13"/>
  <c r="R174" i="13"/>
  <c r="T174" i="13"/>
  <c r="BE174" i="13"/>
  <c r="BF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P176" i="13"/>
  <c r="R176" i="13"/>
  <c r="T176" i="13"/>
  <c r="BE176" i="13"/>
  <c r="BF176" i="13"/>
  <c r="BG176" i="13"/>
  <c r="BH176" i="13"/>
  <c r="BI176" i="13"/>
  <c r="BK176" i="13"/>
  <c r="J177" i="13"/>
  <c r="P177" i="13"/>
  <c r="R177" i="13"/>
  <c r="T177" i="13"/>
  <c r="BE177" i="13"/>
  <c r="BF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P179" i="13"/>
  <c r="R179" i="13"/>
  <c r="T179" i="13"/>
  <c r="BE179" i="13"/>
  <c r="BF179" i="13"/>
  <c r="BG179" i="13"/>
  <c r="BH179" i="13"/>
  <c r="BI179" i="13"/>
  <c r="BK179" i="13"/>
  <c r="J180" i="13"/>
  <c r="P180" i="13"/>
  <c r="R180" i="13"/>
  <c r="T180" i="13"/>
  <c r="BE180" i="13"/>
  <c r="BF180" i="13"/>
  <c r="BG180" i="13"/>
  <c r="BH180" i="13"/>
  <c r="BI180" i="13"/>
  <c r="BK180" i="13"/>
  <c r="J181" i="13"/>
  <c r="BE181" i="13" s="1"/>
  <c r="P181" i="13"/>
  <c r="R181" i="13"/>
  <c r="T181" i="13"/>
  <c r="BF181" i="13"/>
  <c r="BG181" i="13"/>
  <c r="BH181" i="13"/>
  <c r="BI181" i="13"/>
  <c r="BK181" i="13"/>
  <c r="J182" i="13"/>
  <c r="P182" i="13"/>
  <c r="R182" i="13"/>
  <c r="T182" i="13"/>
  <c r="BE182" i="13"/>
  <c r="BF182" i="13"/>
  <c r="BG182" i="13"/>
  <c r="BH182" i="13"/>
  <c r="BI182" i="13"/>
  <c r="BK182" i="13"/>
  <c r="J183" i="13"/>
  <c r="P183" i="13"/>
  <c r="R183" i="13"/>
  <c r="T183" i="13"/>
  <c r="BE183" i="13"/>
  <c r="BF183" i="13"/>
  <c r="BG183" i="13"/>
  <c r="BH183" i="13"/>
  <c r="BI183" i="13"/>
  <c r="BK183" i="13"/>
  <c r="J184" i="13"/>
  <c r="P184" i="13"/>
  <c r="R184" i="13"/>
  <c r="T184" i="13"/>
  <c r="BE184" i="13"/>
  <c r="BF184" i="13"/>
  <c r="BG184" i="13"/>
  <c r="BH184" i="13"/>
  <c r="BI184" i="13"/>
  <c r="BK184" i="13"/>
  <c r="J185" i="13"/>
  <c r="P185" i="13"/>
  <c r="R185" i="13"/>
  <c r="T185" i="13"/>
  <c r="BE185" i="13"/>
  <c r="BF185" i="13"/>
  <c r="BG185" i="13"/>
  <c r="BH185" i="13"/>
  <c r="BI185" i="13"/>
  <c r="BK185" i="13"/>
  <c r="J186" i="13"/>
  <c r="P186" i="13"/>
  <c r="R186" i="13"/>
  <c r="T186" i="13"/>
  <c r="BE186" i="13"/>
  <c r="BF186" i="13"/>
  <c r="BG186" i="13"/>
  <c r="BH186" i="13"/>
  <c r="BI186" i="13"/>
  <c r="BK186" i="13"/>
  <c r="J187" i="13"/>
  <c r="P187" i="13"/>
  <c r="R187" i="13"/>
  <c r="T187" i="13"/>
  <c r="BE187" i="13"/>
  <c r="BF187" i="13"/>
  <c r="BG187" i="13"/>
  <c r="BH187" i="13"/>
  <c r="BI187" i="13"/>
  <c r="BK187" i="13"/>
  <c r="J188" i="13"/>
  <c r="P188" i="13"/>
  <c r="R188" i="13"/>
  <c r="T188" i="13"/>
  <c r="BE188" i="13"/>
  <c r="BF188" i="13"/>
  <c r="BG188" i="13"/>
  <c r="BH188" i="13"/>
  <c r="BI188" i="13"/>
  <c r="BK188" i="13"/>
  <c r="J189" i="13"/>
  <c r="P189" i="13"/>
  <c r="R189" i="13"/>
  <c r="T189" i="13"/>
  <c r="BE189" i="13"/>
  <c r="BF189" i="13"/>
  <c r="BG189" i="13"/>
  <c r="BH189" i="13"/>
  <c r="BI189" i="13"/>
  <c r="BK189" i="13"/>
  <c r="J190" i="13"/>
  <c r="P190" i="13"/>
  <c r="R190" i="13"/>
  <c r="T190" i="13"/>
  <c r="BE190" i="13"/>
  <c r="BF190" i="13"/>
  <c r="BG190" i="13"/>
  <c r="BH190" i="13"/>
  <c r="BI190" i="13"/>
  <c r="BK190" i="13"/>
  <c r="J191" i="13"/>
  <c r="P191" i="13"/>
  <c r="R191" i="13"/>
  <c r="T191" i="13"/>
  <c r="BE191" i="13"/>
  <c r="BF191" i="13"/>
  <c r="BG191" i="13"/>
  <c r="BH191" i="13"/>
  <c r="BI191" i="13"/>
  <c r="BK191" i="13"/>
  <c r="J192" i="13"/>
  <c r="P192" i="13"/>
  <c r="R192" i="13"/>
  <c r="T192" i="13"/>
  <c r="BE192" i="13"/>
  <c r="BF192" i="13"/>
  <c r="BG192" i="13"/>
  <c r="BH192" i="13"/>
  <c r="BI192" i="13"/>
  <c r="BK192" i="13"/>
  <c r="J193" i="13"/>
  <c r="P193" i="13"/>
  <c r="R193" i="13"/>
  <c r="T193" i="13"/>
  <c r="BE193" i="13"/>
  <c r="BF193" i="13"/>
  <c r="BG193" i="13"/>
  <c r="BH193" i="13"/>
  <c r="BI193" i="13"/>
  <c r="BK193" i="13"/>
  <c r="J194" i="13"/>
  <c r="P194" i="13"/>
  <c r="R194" i="13"/>
  <c r="T194" i="13"/>
  <c r="BE194" i="13"/>
  <c r="BF194" i="13"/>
  <c r="BG194" i="13"/>
  <c r="BH194" i="13"/>
  <c r="BI194" i="13"/>
  <c r="BK194" i="13"/>
  <c r="J195" i="13"/>
  <c r="P195" i="13"/>
  <c r="R195" i="13"/>
  <c r="T195" i="13"/>
  <c r="BE195" i="13"/>
  <c r="BF195" i="13"/>
  <c r="BG195" i="13"/>
  <c r="BH195" i="13"/>
  <c r="BI195" i="13"/>
  <c r="BK195" i="13"/>
  <c r="J196" i="13"/>
  <c r="P196" i="13"/>
  <c r="R196" i="13"/>
  <c r="T196" i="13"/>
  <c r="BE196" i="13"/>
  <c r="BF196" i="13"/>
  <c r="BG196" i="13"/>
  <c r="BH196" i="13"/>
  <c r="BI196" i="13"/>
  <c r="BK196" i="13"/>
  <c r="J197" i="13"/>
  <c r="P197" i="13"/>
  <c r="R197" i="13"/>
  <c r="T197" i="13"/>
  <c r="BE197" i="13"/>
  <c r="BF197" i="13"/>
  <c r="BG197" i="13"/>
  <c r="BH197" i="13"/>
  <c r="BI197" i="13"/>
  <c r="BK197" i="13"/>
  <c r="J198" i="13"/>
  <c r="P198" i="13"/>
  <c r="R198" i="13"/>
  <c r="T198" i="13"/>
  <c r="BE198" i="13"/>
  <c r="BF198" i="13"/>
  <c r="BG198" i="13"/>
  <c r="BH198" i="13"/>
  <c r="BI198" i="13"/>
  <c r="BK198" i="13"/>
  <c r="J199" i="13"/>
  <c r="P199" i="13"/>
  <c r="R199" i="13"/>
  <c r="T199" i="13"/>
  <c r="BE199" i="13"/>
  <c r="BF199" i="13"/>
  <c r="BG199" i="13"/>
  <c r="BH199" i="13"/>
  <c r="BI199" i="13"/>
  <c r="BK199" i="13"/>
  <c r="J200" i="13"/>
  <c r="P200" i="13"/>
  <c r="R200" i="13"/>
  <c r="T200" i="13"/>
  <c r="BE200" i="13"/>
  <c r="BF200" i="13"/>
  <c r="BG200" i="13"/>
  <c r="BH200" i="13"/>
  <c r="BI200" i="13"/>
  <c r="BK200" i="13"/>
  <c r="J201" i="13"/>
  <c r="P201" i="13"/>
  <c r="R201" i="13"/>
  <c r="T201" i="13"/>
  <c r="BE201" i="13"/>
  <c r="BF201" i="13"/>
  <c r="BG201" i="13"/>
  <c r="BH201" i="13"/>
  <c r="BI201" i="13"/>
  <c r="BK201" i="13"/>
  <c r="J202" i="13"/>
  <c r="P202" i="13"/>
  <c r="R202" i="13"/>
  <c r="T202" i="13"/>
  <c r="BE202" i="13"/>
  <c r="BF202" i="13"/>
  <c r="BG202" i="13"/>
  <c r="BH202" i="13"/>
  <c r="BI202" i="13"/>
  <c r="BK202" i="13"/>
  <c r="J203" i="13"/>
  <c r="P203" i="13"/>
  <c r="R203" i="13"/>
  <c r="T203" i="13"/>
  <c r="BE203" i="13"/>
  <c r="BF203" i="13"/>
  <c r="BG203" i="13"/>
  <c r="BH203" i="13"/>
  <c r="BI203" i="13"/>
  <c r="BK203" i="13"/>
  <c r="J204" i="13"/>
  <c r="P204" i="13"/>
  <c r="R204" i="13"/>
  <c r="T204" i="13"/>
  <c r="BE204" i="13"/>
  <c r="BF204" i="13"/>
  <c r="BG204" i="13"/>
  <c r="BH204" i="13"/>
  <c r="BI204" i="13"/>
  <c r="BK204" i="13"/>
  <c r="J205" i="13"/>
  <c r="P205" i="13"/>
  <c r="R205" i="13"/>
  <c r="T205" i="13"/>
  <c r="BE205" i="13"/>
  <c r="BF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P207" i="13"/>
  <c r="R207" i="13"/>
  <c r="T207" i="13"/>
  <c r="BE207" i="13"/>
  <c r="BF207" i="13"/>
  <c r="BG207" i="13"/>
  <c r="BH207" i="13"/>
  <c r="BI207" i="13"/>
  <c r="BK207" i="13"/>
  <c r="J208" i="13"/>
  <c r="P208" i="13"/>
  <c r="R208" i="13"/>
  <c r="T208" i="13"/>
  <c r="BE208" i="13"/>
  <c r="BF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BE210" i="13" s="1"/>
  <c r="P210" i="13"/>
  <c r="R210" i="13"/>
  <c r="T210" i="13"/>
  <c r="BF210" i="13"/>
  <c r="BG210" i="13"/>
  <c r="BH210" i="13"/>
  <c r="BI210" i="13"/>
  <c r="BK210" i="13"/>
  <c r="J211" i="13"/>
  <c r="P211" i="13"/>
  <c r="R211" i="13"/>
  <c r="T211" i="13"/>
  <c r="BE211" i="13"/>
  <c r="BF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P213" i="13"/>
  <c r="R213" i="13"/>
  <c r="T213" i="13"/>
  <c r="BE213" i="13"/>
  <c r="BF213" i="13"/>
  <c r="BG213" i="13"/>
  <c r="BH213" i="13"/>
  <c r="BI213" i="13"/>
  <c r="BK213" i="13"/>
  <c r="J214" i="13"/>
  <c r="P214" i="13"/>
  <c r="R214" i="13"/>
  <c r="T214" i="13"/>
  <c r="BE214" i="13"/>
  <c r="BF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P216" i="13"/>
  <c r="R216" i="13"/>
  <c r="T216" i="13"/>
  <c r="BE216" i="13"/>
  <c r="BF216" i="13"/>
  <c r="BG216" i="13"/>
  <c r="BH216" i="13"/>
  <c r="BI216" i="13"/>
  <c r="BK216" i="13"/>
  <c r="J217" i="13"/>
  <c r="P217" i="13"/>
  <c r="R217" i="13"/>
  <c r="T217" i="13"/>
  <c r="BE217" i="13"/>
  <c r="BF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P219" i="13"/>
  <c r="J220" i="13"/>
  <c r="P220" i="13"/>
  <c r="R220" i="13"/>
  <c r="T220" i="13"/>
  <c r="T219" i="13" s="1"/>
  <c r="BE220" i="13"/>
  <c r="BF220" i="13"/>
  <c r="BG220" i="13"/>
  <c r="BH220" i="13"/>
  <c r="BI220" i="13"/>
  <c r="BK220" i="13"/>
  <c r="J221" i="13"/>
  <c r="P221" i="13"/>
  <c r="R221" i="13"/>
  <c r="R219" i="13" s="1"/>
  <c r="T221" i="13"/>
  <c r="BE221" i="13"/>
  <c r="BF221" i="13"/>
  <c r="BG221" i="13"/>
  <c r="BH221" i="13"/>
  <c r="BI221" i="13"/>
  <c r="BK221" i="13"/>
  <c r="J222" i="13"/>
  <c r="P222" i="13"/>
  <c r="R222" i="13"/>
  <c r="T222" i="13"/>
  <c r="BE222" i="13"/>
  <c r="BF222" i="13"/>
  <c r="BG222" i="13"/>
  <c r="BH222" i="13"/>
  <c r="BI222" i="13"/>
  <c r="BK222" i="13"/>
  <c r="J223" i="13"/>
  <c r="P223" i="13"/>
  <c r="R223" i="13"/>
  <c r="T223" i="13"/>
  <c r="BE223" i="13"/>
  <c r="BF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J225" i="13"/>
  <c r="P225" i="13"/>
  <c r="R225" i="13"/>
  <c r="T225" i="13"/>
  <c r="BE225" i="13"/>
  <c r="BF225" i="13"/>
  <c r="BG225" i="13"/>
  <c r="BH225" i="13"/>
  <c r="BI225" i="13"/>
  <c r="BK225" i="13"/>
  <c r="J227" i="13"/>
  <c r="P227" i="13"/>
  <c r="R227" i="13"/>
  <c r="R226" i="13" s="1"/>
  <c r="T227" i="13"/>
  <c r="T226" i="13" s="1"/>
  <c r="BE227" i="13"/>
  <c r="BF227" i="13"/>
  <c r="BG227" i="13"/>
  <c r="BH227" i="13"/>
  <c r="BI227" i="13"/>
  <c r="BK227" i="13"/>
  <c r="J228" i="13"/>
  <c r="P228" i="13"/>
  <c r="P226" i="13" s="1"/>
  <c r="R228" i="13"/>
  <c r="T228" i="13"/>
  <c r="BE228" i="13"/>
  <c r="BF228" i="13"/>
  <c r="BG228" i="13"/>
  <c r="BH228" i="13"/>
  <c r="BI228" i="13"/>
  <c r="BK228" i="13"/>
  <c r="J229" i="13"/>
  <c r="P229" i="13"/>
  <c r="R229" i="13"/>
  <c r="T229" i="13"/>
  <c r="BE229" i="13"/>
  <c r="BF229" i="13"/>
  <c r="BG229" i="13"/>
  <c r="BH229" i="13"/>
  <c r="BI229" i="13"/>
  <c r="BK229" i="13"/>
  <c r="J230" i="13"/>
  <c r="P230" i="13"/>
  <c r="R230" i="13"/>
  <c r="T230" i="13"/>
  <c r="BE230" i="13"/>
  <c r="BF230" i="13"/>
  <c r="BG230" i="13"/>
  <c r="BH230" i="13"/>
  <c r="BI230" i="13"/>
  <c r="BK230" i="13"/>
  <c r="J231" i="13"/>
  <c r="P231" i="13"/>
  <c r="R231" i="13"/>
  <c r="T231" i="13"/>
  <c r="BE231" i="13"/>
  <c r="BF231" i="13"/>
  <c r="BG231" i="13"/>
  <c r="BH231" i="13"/>
  <c r="BI231" i="13"/>
  <c r="BK231" i="13"/>
  <c r="J232" i="13"/>
  <c r="P232" i="13"/>
  <c r="R232" i="13"/>
  <c r="T232" i="13"/>
  <c r="BE232" i="13"/>
  <c r="BF232" i="13"/>
  <c r="BG232" i="13"/>
  <c r="BH232" i="13"/>
  <c r="BI232" i="13"/>
  <c r="BK232" i="13"/>
  <c r="J233" i="13"/>
  <c r="P233" i="13"/>
  <c r="R233" i="13"/>
  <c r="T233" i="13"/>
  <c r="BE233" i="13"/>
  <c r="BF233" i="13"/>
  <c r="BG233" i="13"/>
  <c r="BH233" i="13"/>
  <c r="BI233" i="13"/>
  <c r="BK233" i="13"/>
  <c r="J234" i="13"/>
  <c r="P234" i="13"/>
  <c r="R234" i="13"/>
  <c r="T234" i="13"/>
  <c r="BE234" i="13"/>
  <c r="BF234" i="13"/>
  <c r="BG234" i="13"/>
  <c r="BH234" i="13"/>
  <c r="BI234" i="13"/>
  <c r="BK234" i="13"/>
  <c r="J235" i="13"/>
  <c r="P235" i="13"/>
  <c r="R235" i="13"/>
  <c r="T235" i="13"/>
  <c r="BE235" i="13"/>
  <c r="BF235" i="13"/>
  <c r="BG235" i="13"/>
  <c r="BH235" i="13"/>
  <c r="BI235" i="13"/>
  <c r="BK235" i="13"/>
  <c r="J236" i="13"/>
  <c r="P236" i="13"/>
  <c r="R236" i="13"/>
  <c r="T236" i="13"/>
  <c r="BE236" i="13"/>
  <c r="BF236" i="13"/>
  <c r="BG236" i="13"/>
  <c r="BH236" i="13"/>
  <c r="BI236" i="13"/>
  <c r="BK236" i="13"/>
  <c r="J237" i="13"/>
  <c r="P237" i="13"/>
  <c r="R237" i="13"/>
  <c r="T237" i="13"/>
  <c r="BE237" i="13"/>
  <c r="BF237" i="13"/>
  <c r="BG237" i="13"/>
  <c r="BH237" i="13"/>
  <c r="BI237" i="13"/>
  <c r="BK237" i="13"/>
  <c r="J238" i="13"/>
  <c r="P238" i="13"/>
  <c r="R238" i="13"/>
  <c r="T238" i="13"/>
  <c r="BE238" i="13"/>
  <c r="BF238" i="13"/>
  <c r="BG238" i="13"/>
  <c r="BH238" i="13"/>
  <c r="BI238" i="13"/>
  <c r="BK238" i="13"/>
  <c r="J239" i="13"/>
  <c r="P239" i="13"/>
  <c r="R239" i="13"/>
  <c r="T239" i="13"/>
  <c r="BE239" i="13"/>
  <c r="BF239" i="13"/>
  <c r="BG239" i="13"/>
  <c r="BH239" i="13"/>
  <c r="BI239" i="13"/>
  <c r="BK239" i="13"/>
  <c r="J240" i="13"/>
  <c r="P240" i="13"/>
  <c r="R240" i="13"/>
  <c r="T240" i="13"/>
  <c r="BE240" i="13"/>
  <c r="BF240" i="13"/>
  <c r="BG240" i="13"/>
  <c r="BH240" i="13"/>
  <c r="BI240" i="13"/>
  <c r="BK240" i="13"/>
  <c r="J241" i="13"/>
  <c r="P241" i="13"/>
  <c r="R241" i="13"/>
  <c r="T241" i="13"/>
  <c r="BE241" i="13"/>
  <c r="BF241" i="13"/>
  <c r="BG241" i="13"/>
  <c r="BH241" i="13"/>
  <c r="BI241" i="13"/>
  <c r="BK241" i="13"/>
  <c r="J242" i="13"/>
  <c r="P242" i="13"/>
  <c r="R242" i="13"/>
  <c r="T242" i="13"/>
  <c r="BE242" i="13"/>
  <c r="BF242" i="13"/>
  <c r="BG242" i="13"/>
  <c r="BH242" i="13"/>
  <c r="BI242" i="13"/>
  <c r="BK242" i="13"/>
  <c r="J243" i="13"/>
  <c r="P243" i="13"/>
  <c r="R243" i="13"/>
  <c r="T243" i="13"/>
  <c r="BE243" i="13"/>
  <c r="BF243" i="13"/>
  <c r="BG243" i="13"/>
  <c r="BH243" i="13"/>
  <c r="BI243" i="13"/>
  <c r="BK243" i="13"/>
  <c r="P244" i="13"/>
  <c r="J245" i="13"/>
  <c r="P245" i="13"/>
  <c r="R245" i="13"/>
  <c r="T245" i="13"/>
  <c r="T244" i="13" s="1"/>
  <c r="BE245" i="13"/>
  <c r="BF245" i="13"/>
  <c r="BG245" i="13"/>
  <c r="BH245" i="13"/>
  <c r="BI245" i="13"/>
  <c r="BK245" i="13"/>
  <c r="J246" i="13"/>
  <c r="P246" i="13"/>
  <c r="R246" i="13"/>
  <c r="R244" i="13" s="1"/>
  <c r="T246" i="13"/>
  <c r="BE246" i="13"/>
  <c r="BF246" i="13"/>
  <c r="BG246" i="13"/>
  <c r="BH246" i="13"/>
  <c r="BI246" i="13"/>
  <c r="BK246" i="13"/>
  <c r="J247" i="13"/>
  <c r="P247" i="13"/>
  <c r="R247" i="13"/>
  <c r="T247" i="13"/>
  <c r="BE247" i="13"/>
  <c r="BF247" i="13"/>
  <c r="BG247" i="13"/>
  <c r="BH247" i="13"/>
  <c r="BI247" i="13"/>
  <c r="BK247" i="13"/>
  <c r="J248" i="13"/>
  <c r="P248" i="13"/>
  <c r="R248" i="13"/>
  <c r="T248" i="13"/>
  <c r="BE248" i="13"/>
  <c r="BF248" i="13"/>
  <c r="BG248" i="13"/>
  <c r="BH248" i="13"/>
  <c r="BI248" i="13"/>
  <c r="BK248" i="13"/>
  <c r="J249" i="13"/>
  <c r="P249" i="13"/>
  <c r="R249" i="13"/>
  <c r="T249" i="13"/>
  <c r="BE249" i="13"/>
  <c r="BF249" i="13"/>
  <c r="BG249" i="13"/>
  <c r="BH249" i="13"/>
  <c r="BI249" i="13"/>
  <c r="BK249" i="13"/>
  <c r="J250" i="13"/>
  <c r="P250" i="13"/>
  <c r="R250" i="13"/>
  <c r="T250" i="13"/>
  <c r="BE250" i="13"/>
  <c r="BF250" i="13"/>
  <c r="BG250" i="13"/>
  <c r="BH250" i="13"/>
  <c r="BI250" i="13"/>
  <c r="BK250" i="13"/>
  <c r="J251" i="13"/>
  <c r="P251" i="13"/>
  <c r="R251" i="13"/>
  <c r="T251" i="13"/>
  <c r="BE251" i="13"/>
  <c r="BF251" i="13"/>
  <c r="BG251" i="13"/>
  <c r="BH251" i="13"/>
  <c r="BI251" i="13"/>
  <c r="BK251" i="13"/>
  <c r="J252" i="13"/>
  <c r="P252" i="13"/>
  <c r="R252" i="13"/>
  <c r="T252" i="13"/>
  <c r="BE252" i="13"/>
  <c r="BF252" i="13"/>
  <c r="BG252" i="13"/>
  <c r="BH252" i="13"/>
  <c r="BI252" i="13"/>
  <c r="BK252" i="13"/>
  <c r="J253" i="13"/>
  <c r="P253" i="13"/>
  <c r="R253" i="13"/>
  <c r="T253" i="13"/>
  <c r="BE253" i="13"/>
  <c r="BF253" i="13"/>
  <c r="BG253" i="13"/>
  <c r="BH253" i="13"/>
  <c r="BI253" i="13"/>
  <c r="BK253" i="13"/>
  <c r="J254" i="13"/>
  <c r="P254" i="13"/>
  <c r="R254" i="13"/>
  <c r="T254" i="13"/>
  <c r="BE254" i="13"/>
  <c r="BF254" i="13"/>
  <c r="BG254" i="13"/>
  <c r="BH254" i="13"/>
  <c r="BI254" i="13"/>
  <c r="BK254" i="13"/>
  <c r="J255" i="13"/>
  <c r="P255" i="13"/>
  <c r="R255" i="13"/>
  <c r="T255" i="13"/>
  <c r="BE255" i="13"/>
  <c r="BF255" i="13"/>
  <c r="BG255" i="13"/>
  <c r="BH255" i="13"/>
  <c r="BI255" i="13"/>
  <c r="BK255" i="13"/>
  <c r="J256" i="13"/>
  <c r="P256" i="13"/>
  <c r="R256" i="13"/>
  <c r="T256" i="13"/>
  <c r="BE256" i="13"/>
  <c r="BF256" i="13"/>
  <c r="BG256" i="13"/>
  <c r="BH256" i="13"/>
  <c r="BI256" i="13"/>
  <c r="BK256" i="13"/>
  <c r="J257" i="13"/>
  <c r="P257" i="13"/>
  <c r="R257" i="13"/>
  <c r="T257" i="13"/>
  <c r="BE257" i="13"/>
  <c r="BF257" i="13"/>
  <c r="BG257" i="13"/>
  <c r="BH257" i="13"/>
  <c r="BI257" i="13"/>
  <c r="BK257" i="13"/>
  <c r="J258" i="13"/>
  <c r="P258" i="13"/>
  <c r="R258" i="13"/>
  <c r="T258" i="13"/>
  <c r="BE258" i="13"/>
  <c r="BF258" i="13"/>
  <c r="BG258" i="13"/>
  <c r="BH258" i="13"/>
  <c r="BI258" i="13"/>
  <c r="BK258" i="13"/>
  <c r="J259" i="13"/>
  <c r="P259" i="13"/>
  <c r="R259" i="13"/>
  <c r="T259" i="13"/>
  <c r="BE259" i="13"/>
  <c r="BF259" i="13"/>
  <c r="BG259" i="13"/>
  <c r="BH259" i="13"/>
  <c r="BI259" i="13"/>
  <c r="BK259" i="13"/>
  <c r="J260" i="13"/>
  <c r="P260" i="13"/>
  <c r="R260" i="13"/>
  <c r="T260" i="13"/>
  <c r="BE260" i="13"/>
  <c r="BF260" i="13"/>
  <c r="BG260" i="13"/>
  <c r="BH260" i="13"/>
  <c r="BI260" i="13"/>
  <c r="BK260" i="13"/>
  <c r="J261" i="13"/>
  <c r="P261" i="13"/>
  <c r="R261" i="13"/>
  <c r="T261" i="13"/>
  <c r="BE261" i="13"/>
  <c r="BF261" i="13"/>
  <c r="BG261" i="13"/>
  <c r="BH261" i="13"/>
  <c r="BI261" i="13"/>
  <c r="BK261" i="13"/>
  <c r="J262" i="13"/>
  <c r="P262" i="13"/>
  <c r="R262" i="13"/>
  <c r="T262" i="13"/>
  <c r="BE262" i="13"/>
  <c r="BF262" i="13"/>
  <c r="BG262" i="13"/>
  <c r="BH262" i="13"/>
  <c r="BI262" i="13"/>
  <c r="BK262" i="13"/>
  <c r="J263" i="13"/>
  <c r="P263" i="13"/>
  <c r="R263" i="13"/>
  <c r="T263" i="13"/>
  <c r="BE263" i="13"/>
  <c r="BF263" i="13"/>
  <c r="BG263" i="13"/>
  <c r="BH263" i="13"/>
  <c r="BI263" i="13"/>
  <c r="BK263" i="13"/>
  <c r="J264" i="13"/>
  <c r="P264" i="13"/>
  <c r="R264" i="13"/>
  <c r="T264" i="13"/>
  <c r="BE264" i="13"/>
  <c r="BF264" i="13"/>
  <c r="BG264" i="13"/>
  <c r="BH264" i="13"/>
  <c r="BI264" i="13"/>
  <c r="BK264" i="13"/>
  <c r="J265" i="13"/>
  <c r="P265" i="13"/>
  <c r="R265" i="13"/>
  <c r="T265" i="13"/>
  <c r="BE265" i="13"/>
  <c r="BF265" i="13"/>
  <c r="BG265" i="13"/>
  <c r="BH265" i="13"/>
  <c r="BI265" i="13"/>
  <c r="BK265" i="13"/>
  <c r="J266" i="13"/>
  <c r="P266" i="13"/>
  <c r="R266" i="13"/>
  <c r="T266" i="13"/>
  <c r="BE266" i="13"/>
  <c r="BF266" i="13"/>
  <c r="BG266" i="13"/>
  <c r="BH266" i="13"/>
  <c r="BI266" i="13"/>
  <c r="BK266" i="13"/>
  <c r="J267" i="13"/>
  <c r="P267" i="13"/>
  <c r="R267" i="13"/>
  <c r="T267" i="13"/>
  <c r="BE267" i="13"/>
  <c r="BF267" i="13"/>
  <c r="BG267" i="13"/>
  <c r="BH267" i="13"/>
  <c r="BI267" i="13"/>
  <c r="BK267" i="13"/>
  <c r="R268" i="13"/>
  <c r="J269" i="13"/>
  <c r="P269" i="13"/>
  <c r="P268" i="13" s="1"/>
  <c r="R269" i="13"/>
  <c r="T269" i="13"/>
  <c r="BE269" i="13"/>
  <c r="BF269" i="13"/>
  <c r="BG269" i="13"/>
  <c r="BH269" i="13"/>
  <c r="BI269" i="13"/>
  <c r="BK269" i="13"/>
  <c r="J270" i="13"/>
  <c r="P270" i="13"/>
  <c r="R270" i="13"/>
  <c r="T270" i="13"/>
  <c r="T268" i="13" s="1"/>
  <c r="BE270" i="13"/>
  <c r="BF270" i="13"/>
  <c r="BG270" i="13"/>
  <c r="BH270" i="13"/>
  <c r="BI270" i="13"/>
  <c r="BK270" i="13"/>
  <c r="J271" i="13"/>
  <c r="P271" i="13"/>
  <c r="R271" i="13"/>
  <c r="T271" i="13"/>
  <c r="BE271" i="13"/>
  <c r="BF271" i="13"/>
  <c r="BG271" i="13"/>
  <c r="BH271" i="13"/>
  <c r="BI271" i="13"/>
  <c r="BK271" i="13"/>
  <c r="J272" i="13"/>
  <c r="P272" i="13"/>
  <c r="R272" i="13"/>
  <c r="T272" i="13"/>
  <c r="BE272" i="13"/>
  <c r="BF272" i="13"/>
  <c r="BG272" i="13"/>
  <c r="BH272" i="13"/>
  <c r="BI272" i="13"/>
  <c r="BK272" i="13"/>
  <c r="J273" i="13"/>
  <c r="P273" i="13"/>
  <c r="R273" i="13"/>
  <c r="T273" i="13"/>
  <c r="BE273" i="13"/>
  <c r="BF273" i="13"/>
  <c r="BG273" i="13"/>
  <c r="BH273" i="13"/>
  <c r="BI273" i="13"/>
  <c r="BK273" i="13"/>
  <c r="T274" i="13"/>
  <c r="J275" i="13"/>
  <c r="P275" i="13"/>
  <c r="P274" i="13" s="1"/>
  <c r="R275" i="13"/>
  <c r="R274" i="13" s="1"/>
  <c r="T275" i="13"/>
  <c r="BE275" i="13"/>
  <c r="BF275" i="13"/>
  <c r="BG275" i="13"/>
  <c r="BH275" i="13"/>
  <c r="BI275" i="13"/>
  <c r="BK275" i="13"/>
  <c r="J276" i="13"/>
  <c r="P276" i="13"/>
  <c r="R276" i="13"/>
  <c r="T276" i="13"/>
  <c r="BE276" i="13"/>
  <c r="BF276" i="13"/>
  <c r="BG276" i="13"/>
  <c r="BH276" i="13"/>
  <c r="BI276" i="13"/>
  <c r="BK276" i="13"/>
  <c r="J277" i="13"/>
  <c r="P277" i="13"/>
  <c r="R277" i="13"/>
  <c r="T277" i="13"/>
  <c r="BE277" i="13"/>
  <c r="BF277" i="13"/>
  <c r="BG277" i="13"/>
  <c r="BH277" i="13"/>
  <c r="BI277" i="13"/>
  <c r="BK277" i="13"/>
  <c r="J278" i="13"/>
  <c r="P278" i="13"/>
  <c r="R278" i="13"/>
  <c r="T278" i="13"/>
  <c r="BE278" i="13"/>
  <c r="BF278" i="13"/>
  <c r="BG278" i="13"/>
  <c r="BH278" i="13"/>
  <c r="BI278" i="13"/>
  <c r="BK278" i="13"/>
  <c r="J279" i="13"/>
  <c r="P279" i="13"/>
  <c r="R279" i="13"/>
  <c r="T279" i="13"/>
  <c r="BE279" i="13"/>
  <c r="BF279" i="13"/>
  <c r="BG279" i="13"/>
  <c r="BH279" i="13"/>
  <c r="BI279" i="13"/>
  <c r="BK279" i="13"/>
  <c r="J280" i="13"/>
  <c r="P280" i="13"/>
  <c r="R280" i="13"/>
  <c r="T280" i="13"/>
  <c r="BE280" i="13"/>
  <c r="BF280" i="13"/>
  <c r="BG280" i="13"/>
  <c r="BH280" i="13"/>
  <c r="BI280" i="13"/>
  <c r="BK280" i="13"/>
  <c r="J281" i="13"/>
  <c r="P281" i="13"/>
  <c r="R281" i="13"/>
  <c r="T281" i="13"/>
  <c r="BE281" i="13"/>
  <c r="BF281" i="13"/>
  <c r="BG281" i="13"/>
  <c r="BH281" i="13"/>
  <c r="BI281" i="13"/>
  <c r="BK281" i="13"/>
  <c r="J282" i="13"/>
  <c r="P282" i="13"/>
  <c r="R282" i="13"/>
  <c r="T282" i="13"/>
  <c r="BE282" i="13"/>
  <c r="BF282" i="13"/>
  <c r="BG282" i="13"/>
  <c r="BH282" i="13"/>
  <c r="BI282" i="13"/>
  <c r="BK282" i="13"/>
  <c r="J283" i="13"/>
  <c r="P283" i="13"/>
  <c r="R283" i="13"/>
  <c r="T283" i="13"/>
  <c r="BE283" i="13"/>
  <c r="BF283" i="13"/>
  <c r="BG283" i="13"/>
  <c r="BH283" i="13"/>
  <c r="BI283" i="13"/>
  <c r="BK283" i="13"/>
  <c r="J284" i="13"/>
  <c r="P284" i="13"/>
  <c r="R284" i="13"/>
  <c r="T284" i="13"/>
  <c r="BE284" i="13"/>
  <c r="BF284" i="13"/>
  <c r="BG284" i="13"/>
  <c r="BH284" i="13"/>
  <c r="BI284" i="13"/>
  <c r="BK284" i="13"/>
  <c r="J285" i="13"/>
  <c r="P285" i="13"/>
  <c r="R285" i="13"/>
  <c r="T285" i="13"/>
  <c r="BE285" i="13"/>
  <c r="BF285" i="13"/>
  <c r="BG285" i="13"/>
  <c r="BH285" i="13"/>
  <c r="BI285" i="13"/>
  <c r="BK285" i="13"/>
  <c r="J286" i="13"/>
  <c r="BE286" i="13" s="1"/>
  <c r="P286" i="13"/>
  <c r="R286" i="13"/>
  <c r="T286" i="13"/>
  <c r="BF286" i="13"/>
  <c r="BG286" i="13"/>
  <c r="BH286" i="13"/>
  <c r="BI286" i="13"/>
  <c r="BK286" i="13"/>
  <c r="J287" i="13"/>
  <c r="P287" i="13"/>
  <c r="R287" i="13"/>
  <c r="T287" i="13"/>
  <c r="BE287" i="13"/>
  <c r="BF287" i="13"/>
  <c r="BG287" i="13"/>
  <c r="BH287" i="13"/>
  <c r="BI287" i="13"/>
  <c r="BK287" i="13"/>
  <c r="J288" i="13"/>
  <c r="P288" i="13"/>
  <c r="R288" i="13"/>
  <c r="T288" i="13"/>
  <c r="BE288" i="13"/>
  <c r="BF288" i="13"/>
  <c r="BG288" i="13"/>
  <c r="BH288" i="13"/>
  <c r="BI288" i="13"/>
  <c r="BK288" i="13"/>
  <c r="J289" i="13"/>
  <c r="P289" i="13"/>
  <c r="R289" i="13"/>
  <c r="T289" i="13"/>
  <c r="BE289" i="13"/>
  <c r="BF289" i="13"/>
  <c r="BG289" i="13"/>
  <c r="BH289" i="13"/>
  <c r="BI289" i="13"/>
  <c r="BK289" i="13"/>
  <c r="J290" i="13"/>
  <c r="P290" i="13"/>
  <c r="R290" i="13"/>
  <c r="T290" i="13"/>
  <c r="BE290" i="13"/>
  <c r="BF290" i="13"/>
  <c r="BG290" i="13"/>
  <c r="BH290" i="13"/>
  <c r="BI290" i="13"/>
  <c r="BK290" i="13"/>
  <c r="J291" i="13"/>
  <c r="P291" i="13"/>
  <c r="R291" i="13"/>
  <c r="T291" i="13"/>
  <c r="BE291" i="13"/>
  <c r="BF291" i="13"/>
  <c r="BG291" i="13"/>
  <c r="BH291" i="13"/>
  <c r="BI291" i="13"/>
  <c r="BK291" i="13"/>
  <c r="F32" i="14" l="1"/>
  <c r="I18" i="1" s="1"/>
  <c r="BK274" i="13"/>
  <c r="J274" i="13" s="1"/>
  <c r="J109" i="13" s="1"/>
  <c r="BK268" i="13"/>
  <c r="J268" i="13" s="1"/>
  <c r="J108" i="13" s="1"/>
  <c r="BK244" i="13"/>
  <c r="J244" i="13" s="1"/>
  <c r="J107" i="13" s="1"/>
  <c r="BK226" i="13"/>
  <c r="J226" i="13" s="1"/>
  <c r="J106" i="13" s="1"/>
  <c r="BK219" i="13"/>
  <c r="J219" i="13" s="1"/>
  <c r="J105" i="13" s="1"/>
  <c r="BK161" i="13"/>
  <c r="BK154" i="13"/>
  <c r="J154" i="13" s="1"/>
  <c r="J102" i="13" s="1"/>
  <c r="BK143" i="13"/>
  <c r="J143" i="13" s="1"/>
  <c r="J101" i="13" s="1"/>
  <c r="BK136" i="13"/>
  <c r="F35" i="13"/>
  <c r="BK131" i="13"/>
  <c r="F34" i="13"/>
  <c r="J33" i="13"/>
  <c r="F37" i="13"/>
  <c r="F33" i="13"/>
  <c r="F36" i="13"/>
  <c r="E85" i="13"/>
  <c r="F92" i="13"/>
  <c r="R135" i="13"/>
  <c r="R129" i="13" s="1"/>
  <c r="T161" i="13"/>
  <c r="T160" i="13" s="1"/>
  <c r="T129" i="13"/>
  <c r="BK130" i="13"/>
  <c r="J131" i="13"/>
  <c r="J98" i="13" s="1"/>
  <c r="R161" i="13"/>
  <c r="R160" i="13" s="1"/>
  <c r="T135" i="13"/>
  <c r="BK135" i="13"/>
  <c r="J135" i="13" s="1"/>
  <c r="J99" i="13" s="1"/>
  <c r="J136" i="13"/>
  <c r="J100" i="13" s="1"/>
  <c r="P135" i="13"/>
  <c r="P129" i="13" s="1"/>
  <c r="J34" i="13"/>
  <c r="BK160" i="13" l="1"/>
  <c r="J160" i="13" s="1"/>
  <c r="J103" i="13" s="1"/>
  <c r="J161" i="13"/>
  <c r="J104" i="13" s="1"/>
  <c r="J130" i="13"/>
  <c r="J97" i="13" s="1"/>
  <c r="BK129" i="13" l="1"/>
  <c r="J129" i="13" s="1"/>
  <c r="I17" i="1" s="1"/>
  <c r="J96" i="13" l="1"/>
  <c r="J30" i="13"/>
  <c r="J39" i="13" s="1"/>
  <c r="G56" i="12"/>
  <c r="G75" i="12"/>
  <c r="G46" i="12"/>
  <c r="G35" i="12"/>
  <c r="E26" i="12"/>
  <c r="E63" i="12"/>
  <c r="E27" i="12"/>
  <c r="E103" i="12"/>
  <c r="E70" i="12"/>
  <c r="E34" i="12"/>
  <c r="G109" i="12" l="1"/>
  <c r="G108" i="12"/>
  <c r="M108" i="12" s="1"/>
  <c r="G106" i="12"/>
  <c r="G103" i="12"/>
  <c r="G97" i="12"/>
  <c r="G98" i="12"/>
  <c r="G101" i="12"/>
  <c r="M101" i="12" s="1"/>
  <c r="G96" i="12"/>
  <c r="G88" i="12"/>
  <c r="M88" i="12" s="1"/>
  <c r="G89" i="12"/>
  <c r="G90" i="12"/>
  <c r="G91" i="12"/>
  <c r="M91" i="12" s="1"/>
  <c r="G92" i="12"/>
  <c r="G93" i="12"/>
  <c r="G94" i="12"/>
  <c r="M94" i="12" s="1"/>
  <c r="G87" i="12"/>
  <c r="G80" i="12"/>
  <c r="M80" i="12" s="1"/>
  <c r="G81" i="12"/>
  <c r="M81" i="12" s="1"/>
  <c r="G82" i="12"/>
  <c r="M82" i="12" s="1"/>
  <c r="G83" i="12"/>
  <c r="M83" i="12" s="1"/>
  <c r="G84" i="12"/>
  <c r="G85" i="12"/>
  <c r="M85" i="12" s="1"/>
  <c r="G79" i="12"/>
  <c r="G77" i="12"/>
  <c r="M77" i="12" s="1"/>
  <c r="M76" i="12" s="1"/>
  <c r="G74" i="12"/>
  <c r="G72" i="12"/>
  <c r="M72" i="12" s="1"/>
  <c r="M71" i="12" s="1"/>
  <c r="G70" i="12"/>
  <c r="G69" i="12"/>
  <c r="G67" i="12"/>
  <c r="M67" i="12" s="1"/>
  <c r="M66" i="12" s="1"/>
  <c r="G64" i="12"/>
  <c r="M64" i="12" s="1"/>
  <c r="G65" i="12"/>
  <c r="M65" i="12" s="1"/>
  <c r="G63" i="12"/>
  <c r="G51" i="12"/>
  <c r="M51" i="12" s="1"/>
  <c r="G52" i="12"/>
  <c r="M52" i="12" s="1"/>
  <c r="G53" i="12"/>
  <c r="M53" i="12" s="1"/>
  <c r="G54" i="12"/>
  <c r="M54" i="12" s="1"/>
  <c r="G55" i="12"/>
  <c r="M55" i="12" s="1"/>
  <c r="G57" i="12"/>
  <c r="M57" i="12" s="1"/>
  <c r="G58" i="12"/>
  <c r="M58" i="12" s="1"/>
  <c r="G59" i="12"/>
  <c r="M59" i="12" s="1"/>
  <c r="G60" i="12"/>
  <c r="G61" i="12"/>
  <c r="G50" i="12"/>
  <c r="M50" i="12" s="1"/>
  <c r="G48" i="12"/>
  <c r="M48" i="12" s="1"/>
  <c r="M47" i="12" s="1"/>
  <c r="G45" i="12"/>
  <c r="M45" i="12" s="1"/>
  <c r="G44" i="12"/>
  <c r="G32" i="12"/>
  <c r="M32" i="12" s="1"/>
  <c r="G33" i="12"/>
  <c r="M33" i="12" s="1"/>
  <c r="G34" i="12"/>
  <c r="G36" i="12"/>
  <c r="G37" i="12"/>
  <c r="M37" i="12" s="1"/>
  <c r="G38" i="12"/>
  <c r="M38" i="12" s="1"/>
  <c r="G39" i="12"/>
  <c r="M39" i="12" s="1"/>
  <c r="G40" i="12"/>
  <c r="M40" i="12" s="1"/>
  <c r="G31" i="12"/>
  <c r="G25" i="12"/>
  <c r="M25" i="12" s="1"/>
  <c r="G26" i="12"/>
  <c r="M26" i="12" s="1"/>
  <c r="G27" i="12"/>
  <c r="M27" i="12" s="1"/>
  <c r="G28" i="12"/>
  <c r="M28" i="12" s="1"/>
  <c r="G29" i="12"/>
  <c r="M29" i="12" s="1"/>
  <c r="G24" i="12"/>
  <c r="G19" i="12"/>
  <c r="G20" i="12"/>
  <c r="G21" i="12"/>
  <c r="M21" i="12" s="1"/>
  <c r="G22" i="12"/>
  <c r="M22" i="12" s="1"/>
  <c r="G18" i="12"/>
  <c r="G12" i="12"/>
  <c r="M12" i="12" s="1"/>
  <c r="G13" i="12"/>
  <c r="M13" i="12" s="1"/>
  <c r="G14" i="12"/>
  <c r="M14" i="12" s="1"/>
  <c r="G15" i="12"/>
  <c r="M15" i="12" s="1"/>
  <c r="G16" i="12"/>
  <c r="M16" i="12" s="1"/>
  <c r="G9" i="12"/>
  <c r="M9" i="12" s="1"/>
  <c r="BA42" i="12"/>
  <c r="BA41" i="12"/>
  <c r="I9" i="12"/>
  <c r="K9" i="12"/>
  <c r="O9" i="12"/>
  <c r="Q9" i="12"/>
  <c r="U9" i="12"/>
  <c r="I12" i="12"/>
  <c r="K12" i="12"/>
  <c r="O12" i="12"/>
  <c r="Q12" i="12"/>
  <c r="U12" i="12"/>
  <c r="I13" i="12"/>
  <c r="K13" i="12"/>
  <c r="O13" i="12"/>
  <c r="Q13" i="12"/>
  <c r="U13" i="12"/>
  <c r="I14" i="12"/>
  <c r="K14" i="12"/>
  <c r="O14" i="12"/>
  <c r="Q14" i="12"/>
  <c r="U14" i="12"/>
  <c r="I15" i="12"/>
  <c r="K15" i="12"/>
  <c r="O15" i="12"/>
  <c r="Q15" i="12"/>
  <c r="U15" i="12"/>
  <c r="I16" i="12"/>
  <c r="K16" i="12"/>
  <c r="O16" i="12"/>
  <c r="Q16" i="12"/>
  <c r="U16" i="12"/>
  <c r="I18" i="12"/>
  <c r="K18" i="12"/>
  <c r="O18" i="12"/>
  <c r="Q18" i="12"/>
  <c r="U18" i="12"/>
  <c r="I19" i="12"/>
  <c r="K19" i="12"/>
  <c r="M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O22" i="12"/>
  <c r="Q22" i="12"/>
  <c r="U22" i="12"/>
  <c r="I24" i="12"/>
  <c r="K24" i="12"/>
  <c r="M24" i="12"/>
  <c r="O24" i="12"/>
  <c r="Q24" i="12"/>
  <c r="U24" i="12"/>
  <c r="I25" i="12"/>
  <c r="K25" i="12"/>
  <c r="O25" i="12"/>
  <c r="Q25" i="12"/>
  <c r="U25" i="12"/>
  <c r="I26" i="12"/>
  <c r="K26" i="12"/>
  <c r="O26" i="12"/>
  <c r="Q26" i="12"/>
  <c r="U26" i="12"/>
  <c r="I27" i="12"/>
  <c r="K27" i="12"/>
  <c r="O27" i="12"/>
  <c r="Q27" i="12"/>
  <c r="U27" i="12"/>
  <c r="I28" i="12"/>
  <c r="K28" i="12"/>
  <c r="O28" i="12"/>
  <c r="Q28" i="12"/>
  <c r="U28" i="12"/>
  <c r="I29" i="12"/>
  <c r="K29" i="12"/>
  <c r="O29" i="12"/>
  <c r="Q29" i="12"/>
  <c r="U29" i="12"/>
  <c r="I31" i="12"/>
  <c r="K31" i="12"/>
  <c r="O31" i="12"/>
  <c r="Q31" i="12"/>
  <c r="U31" i="12"/>
  <c r="I32" i="12"/>
  <c r="K32" i="12"/>
  <c r="O32" i="12"/>
  <c r="Q32" i="12"/>
  <c r="U32" i="12"/>
  <c r="I33" i="12"/>
  <c r="K33" i="12"/>
  <c r="O33" i="12"/>
  <c r="Q33" i="12"/>
  <c r="U33" i="12"/>
  <c r="I34" i="12"/>
  <c r="K34" i="12"/>
  <c r="O34" i="12"/>
  <c r="Q34" i="12"/>
  <c r="U34" i="12"/>
  <c r="I36" i="12"/>
  <c r="K36" i="12"/>
  <c r="O36" i="12"/>
  <c r="Q36" i="12"/>
  <c r="U36" i="12"/>
  <c r="I37" i="12"/>
  <c r="K37" i="12"/>
  <c r="O37" i="12"/>
  <c r="Q37" i="12"/>
  <c r="U37" i="12"/>
  <c r="I38" i="12"/>
  <c r="K38" i="12"/>
  <c r="O38" i="12"/>
  <c r="Q38" i="12"/>
  <c r="U38" i="12"/>
  <c r="I39" i="12"/>
  <c r="K39" i="12"/>
  <c r="O39" i="12"/>
  <c r="Q39" i="12"/>
  <c r="U39" i="12"/>
  <c r="I40" i="12"/>
  <c r="K40" i="12"/>
  <c r="O40" i="12"/>
  <c r="Q40" i="12"/>
  <c r="U40" i="12"/>
  <c r="I44" i="12"/>
  <c r="K44" i="12"/>
  <c r="O44" i="12"/>
  <c r="Q44" i="12"/>
  <c r="U44" i="12"/>
  <c r="I45" i="12"/>
  <c r="K45" i="12"/>
  <c r="O45" i="12"/>
  <c r="O43" i="12" s="1"/>
  <c r="Q45" i="12"/>
  <c r="U45" i="12"/>
  <c r="G47" i="12"/>
  <c r="I48" i="12"/>
  <c r="I47" i="12" s="1"/>
  <c r="K48" i="12"/>
  <c r="K47" i="12" s="1"/>
  <c r="O48" i="12"/>
  <c r="O47" i="12" s="1"/>
  <c r="Q48" i="12"/>
  <c r="Q47" i="12" s="1"/>
  <c r="U48" i="12"/>
  <c r="U47" i="12" s="1"/>
  <c r="I50" i="12"/>
  <c r="K50" i="12"/>
  <c r="O50" i="12"/>
  <c r="Q50" i="12"/>
  <c r="U50" i="12"/>
  <c r="I51" i="12"/>
  <c r="K51" i="12"/>
  <c r="O51" i="12"/>
  <c r="Q51" i="12"/>
  <c r="U51" i="12"/>
  <c r="I52" i="12"/>
  <c r="K52" i="12"/>
  <c r="O52" i="12"/>
  <c r="Q52" i="12"/>
  <c r="U52" i="12"/>
  <c r="I53" i="12"/>
  <c r="K53" i="12"/>
  <c r="O53" i="12"/>
  <c r="Q53" i="12"/>
  <c r="U53" i="12"/>
  <c r="I54" i="12"/>
  <c r="K54" i="12"/>
  <c r="O54" i="12"/>
  <c r="Q54" i="12"/>
  <c r="U54" i="12"/>
  <c r="I55" i="12"/>
  <c r="K55" i="12"/>
  <c r="O55" i="12"/>
  <c r="Q55" i="12"/>
  <c r="U55" i="12"/>
  <c r="I57" i="12"/>
  <c r="K57" i="12"/>
  <c r="O57" i="12"/>
  <c r="Q57" i="12"/>
  <c r="U57" i="12"/>
  <c r="I58" i="12"/>
  <c r="K58" i="12"/>
  <c r="O58" i="12"/>
  <c r="Q58" i="12"/>
  <c r="U58" i="12"/>
  <c r="I59" i="12"/>
  <c r="K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3" i="12"/>
  <c r="K63" i="12"/>
  <c r="O63" i="12"/>
  <c r="Q63" i="12"/>
  <c r="U63" i="12"/>
  <c r="I64" i="12"/>
  <c r="K64" i="12"/>
  <c r="O64" i="12"/>
  <c r="Q64" i="12"/>
  <c r="U64" i="12"/>
  <c r="I65" i="12"/>
  <c r="K65" i="12"/>
  <c r="O65" i="12"/>
  <c r="Q65" i="12"/>
  <c r="U65" i="12"/>
  <c r="G66" i="12"/>
  <c r="U66" i="12"/>
  <c r="I67" i="12"/>
  <c r="I66" i="12" s="1"/>
  <c r="K67" i="12"/>
  <c r="K66" i="12" s="1"/>
  <c r="O67" i="12"/>
  <c r="O66" i="12" s="1"/>
  <c r="Q67" i="12"/>
  <c r="Q66" i="12" s="1"/>
  <c r="U67" i="12"/>
  <c r="I69" i="12"/>
  <c r="K69" i="12"/>
  <c r="O69" i="12"/>
  <c r="Q69" i="12"/>
  <c r="U69" i="12"/>
  <c r="I70" i="12"/>
  <c r="K70" i="12"/>
  <c r="O70" i="12"/>
  <c r="Q70" i="12"/>
  <c r="U70" i="12"/>
  <c r="G71" i="12"/>
  <c r="I72" i="12"/>
  <c r="I71" i="12" s="1"/>
  <c r="K72" i="12"/>
  <c r="K71" i="12" s="1"/>
  <c r="O72" i="12"/>
  <c r="O71" i="12" s="1"/>
  <c r="Q72" i="12"/>
  <c r="Q71" i="12" s="1"/>
  <c r="U72" i="12"/>
  <c r="U71" i="12" s="1"/>
  <c r="I74" i="12"/>
  <c r="I73" i="12" s="1"/>
  <c r="K74" i="12"/>
  <c r="K73" i="12" s="1"/>
  <c r="O74" i="12"/>
  <c r="O73" i="12" s="1"/>
  <c r="Q74" i="12"/>
  <c r="Q73" i="12" s="1"/>
  <c r="U74" i="12"/>
  <c r="U73" i="12" s="1"/>
  <c r="G76" i="12"/>
  <c r="I77" i="12"/>
  <c r="I76" i="12" s="1"/>
  <c r="K77" i="12"/>
  <c r="K76" i="12" s="1"/>
  <c r="O77" i="12"/>
  <c r="O76" i="12" s="1"/>
  <c r="Q77" i="12"/>
  <c r="Q76" i="12" s="1"/>
  <c r="U77" i="12"/>
  <c r="U76" i="12" s="1"/>
  <c r="I79" i="12"/>
  <c r="K79" i="12"/>
  <c r="O79" i="12"/>
  <c r="Q79" i="12"/>
  <c r="U79" i="12"/>
  <c r="I80" i="12"/>
  <c r="K80" i="12"/>
  <c r="O80" i="12"/>
  <c r="Q80" i="12"/>
  <c r="U80" i="12"/>
  <c r="I81" i="12"/>
  <c r="K81" i="12"/>
  <c r="O81" i="12"/>
  <c r="Q81" i="12"/>
  <c r="U81" i="12"/>
  <c r="I82" i="12"/>
  <c r="K82" i="12"/>
  <c r="O82" i="12"/>
  <c r="Q82" i="12"/>
  <c r="U82" i="12"/>
  <c r="I83" i="12"/>
  <c r="K83" i="12"/>
  <c r="O83" i="12"/>
  <c r="Q83" i="12"/>
  <c r="U83" i="12"/>
  <c r="I84" i="12"/>
  <c r="K84" i="12"/>
  <c r="M84" i="12"/>
  <c r="O84" i="12"/>
  <c r="Q84" i="12"/>
  <c r="U84" i="12"/>
  <c r="I85" i="12"/>
  <c r="K85" i="12"/>
  <c r="O85" i="12"/>
  <c r="Q85" i="12"/>
  <c r="U85" i="12"/>
  <c r="I87" i="12"/>
  <c r="K87" i="12"/>
  <c r="O87" i="12"/>
  <c r="Q87" i="12"/>
  <c r="U87" i="12"/>
  <c r="I88" i="12"/>
  <c r="K88" i="12"/>
  <c r="O88" i="12"/>
  <c r="Q88" i="12"/>
  <c r="U88" i="12"/>
  <c r="I91" i="12"/>
  <c r="K91" i="12"/>
  <c r="O91" i="12"/>
  <c r="Q91" i="12"/>
  <c r="U91" i="12"/>
  <c r="I94" i="12"/>
  <c r="K94" i="12"/>
  <c r="O94" i="12"/>
  <c r="Q94" i="12"/>
  <c r="U94" i="12"/>
  <c r="I96" i="12"/>
  <c r="K96" i="12"/>
  <c r="O96" i="12"/>
  <c r="Q96" i="12"/>
  <c r="U96" i="12"/>
  <c r="I97" i="12"/>
  <c r="K97" i="12"/>
  <c r="M97" i="12"/>
  <c r="O97" i="12"/>
  <c r="Q97" i="12"/>
  <c r="U97" i="12"/>
  <c r="I98" i="12"/>
  <c r="K98" i="12"/>
  <c r="M98" i="12"/>
  <c r="O98" i="12"/>
  <c r="Q98" i="12"/>
  <c r="U98" i="12"/>
  <c r="I101" i="12"/>
  <c r="K101" i="12"/>
  <c r="O101" i="12"/>
  <c r="Q101" i="12"/>
  <c r="U101" i="12"/>
  <c r="I103" i="12"/>
  <c r="K103" i="12"/>
  <c r="O103" i="12"/>
  <c r="Q103" i="12"/>
  <c r="U103" i="12"/>
  <c r="I106" i="12"/>
  <c r="K106" i="12"/>
  <c r="O106" i="12"/>
  <c r="Q106" i="12"/>
  <c r="U106" i="12"/>
  <c r="I108" i="12"/>
  <c r="K108" i="12"/>
  <c r="O108" i="12"/>
  <c r="Q108" i="12"/>
  <c r="U108" i="12"/>
  <c r="I109" i="12"/>
  <c r="K109" i="12"/>
  <c r="O109" i="12"/>
  <c r="Q109" i="12"/>
  <c r="U109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8" i="12" l="1"/>
  <c r="M63" i="12"/>
  <c r="G62" i="12"/>
  <c r="O68" i="12"/>
  <c r="M74" i="12"/>
  <c r="M73" i="12" s="1"/>
  <c r="G73" i="12"/>
  <c r="M103" i="12"/>
  <c r="G102" i="12"/>
  <c r="M31" i="12"/>
  <c r="G30" i="12"/>
  <c r="M96" i="12"/>
  <c r="M95" i="12" s="1"/>
  <c r="G95" i="12"/>
  <c r="G49" i="12"/>
  <c r="M79" i="12"/>
  <c r="G78" i="12"/>
  <c r="M69" i="12"/>
  <c r="G68" i="12"/>
  <c r="M18" i="12"/>
  <c r="G17" i="12"/>
  <c r="M44" i="12"/>
  <c r="M43" i="12" s="1"/>
  <c r="G43" i="12"/>
  <c r="G23" i="12"/>
  <c r="M87" i="12"/>
  <c r="G86" i="12"/>
  <c r="K43" i="12"/>
  <c r="I43" i="12"/>
  <c r="Q8" i="12"/>
  <c r="U62" i="12"/>
  <c r="U68" i="12"/>
  <c r="M34" i="12"/>
  <c r="K62" i="12"/>
  <c r="U102" i="12"/>
  <c r="Q43" i="12"/>
  <c r="U43" i="12"/>
  <c r="K102" i="12"/>
  <c r="K68" i="12"/>
  <c r="O102" i="12"/>
  <c r="M36" i="12"/>
  <c r="M62" i="12"/>
  <c r="O78" i="12"/>
  <c r="I78" i="12"/>
  <c r="O23" i="12"/>
  <c r="K23" i="12"/>
  <c r="M106" i="12"/>
  <c r="U95" i="12"/>
  <c r="M70" i="12"/>
  <c r="U49" i="12"/>
  <c r="K49" i="12"/>
  <c r="O30" i="12"/>
  <c r="K30" i="12"/>
  <c r="Q23" i="12"/>
  <c r="I23" i="12"/>
  <c r="Q95" i="12"/>
  <c r="I95" i="12"/>
  <c r="Q86" i="12"/>
  <c r="I86" i="12"/>
  <c r="Q49" i="12"/>
  <c r="I49" i="12"/>
  <c r="M20" i="12"/>
  <c r="Q17" i="12"/>
  <c r="I17" i="12"/>
  <c r="G107" i="12"/>
  <c r="I19" i="1" s="1"/>
  <c r="U78" i="12"/>
  <c r="O62" i="12"/>
  <c r="U23" i="12"/>
  <c r="I8" i="12"/>
  <c r="K95" i="12"/>
  <c r="Q78" i="12"/>
  <c r="O49" i="12"/>
  <c r="U30" i="12"/>
  <c r="K107" i="12"/>
  <c r="O107" i="12"/>
  <c r="Q102" i="12"/>
  <c r="I102" i="12"/>
  <c r="U86" i="12"/>
  <c r="K86" i="12"/>
  <c r="O86" i="12"/>
  <c r="K78" i="12"/>
  <c r="Q68" i="12"/>
  <c r="I68" i="12"/>
  <c r="Q62" i="12"/>
  <c r="I62" i="12"/>
  <c r="O17" i="12"/>
  <c r="U17" i="12"/>
  <c r="K17" i="12"/>
  <c r="U8" i="12"/>
  <c r="K8" i="12"/>
  <c r="O95" i="12"/>
  <c r="M109" i="12"/>
  <c r="U107" i="12"/>
  <c r="Q107" i="12"/>
  <c r="I107" i="12"/>
  <c r="M107" i="12"/>
  <c r="M86" i="12"/>
  <c r="M78" i="12"/>
  <c r="M49" i="12"/>
  <c r="Q30" i="12"/>
  <c r="I30" i="12"/>
  <c r="M23" i="12"/>
  <c r="M8" i="12"/>
  <c r="O8" i="12"/>
  <c r="M17" i="12" l="1"/>
  <c r="I16" i="1"/>
  <c r="I21" i="1" s="1"/>
  <c r="M102" i="12"/>
  <c r="M68" i="12"/>
  <c r="M30" i="12"/>
  <c r="G25" i="1" l="1"/>
  <c r="G29" i="1" s="1"/>
  <c r="G26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<sst xmlns="http://schemas.openxmlformats.org/spreadsheetml/2006/main" count="2846" uniqueCount="995">
  <si>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</si>
  <si>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</si>
  <si>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</si>
  <si>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</si>
  <si>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</si>
  <si>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</si>
  <si>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</si>
  <si>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</si>
  <si>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</si>
  <si>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</si>
  <si>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</si>
  <si>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</si>
  <si>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</si>
  <si>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</si>
  <si>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</si>
  <si>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</si>
  <si>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</si>
  <si>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</si>
  <si>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</si>
  <si>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</si>
  <si>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</si>
  <si>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</si>
  <si>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</si>
  <si>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</si>
  <si>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</si>
  <si>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</si>
  <si>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</si>
  <si>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</si>
  <si>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</si>
  <si>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</si>
  <si>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</si>
  <si>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</si>
  <si>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</si>
  <si>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</si>
  <si>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</si>
  <si>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</si>
  <si>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</si>
  <si>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</si>
  <si>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</si>
  <si>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</si>
  <si>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</si>
  <si>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</si>
  <si>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</si>
  <si>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Albrechtice u Českého Těšína p.č. 2347/1</t>
  </si>
  <si>
    <t>Rozpočet:</t>
  </si>
  <si>
    <t>Misto</t>
  </si>
  <si>
    <t>Dům Hrázného - stavební úpravy</t>
  </si>
  <si>
    <t>Povodí Odry, státní podnik</t>
  </si>
  <si>
    <t>Varenská 3101/49</t>
  </si>
  <si>
    <t>Ostrava</t>
  </si>
  <si>
    <t>702 00</t>
  </si>
  <si>
    <t>Rozpočet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</si>
  <si>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</si>
  <si>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</si>
  <si>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</si>
  <si>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</si>
  <si>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</si>
  <si>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</si>
  <si>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</si>
  <si>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</si>
  <si>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</si>
  <si>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</si>
  <si>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</si>
  <si>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</si>
  <si>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</si>
  <si>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</si>
  <si>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</si>
  <si>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</si>
  <si>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</si>
  <si>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</si>
  <si>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</si>
  <si>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</si>
  <si>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</si>
  <si>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</si>
  <si>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</si>
  <si>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</si>
  <si>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</si>
  <si>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</si>
  <si>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</si>
  <si>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</si>
  <si>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</si>
  <si>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</si>
  <si>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</si>
  <si>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</si>
  <si>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</si>
  <si>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</si>
  <si>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</si>
  <si>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</si>
  <si>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</si>
  <si>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</si>
  <si>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</si>
  <si>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</si>
  <si>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</si>
  <si>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</si>
  <si>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</si>
  <si>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</si>
  <si>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</si>
  <si>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</si>
  <si>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</si>
  <si>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</si>
  <si>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</si>
  <si>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</si>
  <si>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</si>
  <si>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</si>
  <si>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</si>
  <si>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</si>
  <si>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</si>
  <si>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</si>
  <si>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</si>
  <si>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</si>
  <si>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</si>
  <si>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</si>
  <si>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</si>
  <si>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</si>
  <si>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</si>
  <si>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</si>
  <si>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</si>
  <si>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342270042RA0</t>
  </si>
  <si>
    <t>Příčka z desek Ytong hladkých, tloušťka 10 cm, DODÁVKA</t>
  </si>
  <si>
    <t>m2</t>
  </si>
  <si>
    <t>POL2_0</t>
  </si>
  <si>
    <t>31,1*1,15</t>
  </si>
  <si>
    <t>VV</t>
  </si>
  <si>
    <t>36-35,765</t>
  </si>
  <si>
    <t>Příčka z desek Ytong hladkých, tloušťka 10 cm, MONTÁŽ</t>
  </si>
  <si>
    <t>342262411R00</t>
  </si>
  <si>
    <t>POL1_0</t>
  </si>
  <si>
    <t>342262724R00</t>
  </si>
  <si>
    <t>SDK stěna tl. 200mm - pro instalaci nového, elektro rozvaděče</t>
  </si>
  <si>
    <t>SDK stěna u schodiště, bez tepelné izolace</t>
  </si>
  <si>
    <t>411351101RT2</t>
  </si>
  <si>
    <t>Dobetonávka stropní konstrukce, výztuž, bednění</t>
  </si>
  <si>
    <t>kpl</t>
  </si>
  <si>
    <t>411362021R00</t>
  </si>
  <si>
    <t>Výztuž stropů svařovanou sítí z sítí Kari, D + M</t>
  </si>
  <si>
    <t>t</t>
  </si>
  <si>
    <t>411361221R00</t>
  </si>
  <si>
    <t>Výztuž stropů z betonářské oceli 10216(E), D + M</t>
  </si>
  <si>
    <t>416011111R00</t>
  </si>
  <si>
    <t>Podhledy SDK, 1x dř.podkonstr. 1x deska RB 12,5 mm</t>
  </si>
  <si>
    <t>416011113R00</t>
  </si>
  <si>
    <t>Podhledy SDK,1x dř.podkonstr. 1x deska RBI 12,5 mm</t>
  </si>
  <si>
    <t>61243001R</t>
  </si>
  <si>
    <t>Vysoušení zdiva</t>
  </si>
  <si>
    <t>612430011RAA</t>
  </si>
  <si>
    <t>Omítka sanační tl. 25 mm, 1vrstvá - zasolení mírné</t>
  </si>
  <si>
    <t>61248001R</t>
  </si>
  <si>
    <t>Penetrace stěn</t>
  </si>
  <si>
    <t>612481211R00</t>
  </si>
  <si>
    <t>Montáž výztužné sítě(perlinky)do stěrky-vnit.stěny</t>
  </si>
  <si>
    <t>612471411RT2</t>
  </si>
  <si>
    <t>Úprava vnitřních stěn aktivovaným štukem, s použitím suché maltové směsi</t>
  </si>
  <si>
    <t>630900010RA0</t>
  </si>
  <si>
    <t>Vybourání stávajících podlah</t>
  </si>
  <si>
    <t>632411150RT1</t>
  </si>
  <si>
    <t>Potěr ze SMS Cemix, ruční zpracování, tl. 50 mm, cementový potěr 25 Cemix 020, 25 MPa</t>
  </si>
  <si>
    <t>632473102R00</t>
  </si>
  <si>
    <t>Potěr FERMACELL samonivelační ručně tl. 2 mm</t>
  </si>
  <si>
    <t>775540040RA0</t>
  </si>
  <si>
    <t>568111112R00</t>
  </si>
  <si>
    <t>Zřízení vrstvy z geotextilie 300 g/m, D + M</t>
  </si>
  <si>
    <t>63511001R</t>
  </si>
  <si>
    <t>Podlahová voština fermacell, 1500x1000x30 - D + M</t>
  </si>
  <si>
    <t>m3</t>
  </si>
  <si>
    <t>63511002R</t>
  </si>
  <si>
    <t>Voštinový zásyp 22,5 kg pytel - D + M</t>
  </si>
  <si>
    <t>kus</t>
  </si>
  <si>
    <t>63511003R</t>
  </si>
  <si>
    <t>Fermacell vyrovnávací podsyp tl. 10 - 30mm, D + M</t>
  </si>
  <si>
    <t>l</t>
  </si>
  <si>
    <t>635111081R00</t>
  </si>
  <si>
    <t>Sádrovláknitá podlahová deska Fermacell E20, D + M</t>
  </si>
  <si>
    <t>typ 2 E 31 (EE 20 DV 10) podlahový prvek fermacell</t>
  </si>
  <si>
    <t>POP</t>
  </si>
  <si>
    <t>1500x500x30mm, izolant dřevovláknitá deska 10 mm</t>
  </si>
  <si>
    <t>642940014RAA</t>
  </si>
  <si>
    <t>64294001R</t>
  </si>
  <si>
    <t>941941031R00</t>
  </si>
  <si>
    <t>Lešení lehké pomocné - kozlové</t>
  </si>
  <si>
    <t>962100013RA0</t>
  </si>
  <si>
    <t>Bourání nadzákladového zdiva z cihel plných</t>
  </si>
  <si>
    <t>96210001R</t>
  </si>
  <si>
    <t>Bourání komínu</t>
  </si>
  <si>
    <t>bm</t>
  </si>
  <si>
    <t>972950001RA0</t>
  </si>
  <si>
    <t>Vybourání otvorů ve stropu dřevěném trámovém</t>
  </si>
  <si>
    <t>978100010RA0</t>
  </si>
  <si>
    <t>Otlučení vnitřních omítek stropů vápenocem. 100 %</t>
  </si>
  <si>
    <t>978200010RA0</t>
  </si>
  <si>
    <t>Otlučení vnitřních omítek stěn vápenocem. 50 %</t>
  </si>
  <si>
    <t>974100030RA0</t>
  </si>
  <si>
    <t>Vysekání rýh ve zdivu z cihel, 15 x 15 cm</t>
  </si>
  <si>
    <t>m</t>
  </si>
  <si>
    <t>97410002R</t>
  </si>
  <si>
    <t>Odstranění deskového záklopu</t>
  </si>
  <si>
    <t>97410003R</t>
  </si>
  <si>
    <t>Demontáž vnitřních dveří vč. zárubně</t>
  </si>
  <si>
    <t>97410004R</t>
  </si>
  <si>
    <t>Odstranění půdovek</t>
  </si>
  <si>
    <t>965200021RA0</t>
  </si>
  <si>
    <t xml:space="preserve">Odstranění násypů pod podlahami </t>
  </si>
  <si>
    <t>96520005R</t>
  </si>
  <si>
    <t>Vybourání dveřního otvoru ve stěně</t>
  </si>
  <si>
    <t>979081111R00</t>
  </si>
  <si>
    <t>Odvoz suti a vybour. hmot na skládku do 1 km</t>
  </si>
  <si>
    <t>979082111R00</t>
  </si>
  <si>
    <t>Vnitrostaveništní doprava suti do 10 m</t>
  </si>
  <si>
    <t>979990104R00</t>
  </si>
  <si>
    <t>Poplatek za skládku suti - beton nad 30x30 cm</t>
  </si>
  <si>
    <t>998011002R00</t>
  </si>
  <si>
    <t>Přesun hmot pro ucelenou dodávku, budovy zděné výšky do 12m</t>
  </si>
  <si>
    <t>711110010RA0</t>
  </si>
  <si>
    <t>Oprava a dopojení hydroizolace</t>
  </si>
  <si>
    <t>Hydroizolační stěrka Murexin PD1K, D + M vč. koutových pásek</t>
  </si>
  <si>
    <t>713134211R00</t>
  </si>
  <si>
    <t>Dopojení parozábrany - D + M</t>
  </si>
  <si>
    <t>721200001RA0</t>
  </si>
  <si>
    <t>722239101R00</t>
  </si>
  <si>
    <t>Vnitřní vodovod - dopojení, nové rozvody, armatury</t>
  </si>
  <si>
    <t>725037140R00</t>
  </si>
  <si>
    <t>725249103R00</t>
  </si>
  <si>
    <t>Sprchový kout D + M</t>
  </si>
  <si>
    <t>725111621R00</t>
  </si>
  <si>
    <t>WC vč. podomítkováho předstěnového splach. modulu, a tlačítka</t>
  </si>
  <si>
    <t>725823121R00</t>
  </si>
  <si>
    <t>Baterie umyvadlová stoján. ruční, vč. otvír.odpadu</t>
  </si>
  <si>
    <t>72582001R</t>
  </si>
  <si>
    <t>72582002R</t>
  </si>
  <si>
    <t>Vana - D + M, vč. obezdění</t>
  </si>
  <si>
    <t>771990010RA0</t>
  </si>
  <si>
    <t>Vybourání keramické dlažby</t>
  </si>
  <si>
    <t>771101121R00</t>
  </si>
  <si>
    <t>Provedení penetrace podkladu pod dlažby</t>
  </si>
  <si>
    <t>1.NP:25,28</t>
  </si>
  <si>
    <t>2.NP:6,93</t>
  </si>
  <si>
    <t>781475115RA0</t>
  </si>
  <si>
    <t>32,21*1,15</t>
  </si>
  <si>
    <t>38-37,0415</t>
  </si>
  <si>
    <t>771475115RA0</t>
  </si>
  <si>
    <t>Vybourání keramických obkladů</t>
  </si>
  <si>
    <t>Provedení penetrace podkladu pod obklady</t>
  </si>
  <si>
    <t>37,5*1,15</t>
  </si>
  <si>
    <t>44-43,125</t>
  </si>
  <si>
    <t>784401801R00</t>
  </si>
  <si>
    <t>Odstranění malby obroušením v místnosti H do 3,8 m</t>
  </si>
  <si>
    <t>1.NP:214,26</t>
  </si>
  <si>
    <t>2.NP:247,75</t>
  </si>
  <si>
    <t>784445931R00</t>
  </si>
  <si>
    <t>1</t>
  </si>
  <si>
    <t>Mimostaveništní doprava materiálu</t>
  </si>
  <si>
    <t>2</t>
  </si>
  <si>
    <t>Přesun výrobních kapacit</t>
  </si>
  <si>
    <t/>
  </si>
  <si>
    <t>END</t>
  </si>
  <si>
    <t>Kanalizace vnitřní připojovací, PP</t>
  </si>
  <si>
    <t>Příčka SDK instalační 2x OK, 2x opl. tl.100 mm</t>
  </si>
  <si>
    <t>SDK příčka - 2.NP, s tepelné izolace</t>
  </si>
  <si>
    <t>Kuchyňská linka D + M délka 1,2 m</t>
  </si>
  <si>
    <t>Nový dřez v m.č. 204 - D + M</t>
  </si>
  <si>
    <t>Umyvadlo vč. skříňky, D + M</t>
  </si>
  <si>
    <t>Dlažba vnitřní keramická 60 x 30cm, MONTÁŽ vč. spárování</t>
  </si>
  <si>
    <t>Obklad vnitřní keramický 60 x 30cm, MONTÁŽ vč. spárování</t>
  </si>
  <si>
    <t>Oprava ostění, nadpraží a parapetů, vč. profilů - D + M</t>
  </si>
  <si>
    <t>Podlaha lamelová, nášlap vinyl, podložka Adipan</t>
  </si>
  <si>
    <t>Skleněné dveře š. 700mm a výšky 2000mm, D + M</t>
  </si>
  <si>
    <t>Dlažba vnitřní keramická 60 x 30cm, DODÁVKA</t>
  </si>
  <si>
    <t>Obklad vnitřní keramický 60 x 30cm, DODÁVKA</t>
  </si>
  <si>
    <t>Obnovení malby interiérové 2x 1bar. místnost do 3,8 m</t>
  </si>
  <si>
    <t>775540020RA0</t>
  </si>
  <si>
    <t>Podlaha laminátová, podložka Mirelon</t>
  </si>
  <si>
    <t>Dveře jednokřídlové 80/197, zárubeň, práh, dřevěné hladké plné CPL</t>
  </si>
  <si>
    <t>Dveře jednokřídlové 80/197, zárubeň, práh, dřevěné hladké plné CPL s vloženou tepelnou izolací</t>
  </si>
  <si>
    <t>61160103R</t>
  </si>
  <si>
    <t>Odvětrání WC, PVC 110, prostup přes střechu, komínke, ventilátor</t>
  </si>
  <si>
    <t>974100030R</t>
  </si>
  <si>
    <t>Vysekání rýhy v podlaze suterénu, 30 x 30 cm</t>
  </si>
  <si>
    <t>-78074594</t>
  </si>
  <si>
    <t>16</t>
  </si>
  <si>
    <t>ROZPOCET</t>
  </si>
  <si>
    <t>K</t>
  </si>
  <si>
    <t>základní</t>
  </si>
  <si>
    <t>Práce a pomocný materiál</t>
  </si>
  <si>
    <t>PC4</t>
  </si>
  <si>
    <t>149</t>
  </si>
  <si>
    <t>938822229</t>
  </si>
  <si>
    <t>M</t>
  </si>
  <si>
    <t>32</t>
  </si>
  <si>
    <t>zásuvka koncová TV</t>
  </si>
  <si>
    <t>37451026</t>
  </si>
  <si>
    <t>148</t>
  </si>
  <si>
    <t>2104433486</t>
  </si>
  <si>
    <t>datová zásuvka dvojnásobná (1x RJ45) ve společném rámečku se silovými zásuvkami</t>
  </si>
  <si>
    <t>37451205</t>
  </si>
  <si>
    <t>147</t>
  </si>
  <si>
    <t>-901415237</t>
  </si>
  <si>
    <t>elektrický zámek DORCAS 41-2NF,424, nízkoodběrový, 24V,DC,16mm</t>
  </si>
  <si>
    <t>38229006</t>
  </si>
  <si>
    <t>146</t>
  </si>
  <si>
    <t>-1454962259</t>
  </si>
  <si>
    <t>domovní telefon Viola DS15 - systém DUO Standard (ABS plast)</t>
  </si>
  <si>
    <t>38226806</t>
  </si>
  <si>
    <t>145</t>
  </si>
  <si>
    <t>-288112276</t>
  </si>
  <si>
    <t>límec proti dešti - nízký 1M (lesk)</t>
  </si>
  <si>
    <t>38227079</t>
  </si>
  <si>
    <t>144</t>
  </si>
  <si>
    <t>-1369965193</t>
  </si>
  <si>
    <t>zvonkové tablo DUO Standard: 2 tlačítka (1M) - Do rámku + MK1</t>
  </si>
  <si>
    <t>38226120</t>
  </si>
  <si>
    <t>143</t>
  </si>
  <si>
    <t>-1683245859</t>
  </si>
  <si>
    <t>modul: Generátor druhého vyzvánění u bytu(GV DBS14) - sys. DUO Standard</t>
  </si>
  <si>
    <t>38227041</t>
  </si>
  <si>
    <t>142</t>
  </si>
  <si>
    <t>-285378433</t>
  </si>
  <si>
    <t>spínaný síťový zdroj NM HDR 60-24, 24V/0-2,5A, AC/DC, DIN 3M</t>
  </si>
  <si>
    <t>38227042</t>
  </si>
  <si>
    <t>141</t>
  </si>
  <si>
    <t>-834158819</t>
  </si>
  <si>
    <t>konektor na drát/lanko s vložkou RJ45 FTP Cat6 stíněný</t>
  </si>
  <si>
    <t>37459030</t>
  </si>
  <si>
    <t>140</t>
  </si>
  <si>
    <t>-1204964864</t>
  </si>
  <si>
    <t>kabel datový celkově stíněný Al fólií jádro Cu plné plášť PVC (FTP) kategorie 6</t>
  </si>
  <si>
    <t>34121269</t>
  </si>
  <si>
    <t>139</t>
  </si>
  <si>
    <t>-66518108</t>
  </si>
  <si>
    <t>kabel koaxiální</t>
  </si>
  <si>
    <t>341131499</t>
  </si>
  <si>
    <t>138</t>
  </si>
  <si>
    <t>-476848036</t>
  </si>
  <si>
    <t>kabel TCEPKPFLE 1x4x0,6mm</t>
  </si>
  <si>
    <t>341131488</t>
  </si>
  <si>
    <t>137</t>
  </si>
  <si>
    <t>-1610660033</t>
  </si>
  <si>
    <t>krabice protahovací včetně víčka</t>
  </si>
  <si>
    <t>345715115</t>
  </si>
  <si>
    <t>136</t>
  </si>
  <si>
    <t>1844588136</t>
  </si>
  <si>
    <t>trubka elektroinstalační ohebná z PVC d 20mm</t>
  </si>
  <si>
    <t>34571152</t>
  </si>
  <si>
    <t>135</t>
  </si>
  <si>
    <t>-630984099</t>
  </si>
  <si>
    <t>rámeček dvojnásobný, bílý</t>
  </si>
  <si>
    <t>345367050</t>
  </si>
  <si>
    <t>134</t>
  </si>
  <si>
    <t>581904376</t>
  </si>
  <si>
    <t>zvonkové tlačítko, 10A, 230V, IP20 + kryt bílý s popisovým polem se symbolem zvonku</t>
  </si>
  <si>
    <t>34535793</t>
  </si>
  <si>
    <t>133</t>
  </si>
  <si>
    <t>D</t>
  </si>
  <si>
    <t>Elektroinstalace - slaboproud</t>
  </si>
  <si>
    <t>-597974580</t>
  </si>
  <si>
    <t>nh</t>
  </si>
  <si>
    <t>Ostatni potřebné demontáže (kabely, lišty, krabice, úchyty atd.)</t>
  </si>
  <si>
    <t>PC-D1</t>
  </si>
  <si>
    <t>132</t>
  </si>
  <si>
    <t>1775695269</t>
  </si>
  <si>
    <t>Demontáž svítidla bez zachování funkčnosti</t>
  </si>
  <si>
    <t>741371841</t>
  </si>
  <si>
    <t>131</t>
  </si>
  <si>
    <t>-1746848382</t>
  </si>
  <si>
    <t>Demontáž zásuvek domovních bez zachování funkčnosti</t>
  </si>
  <si>
    <t>741315843</t>
  </si>
  <si>
    <t>130</t>
  </si>
  <si>
    <t>959198642</t>
  </si>
  <si>
    <t>Demontáž vypínačů bez zachování funkčnosti</t>
  </si>
  <si>
    <t>741311875</t>
  </si>
  <si>
    <t>129</t>
  </si>
  <si>
    <t>-43381026</t>
  </si>
  <si>
    <t>Demontáž rozvodnic kovových pod omítkou, komplet</t>
  </si>
  <si>
    <t>741211827</t>
  </si>
  <si>
    <t>128</t>
  </si>
  <si>
    <t>Demontáž</t>
  </si>
  <si>
    <t>741-c</t>
  </si>
  <si>
    <t>-1038776289</t>
  </si>
  <si>
    <t>PC3</t>
  </si>
  <si>
    <t>127</t>
  </si>
  <si>
    <t>410265393</t>
  </si>
  <si>
    <t>svorkovnice řadová 10mm</t>
  </si>
  <si>
    <t>345621463</t>
  </si>
  <si>
    <t>126</t>
  </si>
  <si>
    <t>1029224851</t>
  </si>
  <si>
    <t>svorkovnice řadová 4mm</t>
  </si>
  <si>
    <t>345621477</t>
  </si>
  <si>
    <t>125</t>
  </si>
  <si>
    <t>440846345</t>
  </si>
  <si>
    <t>svorkovnice řadová 2,5mm modrá</t>
  </si>
  <si>
    <t>345621481</t>
  </si>
  <si>
    <t>124</t>
  </si>
  <si>
    <t>-32411815</t>
  </si>
  <si>
    <t xml:space="preserve">svorkovnice řadová 2,5mm </t>
  </si>
  <si>
    <t>345621480</t>
  </si>
  <si>
    <t>123</t>
  </si>
  <si>
    <t>1826997047</t>
  </si>
  <si>
    <t>svorkovnice N</t>
  </si>
  <si>
    <t>345629020</t>
  </si>
  <si>
    <t>122</t>
  </si>
  <si>
    <t>-1917334251</t>
  </si>
  <si>
    <t>svorkovnice PE</t>
  </si>
  <si>
    <t>345629010</t>
  </si>
  <si>
    <t>121</t>
  </si>
  <si>
    <t>146859552</t>
  </si>
  <si>
    <t>chránič proudový 16/1N/C/003-A, 16A, 230V</t>
  </si>
  <si>
    <t>358892388</t>
  </si>
  <si>
    <t>120</t>
  </si>
  <si>
    <t>1749713019</t>
  </si>
  <si>
    <t>chránič proudový 16/1N/B/003-A, 16A, 230V</t>
  </si>
  <si>
    <t>358892389</t>
  </si>
  <si>
    <t>119</t>
  </si>
  <si>
    <t>-944653514</t>
  </si>
  <si>
    <t>chránič proudový 10/1N/C/003-A, 10A, 230V</t>
  </si>
  <si>
    <t>358892374</t>
  </si>
  <si>
    <t>118</t>
  </si>
  <si>
    <t>871898982</t>
  </si>
  <si>
    <t>chránič proudový 25/4/003-A, 25A, 400V</t>
  </si>
  <si>
    <t>358892100</t>
  </si>
  <si>
    <t>117</t>
  </si>
  <si>
    <t>-322315833</t>
  </si>
  <si>
    <t>jistič B6/1, 6A, 230V</t>
  </si>
  <si>
    <t>358221078</t>
  </si>
  <si>
    <t>116</t>
  </si>
  <si>
    <t>-1588326213</t>
  </si>
  <si>
    <t>jistič B10/1, 10A, 230V</t>
  </si>
  <si>
    <t>358221090</t>
  </si>
  <si>
    <t>115</t>
  </si>
  <si>
    <t>-1867298189</t>
  </si>
  <si>
    <t>jistič B16/1, 16A, 230V</t>
  </si>
  <si>
    <t>358221038</t>
  </si>
  <si>
    <t>114</t>
  </si>
  <si>
    <t>-810677305</t>
  </si>
  <si>
    <t>jistič B16/3, 16A, 400V</t>
  </si>
  <si>
    <t>358221075</t>
  </si>
  <si>
    <t>113</t>
  </si>
  <si>
    <t>956142926</t>
  </si>
  <si>
    <t>jistič B20/3, 20A, 400V</t>
  </si>
  <si>
    <t>358228589</t>
  </si>
  <si>
    <t>112</t>
  </si>
  <si>
    <t>1452283040</t>
  </si>
  <si>
    <t>jistič B25/3, 25A, 400V</t>
  </si>
  <si>
    <t>358228555</t>
  </si>
  <si>
    <t>111</t>
  </si>
  <si>
    <t>1492349940</t>
  </si>
  <si>
    <t>podružný 3f elektroměr na DIN lištu, ověřený</t>
  </si>
  <si>
    <t>358221569</t>
  </si>
  <si>
    <t>110</t>
  </si>
  <si>
    <t>1364152494</t>
  </si>
  <si>
    <t>vypínací spoušť</t>
  </si>
  <si>
    <t>358224087</t>
  </si>
  <si>
    <t>109</t>
  </si>
  <si>
    <t>-1938665562</t>
  </si>
  <si>
    <t>jistič B50/3, 50A, 400V</t>
  </si>
  <si>
    <t>358224013</t>
  </si>
  <si>
    <t>108</t>
  </si>
  <si>
    <t>532530123</t>
  </si>
  <si>
    <t>svodič přepětí typ 2, např. DG M TNC 275</t>
  </si>
  <si>
    <t>358895432</t>
  </si>
  <si>
    <t>107</t>
  </si>
  <si>
    <t>-1619953413</t>
  </si>
  <si>
    <t>zapuštěný rám s dveřmi 2U/28</t>
  </si>
  <si>
    <t>357138554</t>
  </si>
  <si>
    <t>106</t>
  </si>
  <si>
    <t>1819466994</t>
  </si>
  <si>
    <t>rozvaděč oceloplechový 189 mod, např.  M2000 Schrack 2U/28, komplet, barva bílá, zapuštěný do zdi, rozměr osazovacího otvoru výška 1347mm x šířka 546mm x hloubka 250mm, komplet včetně vnitřnich konstrukcí</t>
  </si>
  <si>
    <t>357138525</t>
  </si>
  <si>
    <t>105</t>
  </si>
  <si>
    <t>Rozvaděč HR</t>
  </si>
  <si>
    <t>741-b</t>
  </si>
  <si>
    <t>-1733401403</t>
  </si>
  <si>
    <t>PC2</t>
  </si>
  <si>
    <t>104</t>
  </si>
  <si>
    <t>-1738115386</t>
  </si>
  <si>
    <t>nátěr izolovaného vodiče v barvě střešní krytiny a fasády, komplet včetně barvy</t>
  </si>
  <si>
    <t>3414215-R2</t>
  </si>
  <si>
    <t>103</t>
  </si>
  <si>
    <t>368684239</t>
  </si>
  <si>
    <t>držák podpůrné trubky na stěnu kat. č. 105 340</t>
  </si>
  <si>
    <t>345105341</t>
  </si>
  <si>
    <t>102</t>
  </si>
  <si>
    <t>-1901623001</t>
  </si>
  <si>
    <t>podpůrná trubka 3,2m s jímací tyčí 1,0m pro vodič HVI long  kat. č. 105 314, montáž na zeď</t>
  </si>
  <si>
    <t>345105311</t>
  </si>
  <si>
    <t>101</t>
  </si>
  <si>
    <t>1906657962</t>
  </si>
  <si>
    <t xml:space="preserve">štítek plastový </t>
  </si>
  <si>
    <t>354421100</t>
  </si>
  <si>
    <t>100</t>
  </si>
  <si>
    <t>1218598640</t>
  </si>
  <si>
    <t>svorka na potrubí d 50mm kat. č. 540 910, nerez, na podpůrnou trubku</t>
  </si>
  <si>
    <t>345540104</t>
  </si>
  <si>
    <t>-1944209417</t>
  </si>
  <si>
    <t>svorka pro spojení dvou pásků nerez</t>
  </si>
  <si>
    <t>35442055</t>
  </si>
  <si>
    <t>98</t>
  </si>
  <si>
    <t>1156661935</t>
  </si>
  <si>
    <t>svorka spojovací pro spojování kruhových a páskových vodičů nerez</t>
  </si>
  <si>
    <t>354419960</t>
  </si>
  <si>
    <t>-1333765676</t>
  </si>
  <si>
    <t>podpěra HVI  d 20mm kat. č. 202 853 na střechu</t>
  </si>
  <si>
    <t>345275255</t>
  </si>
  <si>
    <t>1879142965</t>
  </si>
  <si>
    <t>podpěra HVI  d 20mm kat. č. 275 250 na stěnu</t>
  </si>
  <si>
    <t>345275249</t>
  </si>
  <si>
    <t>95</t>
  </si>
  <si>
    <t>1592043309</t>
  </si>
  <si>
    <t>připojovací prvek pro vodič HVI long pro připojení na uzemňovací soustavu kat. č. 819 198</t>
  </si>
  <si>
    <t>345275289</t>
  </si>
  <si>
    <t>546706937</t>
  </si>
  <si>
    <t>připojovací prvek pro vodič HVI long pro uložení vně podpůrné trubky kat. č. 819 196</t>
  </si>
  <si>
    <t>345275287</t>
  </si>
  <si>
    <t>93</t>
  </si>
  <si>
    <t>1664692493</t>
  </si>
  <si>
    <t>sada pro upevnění vodičů HVI long k podpůrné trubce kat. č. 819 294</t>
  </si>
  <si>
    <t>345275279</t>
  </si>
  <si>
    <t>92</t>
  </si>
  <si>
    <t>713252248</t>
  </si>
  <si>
    <t>vodič HVI long šedý kat. č. 819 132, přesně změřit na stavbě</t>
  </si>
  <si>
    <t>345275269</t>
  </si>
  <si>
    <t>91</t>
  </si>
  <si>
    <t>1226828974</t>
  </si>
  <si>
    <t>kg</t>
  </si>
  <si>
    <t>drát D 10mm nerez</t>
  </si>
  <si>
    <t>35441074</t>
  </si>
  <si>
    <t>90</t>
  </si>
  <si>
    <t>1108410769</t>
  </si>
  <si>
    <t>zemnící pásek  FeZn 30x4 mm</t>
  </si>
  <si>
    <t>35442062</t>
  </si>
  <si>
    <t>89</t>
  </si>
  <si>
    <t>-1759838821</t>
  </si>
  <si>
    <t>krabice nástěnná se zkušební svorkou</t>
  </si>
  <si>
    <t>35442085</t>
  </si>
  <si>
    <t>88</t>
  </si>
  <si>
    <t>Ochrana před bleskem</t>
  </si>
  <si>
    <t>741-a</t>
  </si>
  <si>
    <t>-539541112</t>
  </si>
  <si>
    <t>výstražná fólie z polyethylenu šíře 22 cm</t>
  </si>
  <si>
    <t>34574785</t>
  </si>
  <si>
    <t>87</t>
  </si>
  <si>
    <t>-520573189</t>
  </si>
  <si>
    <t>256</t>
  </si>
  <si>
    <t>písek</t>
  </si>
  <si>
    <t>58154456</t>
  </si>
  <si>
    <t>86</t>
  </si>
  <si>
    <t>-1376687281</t>
  </si>
  <si>
    <t>Osazení kabelových prostupů z trub plastových do rýhy s obsypem z písku průměru do 10 cm</t>
  </si>
  <si>
    <t>460742121</t>
  </si>
  <si>
    <t>85</t>
  </si>
  <si>
    <t>1478826999</t>
  </si>
  <si>
    <t>Kabelové lože z písku pro kabely nn kryté plastovou fólií š lože do 25 cm</t>
  </si>
  <si>
    <t>460661511</t>
  </si>
  <si>
    <t>84</t>
  </si>
  <si>
    <t>-782327281</t>
  </si>
  <si>
    <t>Zásyp kabelových rýh ručně se zhutněním š 35 cm hl 60 cm z horniny tř II skupiny 4</t>
  </si>
  <si>
    <t>460431163</t>
  </si>
  <si>
    <t>83</t>
  </si>
  <si>
    <t>618627907</t>
  </si>
  <si>
    <t>Hloubení kabelových rýh ručně š 35 cm hl 60 cm v hornině tř II skupiny 4</t>
  </si>
  <si>
    <t>460161153</t>
  </si>
  <si>
    <t>82</t>
  </si>
  <si>
    <t>Zemní práce při extr.mont.pracích</t>
  </si>
  <si>
    <t>46-M</t>
  </si>
  <si>
    <t>-1731713614</t>
  </si>
  <si>
    <t>PC1</t>
  </si>
  <si>
    <t>81</t>
  </si>
  <si>
    <t>-862391642</t>
  </si>
  <si>
    <t>protipožární tmel s odolností 30min., který je certifikován pro použití na prostupy kabelů</t>
  </si>
  <si>
    <t>590811130</t>
  </si>
  <si>
    <t>80</t>
  </si>
  <si>
    <t>1278417620</t>
  </si>
  <si>
    <t>tabulka bezpečnostní s tiskem 2 barvy A5 148x210 mm</t>
  </si>
  <si>
    <t>735345300</t>
  </si>
  <si>
    <t>79</t>
  </si>
  <si>
    <t>2087139274</t>
  </si>
  <si>
    <t>páska měděná zemnící 1 m</t>
  </si>
  <si>
    <t>354311670</t>
  </si>
  <si>
    <t>78</t>
  </si>
  <si>
    <t>1970913556</t>
  </si>
  <si>
    <t>zemnící svorka</t>
  </si>
  <si>
    <t>354311680</t>
  </si>
  <si>
    <t>77</t>
  </si>
  <si>
    <t>120343495</t>
  </si>
  <si>
    <t>svorka uzemňovací OP</t>
  </si>
  <si>
    <t>354311600</t>
  </si>
  <si>
    <t>76</t>
  </si>
  <si>
    <t>1060273120</t>
  </si>
  <si>
    <t>svorka na vovovodní baterie</t>
  </si>
  <si>
    <t>354311621</t>
  </si>
  <si>
    <t>75</t>
  </si>
  <si>
    <t>2090170493</t>
  </si>
  <si>
    <t>vodič silový s Cu jádrem H07 V-K 4 mm2 zelenožlutý</t>
  </si>
  <si>
    <t>34141026</t>
  </si>
  <si>
    <t>74</t>
  </si>
  <si>
    <t>266411698</t>
  </si>
  <si>
    <t>vodič silový s Cu jádrem H07 V-K 6 mm2 zelenožlutý</t>
  </si>
  <si>
    <t>34141027</t>
  </si>
  <si>
    <t>73</t>
  </si>
  <si>
    <t>-1070790148</t>
  </si>
  <si>
    <t>vodič silový s Cu jádrem H07 V-K 10 mm2 zelenožlutý</t>
  </si>
  <si>
    <t>34141028</t>
  </si>
  <si>
    <t>72</t>
  </si>
  <si>
    <t>1598188494</t>
  </si>
  <si>
    <t>vodič silový s Cu jádrem H07 V-K 16 mm2 zelenožlutý</t>
  </si>
  <si>
    <t>34141029</t>
  </si>
  <si>
    <t>71</t>
  </si>
  <si>
    <t>1826241969</t>
  </si>
  <si>
    <t>B - LED prachotěsné svítidlo, opálový PC kryt, 38W, 5500lm, Ra80, 4000K, IP65, například MODUS VL1X4MND, včetně ekologického poplatku</t>
  </si>
  <si>
    <t>348344498</t>
  </si>
  <si>
    <t>70</t>
  </si>
  <si>
    <t>-431497781</t>
  </si>
  <si>
    <t>A - LED panel pro přisazenou montáž, nanoprizmatický kryt, čtverec 600x600mm, 34W, 4100lm, Ra80, 4000K, například QP3A600/B700ND, včetně ekologického poplatku</t>
  </si>
  <si>
    <t>348344438</t>
  </si>
  <si>
    <t>69</t>
  </si>
  <si>
    <t>-24334781</t>
  </si>
  <si>
    <t>N - nouzové LED svítidlo 3W, 1hod, svítící při výpadku, IP65, piktogram umístit pod svítidlo, například ETE/3W, včetně ekologického poplatku</t>
  </si>
  <si>
    <t>348344503</t>
  </si>
  <si>
    <t>68</t>
  </si>
  <si>
    <t>2029301107</t>
  </si>
  <si>
    <t>H - LED prachotěsné svítidlo s ochranným košem, 8W, 970lm, 3000K, IP54, 2ks na půdě, například ELEKTRA 3 LED-1L11B07/IN-152K 8W IP54, včetně ekologického poplatku</t>
  </si>
  <si>
    <t>348344442</t>
  </si>
  <si>
    <t>67</t>
  </si>
  <si>
    <t>-2068373223</t>
  </si>
  <si>
    <t>F - kruhové přisazené LED svítidlo s plastovým krytem, s pohybovým senzorem, Ø 285mm, 14W, 1400lm, 4000K, IP44, například BRSB4KO300V1/ND/PIR, včetně ekologického poplatku</t>
  </si>
  <si>
    <t>348344432</t>
  </si>
  <si>
    <t>66</t>
  </si>
  <si>
    <t>-267892633</t>
  </si>
  <si>
    <t>E - kruhové přisazené LED svítidlo s plastovým krytem, Ø 480mm, 34W, 3600lm, 4000K, IP44, například BRSB4KO480V3/ND, včetně ekologického poplatku</t>
  </si>
  <si>
    <t>348344490</t>
  </si>
  <si>
    <t>65</t>
  </si>
  <si>
    <t>-1336148837</t>
  </si>
  <si>
    <t>D - kruhové přisazené LED svítidlo, mikroprizmatický kryt, Ø 190mm, 14W, 1050lm, 3000K, IP20, například MODUS SPMP1000KN3/190/ND, včetně ekologického poplatku</t>
  </si>
  <si>
    <t>348344489</t>
  </si>
  <si>
    <t>-1113458906</t>
  </si>
  <si>
    <t>C -  kruhové přisazené LED svítidlo s plastovým krytem, Ø 375mm, 27W, 2900lm, 3000K, IP40, například MODUS BRS3KO375V2/ND, včetně ekologického poplatku</t>
  </si>
  <si>
    <t>348344487</t>
  </si>
  <si>
    <t>532172234</t>
  </si>
  <si>
    <t>vypínací tlačítko s aretací v zasklené skříňce - hlavní vypínač rozvaděče HR - total stop,  například GW42201</t>
  </si>
  <si>
    <t>345363420</t>
  </si>
  <si>
    <t>62</t>
  </si>
  <si>
    <t>1892098177</t>
  </si>
  <si>
    <t>zásuvka domovní jednonásobná, 16A, 250V, bílá, nástěnná, s ochranou proti přepětí, IP44</t>
  </si>
  <si>
    <t>34555105</t>
  </si>
  <si>
    <t>-1380797335</t>
  </si>
  <si>
    <t>rámeček pětinásobný, bílý</t>
  </si>
  <si>
    <t>345367055</t>
  </si>
  <si>
    <t>60</t>
  </si>
  <si>
    <t>1929817534</t>
  </si>
  <si>
    <t>rámeček čtyřnásobný, bílý</t>
  </si>
  <si>
    <t>345367053</t>
  </si>
  <si>
    <t>59</t>
  </si>
  <si>
    <t>1110458713</t>
  </si>
  <si>
    <t>58</t>
  </si>
  <si>
    <t>-1662133490</t>
  </si>
  <si>
    <t>rámeček jednonásobný, bílý</t>
  </si>
  <si>
    <t>345367000</t>
  </si>
  <si>
    <t>57</t>
  </si>
  <si>
    <t>1062645501</t>
  </si>
  <si>
    <t>zásuvka domovní jednonásobná, 16A, 250V, bílá, zapuštěná pod omítku, s ochranou proti přepětí, IP40, pro PC, s clonkami</t>
  </si>
  <si>
    <t>345551360</t>
  </si>
  <si>
    <t>56</t>
  </si>
  <si>
    <t>2000214339</t>
  </si>
  <si>
    <t xml:space="preserve">zásuvka domovní jednonásobná, 16A, 250V, bílá, zapuštěná pod omítku, IP40, s clonkami </t>
  </si>
  <si>
    <t>345551030</t>
  </si>
  <si>
    <t>55</t>
  </si>
  <si>
    <t>-422895498</t>
  </si>
  <si>
    <t>trojpólový vypínač se signalizační doutnavkou 3S, zapuštěný pod omítku + kryt, bílý, 16A, 400V, IP20 + doutnavka</t>
  </si>
  <si>
    <t>345363920</t>
  </si>
  <si>
    <t>54</t>
  </si>
  <si>
    <t>2104059626</t>
  </si>
  <si>
    <t>senzor pohybu stropní, poloměr 3m, montážní výška 3m, bílý, IP20</t>
  </si>
  <si>
    <t>35889831</t>
  </si>
  <si>
    <t>53</t>
  </si>
  <si>
    <t>1501912808</t>
  </si>
  <si>
    <t>křížový přepínač 7, zapuštěný pod omítku + kryt, bílý, 10A, 230V, IP20</t>
  </si>
  <si>
    <t>345355568</t>
  </si>
  <si>
    <t>52</t>
  </si>
  <si>
    <t>-1174580275</t>
  </si>
  <si>
    <t>střídavý přepínač 6, zapuštěný pod omítku + kryt, bílý, 10A, 230V, IP20</t>
  </si>
  <si>
    <t>345355550</t>
  </si>
  <si>
    <t>51</t>
  </si>
  <si>
    <t>-47357438</t>
  </si>
  <si>
    <t>sériový přepínač 5, zapuštěný pod omítku + kryt, bílý, 10A, 230V, IP20</t>
  </si>
  <si>
    <t>345354040</t>
  </si>
  <si>
    <t>50</t>
  </si>
  <si>
    <t>1976881190</t>
  </si>
  <si>
    <t>jednopólový vypínač se signalizační doutnavkou 1S, zapuštěný pod omítku + kryt, bílý, 10A, 230V, IP20 + doutnavka</t>
  </si>
  <si>
    <t>345354087</t>
  </si>
  <si>
    <t>49</t>
  </si>
  <si>
    <t>-1042276815</t>
  </si>
  <si>
    <t xml:space="preserve">jednopólový vypínač 1, zapuštěný pod omítku + kryt, bílý, 10A, 230V, IP20 </t>
  </si>
  <si>
    <t>345354020</t>
  </si>
  <si>
    <t>48</t>
  </si>
  <si>
    <t>-1522791591</t>
  </si>
  <si>
    <t>štítek na kabel</t>
  </si>
  <si>
    <t>354421110</t>
  </si>
  <si>
    <t>47</t>
  </si>
  <si>
    <t>1366545065</t>
  </si>
  <si>
    <t>kabel silový s Cu jádrem CYKY-J 5x4mm2</t>
  </si>
  <si>
    <t>34111098</t>
  </si>
  <si>
    <t>46</t>
  </si>
  <si>
    <t>-437727303</t>
  </si>
  <si>
    <t>kabel silový s Cu jádrem CYKY-J 5x1,5mm2</t>
  </si>
  <si>
    <t>34111090</t>
  </si>
  <si>
    <t>45</t>
  </si>
  <si>
    <t>-1915126841</t>
  </si>
  <si>
    <t>kabel silový s Cu jádrem CYKY-J 5x2,5mm2</t>
  </si>
  <si>
    <t>34111094</t>
  </si>
  <si>
    <t>44</t>
  </si>
  <si>
    <t>1948746615</t>
  </si>
  <si>
    <t>kabel silový s Cu jádrem CYKY-J 4x10mm2</t>
  </si>
  <si>
    <t>34111076</t>
  </si>
  <si>
    <t>43</t>
  </si>
  <si>
    <t>-45037493</t>
  </si>
  <si>
    <t>kabel silový s Cu jádrem CYKY-O 4x1,5mm2</t>
  </si>
  <si>
    <t>34111060</t>
  </si>
  <si>
    <t>42</t>
  </si>
  <si>
    <t>-548497178</t>
  </si>
  <si>
    <t>kabel silový s Cu jádrem CYKY-J 3x2,5mm2</t>
  </si>
  <si>
    <t>341110360</t>
  </si>
  <si>
    <t>41</t>
  </si>
  <si>
    <t>881702430</t>
  </si>
  <si>
    <t>kabel silový s Cu jádrem CYKY-O 3x1,5mm2</t>
  </si>
  <si>
    <t>341110310</t>
  </si>
  <si>
    <t>40</t>
  </si>
  <si>
    <t>-238043894</t>
  </si>
  <si>
    <t>kabel silový s Cu jádrem CYKY-J 3x1,5mm2</t>
  </si>
  <si>
    <t>341110300</t>
  </si>
  <si>
    <t>39</t>
  </si>
  <si>
    <t>-261238060</t>
  </si>
  <si>
    <t>šňůra s Cu jádrem CGSG 5x2,5 mm2</t>
  </si>
  <si>
    <t>34143345</t>
  </si>
  <si>
    <t>38</t>
  </si>
  <si>
    <t>842747906</t>
  </si>
  <si>
    <t>krabice nástěnná včetně svorkovnice EPS a víčka (HOP)</t>
  </si>
  <si>
    <t>345714260</t>
  </si>
  <si>
    <t>37</t>
  </si>
  <si>
    <t>239663617</t>
  </si>
  <si>
    <t>krabice přístrojová do SDK pětinásobná</t>
  </si>
  <si>
    <t>34571566</t>
  </si>
  <si>
    <t>36</t>
  </si>
  <si>
    <t>1146041971</t>
  </si>
  <si>
    <t>krabice přístrojová do SDK dvojnásobná</t>
  </si>
  <si>
    <t>34571579</t>
  </si>
  <si>
    <t>35</t>
  </si>
  <si>
    <t>-1482681898</t>
  </si>
  <si>
    <t>krabice přístrojová do SDK jednonásobná</t>
  </si>
  <si>
    <t>34571577</t>
  </si>
  <si>
    <t>34</t>
  </si>
  <si>
    <t>83370215</t>
  </si>
  <si>
    <t>krabice přístrojová instalační (např. KP 68/2)</t>
  </si>
  <si>
    <t>345715110</t>
  </si>
  <si>
    <t>33</t>
  </si>
  <si>
    <t>564392435</t>
  </si>
  <si>
    <t>svodič přepětí do krabice typ 3 s akustickou signalizací poruchy pro PZTS</t>
  </si>
  <si>
    <t>345715455</t>
  </si>
  <si>
    <t>-706366918</t>
  </si>
  <si>
    <t>krabice univerzální odbočná, včetně svorkovnice, do SDK příčky (např. KU 68 LD/2)</t>
  </si>
  <si>
    <t>345715245</t>
  </si>
  <si>
    <t>31</t>
  </si>
  <si>
    <t>-1594746515</t>
  </si>
  <si>
    <t>krabice univerzální odbočná, včetně svorkovnice, zapuštěná do omítky (např. KR 97/5)</t>
  </si>
  <si>
    <t>345715240</t>
  </si>
  <si>
    <t>30</t>
  </si>
  <si>
    <t>802603535</t>
  </si>
  <si>
    <t>krabice univerzální odbočná, včetně svorkovnice, zapuštěná do omítky (např. KU 68/2-1903)</t>
  </si>
  <si>
    <t>345715210</t>
  </si>
  <si>
    <t>29</t>
  </si>
  <si>
    <t>-691651828</t>
  </si>
  <si>
    <t>lišta elektroinstalační hranatá bílá 60 x 40</t>
  </si>
  <si>
    <t>34571002</t>
  </si>
  <si>
    <t>28</t>
  </si>
  <si>
    <t>40692380</t>
  </si>
  <si>
    <t>lišta elektroinstalační hranatá bílá 40 x 40</t>
  </si>
  <si>
    <t>34571008</t>
  </si>
  <si>
    <t>27</t>
  </si>
  <si>
    <t>-901241083</t>
  </si>
  <si>
    <t>lišta elektroinstalační hranatá bílá 20 x 20</t>
  </si>
  <si>
    <t>34571004</t>
  </si>
  <si>
    <t>26</t>
  </si>
  <si>
    <t>540560674</t>
  </si>
  <si>
    <t>trubka elektroinstalační HDPE tuhá dvouplášťová korugovaná D 32/40mm</t>
  </si>
  <si>
    <t>34571360</t>
  </si>
  <si>
    <t>25</t>
  </si>
  <si>
    <t>Elektroinstalace - silnoproudá elektrotechnika</t>
  </si>
  <si>
    <t>741</t>
  </si>
  <si>
    <t>0</t>
  </si>
  <si>
    <t>Práce a dodávky PSV</t>
  </si>
  <si>
    <t>-364834598</t>
  </si>
  <si>
    <t>Poplatek za uložení stavebního směsného odpadu na skládce (skládkovné)</t>
  </si>
  <si>
    <t>997013831</t>
  </si>
  <si>
    <t>24</t>
  </si>
  <si>
    <t>1170475686</t>
  </si>
  <si>
    <t>Odvoz suti a vybouraných hmot z meziskládky na skládku do 1 km s naložením a se složením</t>
  </si>
  <si>
    <t>997013511</t>
  </si>
  <si>
    <t>23</t>
  </si>
  <si>
    <t>348702547</t>
  </si>
  <si>
    <t>Příplatek k odvozu suti a vybouraných hmot na skládku ZKD 1 km přes 1 km</t>
  </si>
  <si>
    <t>997013509</t>
  </si>
  <si>
    <t>22</t>
  </si>
  <si>
    <t>1839753302</t>
  </si>
  <si>
    <t>Odvoz suti na skládku a vybouraných hmot nebo meziskládku do 1 km se složením</t>
  </si>
  <si>
    <t>997013501</t>
  </si>
  <si>
    <t>21</t>
  </si>
  <si>
    <t>1347771050</t>
  </si>
  <si>
    <t>Vnitrostaveništní doprava suti a vybouraných hmot pro budovy v do 6 m ručně</t>
  </si>
  <si>
    <t>997013211</t>
  </si>
  <si>
    <t>20</t>
  </si>
  <si>
    <t>Přesun sutě</t>
  </si>
  <si>
    <t>997</t>
  </si>
  <si>
    <t>1813672978</t>
  </si>
  <si>
    <t>Vysekání rýh pro vodiče v podhledu kamenných kleneb nebo betonových stropů hl do 30 mm š do 30 mm</t>
  </si>
  <si>
    <t>974082821</t>
  </si>
  <si>
    <t>19</t>
  </si>
  <si>
    <t>-1344285116</t>
  </si>
  <si>
    <t>Vysekání rýh ve zdivu cihelném hl do 50 mm š do 100 mm</t>
  </si>
  <si>
    <t>974031133</t>
  </si>
  <si>
    <t>18</t>
  </si>
  <si>
    <t>-2058535814</t>
  </si>
  <si>
    <t>Vysekání rýh ve zdivu cihelném hl do 30 mm š do 100 mm</t>
  </si>
  <si>
    <t>974031123</t>
  </si>
  <si>
    <t>17</t>
  </si>
  <si>
    <t>1660162769</t>
  </si>
  <si>
    <t>Vysekání rýh ve zdivu cihelném hl do 30 mm š do 70 mm</t>
  </si>
  <si>
    <t>974031122</t>
  </si>
  <si>
    <t>1357614873</t>
  </si>
  <si>
    <t>Vysekání rýh ve zdivu cihelném hl do 30 mm š do 30 mm</t>
  </si>
  <si>
    <t>974031121</t>
  </si>
  <si>
    <t>15</t>
  </si>
  <si>
    <t>309380684</t>
  </si>
  <si>
    <t>Vysekání kapes ve zdivu cihelném na MV nebo MVC pro špalíky do 100x100x50 mm</t>
  </si>
  <si>
    <t>973031616</t>
  </si>
  <si>
    <t>14</t>
  </si>
  <si>
    <t>-387248312</t>
  </si>
  <si>
    <t>Vybourání otvorů v ŽB stropech nebo klenbách pl do 0,09 m2 tl do 150 mm</t>
  </si>
  <si>
    <t>972054241</t>
  </si>
  <si>
    <t>13</t>
  </si>
  <si>
    <t>643576152</t>
  </si>
  <si>
    <t>Vybourání otvorů ve zdivu cihelném D do 60 mm na MVC nebo MV tl do 600 mm</t>
  </si>
  <si>
    <t>971033161</t>
  </si>
  <si>
    <t>12</t>
  </si>
  <si>
    <t>1686309576</t>
  </si>
  <si>
    <t>Vybourání otvorů ve zdivu cihelném D do 60 mm na MVC nebo MV tl do 450 mm</t>
  </si>
  <si>
    <t>971033151</t>
  </si>
  <si>
    <t>11</t>
  </si>
  <si>
    <t>-587023524</t>
  </si>
  <si>
    <t>Vybourání otvorů ve zdivu cihelném D do 60 mm na MVC nebo MV tl do 150 mm</t>
  </si>
  <si>
    <t>971033131</t>
  </si>
  <si>
    <t>10</t>
  </si>
  <si>
    <t>Ostatní konstrukce a práce-bourání</t>
  </si>
  <si>
    <t>9</t>
  </si>
  <si>
    <t>-248163764</t>
  </si>
  <si>
    <t>Vápenná hrubá omítka malých ploch do 0,09 m2 na stěnách</t>
  </si>
  <si>
    <t>612315201</t>
  </si>
  <si>
    <t>1006329622</t>
  </si>
  <si>
    <t>Vápenná hladká omítka rýh ve stěnách š do 150 mm</t>
  </si>
  <si>
    <t>612315111</t>
  </si>
  <si>
    <t>8</t>
  </si>
  <si>
    <t>1729630876</t>
  </si>
  <si>
    <t>Vápenná hrubá omítka rýh ve stěnách š do 150 mm</t>
  </si>
  <si>
    <t>612315101</t>
  </si>
  <si>
    <t>7</t>
  </si>
  <si>
    <t>-1338160392</t>
  </si>
  <si>
    <t>Vápenná hladká omítka malých ploch do 0,09 m2 na stropech</t>
  </si>
  <si>
    <t>611315211</t>
  </si>
  <si>
    <t>6</t>
  </si>
  <si>
    <t>-1268875242</t>
  </si>
  <si>
    <t>Vápenná hladká omítka rýh ve stropech š do 150 mm</t>
  </si>
  <si>
    <t>611315111</t>
  </si>
  <si>
    <t>5</t>
  </si>
  <si>
    <t>1429169636</t>
  </si>
  <si>
    <t>Vápenná hrubá omítka rýh ve stropech š do 150 mm</t>
  </si>
  <si>
    <t>611315101</t>
  </si>
  <si>
    <t>Úpravy povrchů, podlahy a osazování výplní</t>
  </si>
  <si>
    <t>Práce a dodávky HSV</t>
  </si>
  <si>
    <t>954236930</t>
  </si>
  <si>
    <t>hod</t>
  </si>
  <si>
    <t>Oprava dokumentace dle skutečného provedení</t>
  </si>
  <si>
    <t>HZS4232</t>
  </si>
  <si>
    <t>-177804887</t>
  </si>
  <si>
    <t>Hodinová zúčtovací sazba revizní technik</t>
  </si>
  <si>
    <t>HZS4211</t>
  </si>
  <si>
    <t>1183033770</t>
  </si>
  <si>
    <t>Hodinová zúčtovací sazba elektromontér - koordinace s ostatními profesemi</t>
  </si>
  <si>
    <t>HZS2231</t>
  </si>
  <si>
    <t>Hodinová zúčtovací sazba</t>
  </si>
  <si>
    <t>HZS</t>
  </si>
  <si>
    <t>Práce a dodávky M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</si>
  <si>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</si>
  <si>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</si>
  <si>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</si>
  <si>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</si>
  <si>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</si>
  <si>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</si>
  <si>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</si>
  <si>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</si>
  <si>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Cenová soustava</t>
  </si>
  <si>
    <t>Cena celkem [CZK]</t>
  </si>
  <si>
    <t>J.cena [CZK]</t>
  </si>
  <si>
    <t>Množství</t>
  </si>
  <si>
    <t>Popis</t>
  </si>
  <si>
    <t>Kód</t>
  </si>
  <si>
    <t>Typ</t>
  </si>
  <si>
    <t>PČ</t>
  </si>
  <si>
    <t>Zpracovatel:</t>
  </si>
  <si>
    <t>Zadavatel:</t>
  </si>
  <si>
    <t>Datum:</t>
  </si>
  <si>
    <t>Místo:</t>
  </si>
  <si>
    <t>Objekt:</t>
  </si>
  <si>
    <t>Stavba:</t>
  </si>
  <si>
    <t>SOUPIS PRACÍ</t>
  </si>
  <si>
    <t xml:space="preserve">    742 - Elektroinstalace - slaboproud</t>
  </si>
  <si>
    <t xml:space="preserve">    741-c - Demontáž</t>
  </si>
  <si>
    <t xml:space="preserve">    741-b - Rozvaděč HR</t>
  </si>
  <si>
    <t xml:space="preserve">    741-a - Ochrana před bleskem</t>
  </si>
  <si>
    <t xml:space="preserve">      46-M - Zemní práce při extr.mont.pracích</t>
  </si>
  <si>
    <t xml:space="preserve">    741 - Elektroinstalace - silnoproudá elektrotechnika</t>
  </si>
  <si>
    <t>PSV - Práce a dodávky PSV</t>
  </si>
  <si>
    <t xml:space="preserve">    997 - Přesun sutě</t>
  </si>
  <si>
    <t xml:space="preserve">    9 - Ostatní konstrukce a práce-bourání</t>
  </si>
  <si>
    <t xml:space="preserve">    6 - Úpravy povrchů, podlahy a osazování výplní</t>
  </si>
  <si>
    <t>HSV - Práce a dodávky HSV</t>
  </si>
  <si>
    <t xml:space="preserve">    HZS - Hodinová zúčtovací sazba</t>
  </si>
  <si>
    <t>M - Práce a dodávky M</t>
  </si>
  <si>
    <t>Náklady ze soupisu prací</t>
  </si>
  <si>
    <t>Kód dílu - Popis</t>
  </si>
  <si>
    <t>REKAPITULACE ČLENĚNÍ SOUPISU PRACÍ</t>
  </si>
  <si>
    <t>Razítko</t>
  </si>
  <si>
    <t>Datum a podpis:</t>
  </si>
  <si>
    <t>Zhotovitel</t>
  </si>
  <si>
    <t>Objednavatel</t>
  </si>
  <si>
    <t>Zpracovatel</t>
  </si>
  <si>
    <t>Projektant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</si>
  <si>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</si>
  <si>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</si>
  <si>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</si>
  <si>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</si>
  <si>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</si>
  <si>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</si>
  <si>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</si>
  <si>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</si>
  <si>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</si>
  <si>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</si>
  <si>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Zdeněk HLOŽANKA</t>
  </si>
  <si>
    <t xml:space="preserve"> k.ú. Albrechtice u Českého Těšína</t>
  </si>
  <si>
    <t>CC-CZ:</t>
  </si>
  <si>
    <t>KSO:</t>
  </si>
  <si>
    <t>False</t>
  </si>
  <si>
    <t>v ---  níže se nacházejí doplnkové a pomocné údaje k sestavám  --- v</t>
  </si>
  <si>
    <t>KRYCÍ LIST SOUPISU PRACÍ</t>
  </si>
  <si>
    <t>{1385a0c6-3bec-4e87-9203-f83c0f523553}</t>
  </si>
  <si>
    <t>&gt;&gt;  skryté sloupce  &lt;&lt;</t>
  </si>
  <si>
    <t>Ceny jsou uvedene bez DPH</t>
  </si>
  <si>
    <t>CENA CELKEM BEZ DPH</t>
  </si>
  <si>
    <t>sou</t>
  </si>
  <si>
    <t>Režie</t>
  </si>
  <si>
    <t>Dopravné</t>
  </si>
  <si>
    <t>Drobný instal. materiál - konzole, přechody těsníky, vypouštěcí ventily</t>
  </si>
  <si>
    <t>Mintáž a dopojení ohřívače</t>
  </si>
  <si>
    <t>Montáž radiátorů</t>
  </si>
  <si>
    <t>Demontáž a vynesení těles</t>
  </si>
  <si>
    <t>Odvoz přebytečného výkopu na skládku</t>
  </si>
  <si>
    <t>Zásyp rýhy vytěženou zeminou, včetně hutnění</t>
  </si>
  <si>
    <t>Pískové lože a pískový obsyp předizolovaného potrubí (1,0x0,4x5m)</t>
  </si>
  <si>
    <t>Výkop rýhy (1,0x1,0x5,0m) pro uložení předizolovaného potrubí</t>
  </si>
  <si>
    <t>Zednický materiál</t>
  </si>
  <si>
    <t>Zednická výpomoc</t>
  </si>
  <si>
    <t>Zaizolování průrazu</t>
  </si>
  <si>
    <t>Korunkové vrtání</t>
  </si>
  <si>
    <t>Předizolované potrubí, spojky, koncovky</t>
  </si>
  <si>
    <t>Izolace potrubí pr. 28</t>
  </si>
  <si>
    <t>Potrubí měděné pr. 28 + fitink</t>
  </si>
  <si>
    <t>Elektronické, oběhové čerpadlo do potrubí  25-60/230V  + filtr + šroubení</t>
  </si>
  <si>
    <t>Kulový kohout, šroubení, vsuvka 6/4"</t>
  </si>
  <si>
    <t>ks</t>
  </si>
  <si>
    <t>Nerezová jímka</t>
  </si>
  <si>
    <t xml:space="preserve">Expanzomat 35 l </t>
  </si>
  <si>
    <t>Potrubí měděné pr. 22 + fitink</t>
  </si>
  <si>
    <t>Termohlavice, termoventil, šroubení</t>
  </si>
  <si>
    <t>Ocelové, deskové, otopné těleso RADIK VK, typ 22-900-900</t>
  </si>
  <si>
    <t>Ocelové, deskové, otopné těleso RADIK VK, typ 20-600-600</t>
  </si>
  <si>
    <t>Ocelové, deskové, otopné těleso RADIK VK, typ 22-600-800</t>
  </si>
  <si>
    <t>Rychloohřívací zásobník TUV, typ ACV SMART SL 160, V = 161 litrů</t>
  </si>
  <si>
    <t>Povodí Odry, státní podnik, Varenská 3101/49, 702 00 Moravská Ostrava</t>
  </si>
  <si>
    <t>Topení</t>
  </si>
  <si>
    <t>Ing. Lukáš Kaleta</t>
  </si>
  <si>
    <t>Ing.Klich Miloslav</t>
  </si>
  <si>
    <t>SO01</t>
  </si>
  <si>
    <t>SO02</t>
  </si>
  <si>
    <t>SO03</t>
  </si>
  <si>
    <t>Stavební část</t>
  </si>
  <si>
    <t>Silnoproudá elektrote…</t>
  </si>
  <si>
    <t>VD Těrlicko, provozní budova</t>
  </si>
  <si>
    <t>VD Těrlicko, provozní budova, SO 01 Stavební část</t>
  </si>
  <si>
    <t>SO 02 - elektrotechnika</t>
  </si>
  <si>
    <t>VD Těrlicko, provozní budova, SO 03 Topení</t>
  </si>
  <si>
    <t>Pokud se v rozpočtu vyskytnou obchodní názvy některých výrobků nebo dodávek, případně jiná označení či vyobrazení mající vztah ke konkrétnímu dodavateli, jedná se o vymezení předpokládané charakteristiky a účastník je oprávněn navrhnout i jiné technicky a kvalitativně srovnatelné či lepší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</si>
</sst>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0000"/>
    <numFmt numFmtId="165" formatCode="#,##0.000"/>
    <numFmt numFmtId="166" formatCode="dd\.mm\.yyyy"/>
    <numFmt numFmtId="167" formatCode="#,##0.00%"/>
  </numFmts>
  <fonts count="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  <font>
      <sz val="8"/>
      <color rgb="FF3366FF"/>
      <name val="Arial CE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24" fillId="0" borderId="0"/>
    <xf numFmtId="0" fontId="46" fillId="0" borderId="0"/>
    <xf numFmtId="44" fontId="46" fillId="0" borderId="0" applyFont="0" applyFill="0" applyBorder="0" applyAlignment="0" applyProtection="0"/>
  </cellStyleXfs>
  <cellXfs count="344">
    <xf numFmtId="0" fontId="0" fillId="0" borderId="0" xfId="0"/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2" xfId="0" applyFont="1" applyBorder="1" applyAlignment="1">
      <alignment horizontal="right"/>
    </xf>
    <xf numFmtId="0" fontId="11" fillId="0" borderId="6" xfId="0" applyFont="1" applyBorder="1" applyAlignment="1">
      <alignment vertical="top"/>
    </xf>
    <xf numFmtId="14" fontId="11" fillId="0" borderId="6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1" fontId="11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1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1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11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1" fillId="0" borderId="18" xfId="0" applyFont="1" applyBorder="1" applyAlignment="1">
      <alignment horizontal="left" vertical="top"/>
    </xf>
    <xf numFmtId="0" fontId="11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11" fillId="0" borderId="14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/>
    <xf numFmtId="0" fontId="7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11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11" fillId="3" borderId="6" xfId="0" applyNumberFormat="1" applyFont="1" applyFill="1" applyBorder="1" applyAlignment="1">
      <alignment horizontal="left" vertical="center"/>
    </xf>
    <xf numFmtId="0" fontId="11" fillId="3" borderId="6" xfId="0" applyFont="1" applyFill="1" applyBorder="1"/>
    <xf numFmtId="0" fontId="11" fillId="3" borderId="8" xfId="0" applyFont="1" applyFill="1" applyBorder="1"/>
    <xf numFmtId="49" fontId="11" fillId="0" borderId="0" xfId="0" applyNumberFormat="1" applyFont="1" applyAlignment="1">
      <alignment horizontal="left" vertical="center"/>
    </xf>
    <xf numFmtId="49" fontId="11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10" fillId="3" borderId="27" xfId="0" applyNumberFormat="1" applyFont="1" applyFill="1" applyBorder="1" applyAlignment="1">
      <alignment vertical="center"/>
    </xf>
    <xf numFmtId="3" fontId="10" fillId="3" borderId="18" xfId="0" applyNumberFormat="1" applyFont="1" applyFill="1" applyBorder="1" applyAlignment="1">
      <alignment vertical="center"/>
    </xf>
    <xf numFmtId="3" fontId="10" fillId="3" borderId="1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5" fillId="0" borderId="0" xfId="0" applyFont="1" applyAlignment="1">
      <alignment horizontal="center" shrinkToFit="1"/>
    </xf>
    <xf numFmtId="3" fontId="13" fillId="3" borderId="28" xfId="0" applyNumberFormat="1" applyFont="1" applyFill="1" applyBorder="1" applyAlignment="1">
      <alignment horizontal="center" vertical="center" wrapText="1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6" fillId="0" borderId="29" xfId="0" applyNumberFormat="1" applyFont="1" applyBorder="1" applyAlignment="1">
      <alignment horizontal="right" wrapText="1" shrinkToFit="1"/>
    </xf>
    <xf numFmtId="3" fontId="6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7" fillId="3" borderId="11" xfId="0" applyFont="1" applyFill="1" applyBorder="1" applyAlignment="1">
      <alignment horizontal="left" vertical="center" indent="1"/>
    </xf>
    <xf numFmtId="0" fontId="8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7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11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6" xfId="0" applyFill="1" applyBorder="1" applyAlignment="1">
      <alignment vertical="top"/>
    </xf>
    <xf numFmtId="0" fontId="0" fillId="3" borderId="47" xfId="0" applyFill="1" applyBorder="1" applyAlignment="1">
      <alignment wrapText="1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19" fillId="0" borderId="33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8" xfId="0" applyFill="1" applyBorder="1"/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9" fontId="0" fillId="3" borderId="50" xfId="0" applyNumberFormat="1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164" fontId="0" fillId="3" borderId="46" xfId="0" applyNumberFormat="1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37" xfId="0" applyFont="1" applyBorder="1" applyAlignment="1">
      <alignment vertical="top" shrinkToFit="1"/>
    </xf>
    <xf numFmtId="164" fontId="18" fillId="0" borderId="37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18" fillId="0" borderId="33" xfId="0" applyFont="1" applyBorder="1" applyAlignment="1">
      <alignment horizontal="left" vertical="top" wrapText="1"/>
    </xf>
    <xf numFmtId="0" fontId="19" fillId="0" borderId="33" xfId="0" quotePrefix="1" applyFont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8" fillId="0" borderId="0" xfId="0" applyNumberFormat="1" applyFont="1"/>
    <xf numFmtId="0" fontId="22" fillId="0" borderId="0" xfId="0" applyFont="1"/>
    <xf numFmtId="0" fontId="24" fillId="0" borderId="0" xfId="2"/>
    <xf numFmtId="0" fontId="24" fillId="0" borderId="0" xfId="2" applyAlignment="1">
      <alignment vertical="center"/>
    </xf>
    <xf numFmtId="0" fontId="24" fillId="0" borderId="51" xfId="2" applyBorder="1" applyAlignment="1">
      <alignment vertical="center"/>
    </xf>
    <xf numFmtId="0" fontId="24" fillId="0" borderId="52" xfId="2" applyBorder="1" applyAlignment="1">
      <alignment vertical="center"/>
    </xf>
    <xf numFmtId="0" fontId="24" fillId="0" borderId="53" xfId="2" applyBorder="1" applyAlignment="1">
      <alignment vertical="center"/>
    </xf>
    <xf numFmtId="0" fontId="25" fillId="0" borderId="0" xfId="2" applyFont="1" applyAlignment="1">
      <alignment horizontal="left" vertical="center"/>
    </xf>
    <xf numFmtId="0" fontId="24" fillId="0" borderId="0" xfId="2" applyAlignment="1">
      <alignment horizontal="left" vertical="center"/>
    </xf>
    <xf numFmtId="4" fontId="24" fillId="0" borderId="0" xfId="2" applyNumberFormat="1" applyAlignment="1">
      <alignment vertical="center"/>
    </xf>
    <xf numFmtId="164" fontId="26" fillId="0" borderId="54" xfId="2" applyNumberFormat="1" applyFont="1" applyBorder="1" applyAlignment="1">
      <alignment vertical="center"/>
    </xf>
    <xf numFmtId="164" fontId="26" fillId="0" borderId="55" xfId="2" applyNumberFormat="1" applyFont="1" applyBorder="1" applyAlignment="1">
      <alignment vertical="center"/>
    </xf>
    <xf numFmtId="0" fontId="26" fillId="0" borderId="55" xfId="2" applyFont="1" applyBorder="1" applyAlignment="1">
      <alignment horizontal="center" vertical="center"/>
    </xf>
    <xf numFmtId="0" fontId="26" fillId="0" borderId="56" xfId="2" applyFont="1" applyBorder="1" applyAlignment="1">
      <alignment horizontal="left" vertical="center"/>
    </xf>
    <xf numFmtId="0" fontId="24" fillId="0" borderId="57" xfId="2" applyBorder="1" applyAlignment="1" applyProtection="1">
      <alignment vertical="center"/>
      <protection locked="0"/>
    </xf>
    <xf numFmtId="4" fontId="25" fillId="0" borderId="57" xfId="2" applyNumberFormat="1" applyFont="1" applyBorder="1" applyAlignment="1" applyProtection="1">
      <alignment vertical="center"/>
      <protection locked="0"/>
    </xf>
    <xf numFmtId="165" fontId="25" fillId="0" borderId="57" xfId="2" applyNumberFormat="1" applyFont="1" applyBorder="1" applyAlignment="1" applyProtection="1">
      <alignment vertical="center"/>
      <protection locked="0"/>
    </xf>
    <xf numFmtId="0" fontId="25" fillId="0" borderId="57" xfId="2" applyFont="1" applyBorder="1" applyAlignment="1" applyProtection="1">
      <alignment horizontal="center" vertical="center" wrapText="1"/>
      <protection locked="0"/>
    </xf>
    <xf numFmtId="0" fontId="25" fillId="0" borderId="57" xfId="2" applyFont="1" applyBorder="1" applyAlignment="1" applyProtection="1">
      <alignment horizontal="left" vertical="center" wrapText="1"/>
      <protection locked="0"/>
    </xf>
    <xf numFmtId="49" fontId="25" fillId="0" borderId="57" xfId="2" applyNumberFormat="1" applyFont="1" applyBorder="1" applyAlignment="1" applyProtection="1">
      <alignment horizontal="left" vertical="center" wrapText="1"/>
      <protection locked="0"/>
    </xf>
    <xf numFmtId="0" fontId="25" fillId="0" borderId="57" xfId="2" applyFont="1" applyBorder="1" applyAlignment="1" applyProtection="1">
      <alignment horizontal="center" vertical="center"/>
      <protection locked="0"/>
    </xf>
    <xf numFmtId="0" fontId="24" fillId="0" borderId="51" xfId="2" applyBorder="1" applyAlignment="1" applyProtection="1">
      <alignment vertical="center"/>
      <protection locked="0"/>
    </xf>
    <xf numFmtId="164" fontId="26" fillId="0" borderId="58" xfId="2" applyNumberFormat="1" applyFont="1" applyBorder="1" applyAlignment="1">
      <alignment vertical="center"/>
    </xf>
    <xf numFmtId="164" fontId="26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59" xfId="2" applyFont="1" applyBorder="1" applyAlignment="1">
      <alignment horizontal="left" vertical="center"/>
    </xf>
    <xf numFmtId="0" fontId="28" fillId="0" borderId="51" xfId="2" applyFont="1" applyBorder="1" applyAlignment="1">
      <alignment vertical="center"/>
    </xf>
    <xf numFmtId="0" fontId="28" fillId="0" borderId="57" xfId="2" applyFont="1" applyBorder="1" applyAlignment="1" applyProtection="1">
      <alignment vertical="center"/>
      <protection locked="0"/>
    </xf>
    <xf numFmtId="4" fontId="27" fillId="0" borderId="57" xfId="2" applyNumberFormat="1" applyFont="1" applyBorder="1" applyAlignment="1" applyProtection="1">
      <alignment vertical="center"/>
      <protection locked="0"/>
    </xf>
    <xf numFmtId="165" fontId="27" fillId="0" borderId="57" xfId="2" applyNumberFormat="1" applyFont="1" applyBorder="1" applyAlignment="1" applyProtection="1">
      <alignment vertical="center"/>
      <protection locked="0"/>
    </xf>
    <xf numFmtId="0" fontId="27" fillId="0" borderId="57" xfId="2" applyFont="1" applyBorder="1" applyAlignment="1" applyProtection="1">
      <alignment horizontal="center" vertical="center" wrapText="1"/>
      <protection locked="0"/>
    </xf>
    <xf numFmtId="0" fontId="27" fillId="0" borderId="57" xfId="2" applyFont="1" applyBorder="1" applyAlignment="1" applyProtection="1">
      <alignment horizontal="left" vertical="center" wrapText="1"/>
      <protection locked="0"/>
    </xf>
    <xf numFmtId="49" fontId="27" fillId="0" borderId="57" xfId="2" applyNumberFormat="1" applyFont="1" applyBorder="1" applyAlignment="1" applyProtection="1">
      <alignment horizontal="left" vertical="center" wrapText="1"/>
      <protection locked="0"/>
    </xf>
    <xf numFmtId="0" fontId="27" fillId="0" borderId="57" xfId="2" applyFont="1" applyBorder="1" applyAlignment="1" applyProtection="1">
      <alignment horizontal="center" vertical="center"/>
      <protection locked="0"/>
    </xf>
    <xf numFmtId="0" fontId="29" fillId="0" borderId="0" xfId="2" applyFont="1"/>
    <xf numFmtId="4" fontId="29" fillId="0" borderId="0" xfId="2" applyNumberFormat="1" applyFont="1" applyAlignment="1">
      <alignment vertical="center"/>
    </xf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4" fontId="29" fillId="0" borderId="58" xfId="2" applyNumberFormat="1" applyFont="1" applyBorder="1"/>
    <xf numFmtId="164" fontId="29" fillId="0" borderId="0" xfId="2" applyNumberFormat="1" applyFont="1"/>
    <xf numFmtId="0" fontId="29" fillId="0" borderId="59" xfId="2" applyFont="1" applyBorder="1"/>
    <xf numFmtId="0" fontId="29" fillId="0" borderId="51" xfId="2" applyFont="1" applyBorder="1"/>
    <xf numFmtId="4" fontId="30" fillId="0" borderId="0" xfId="2" applyNumberFormat="1" applyFont="1"/>
    <xf numFmtId="0" fontId="30" fillId="0" borderId="0" xfId="2" applyFont="1" applyAlignment="1">
      <alignment horizontal="left"/>
    </xf>
    <xf numFmtId="0" fontId="26" fillId="0" borderId="0" xfId="2" applyFont="1" applyAlignment="1">
      <alignment horizontal="center" vertical="center"/>
    </xf>
    <xf numFmtId="0" fontId="26" fillId="0" borderId="59" xfId="2" applyFont="1" applyBorder="1" applyAlignment="1">
      <alignment horizontal="left" vertical="center"/>
    </xf>
    <xf numFmtId="4" fontId="31" fillId="0" borderId="0" xfId="2" applyNumberFormat="1" applyFont="1"/>
    <xf numFmtId="0" fontId="31" fillId="0" borderId="0" xfId="2" applyFont="1" applyAlignment="1">
      <alignment horizontal="left"/>
    </xf>
    <xf numFmtId="4" fontId="32" fillId="0" borderId="0" xfId="2" applyNumberFormat="1" applyFont="1" applyAlignment="1">
      <alignment vertical="center"/>
    </xf>
    <xf numFmtId="164" fontId="33" fillId="0" borderId="60" xfId="2" applyNumberFormat="1" applyFont="1" applyBorder="1"/>
    <xf numFmtId="0" fontId="24" fillId="0" borderId="61" xfId="2" applyBorder="1" applyAlignment="1">
      <alignment vertical="center"/>
    </xf>
    <xf numFmtId="164" fontId="33" fillId="0" borderId="61" xfId="2" applyNumberFormat="1" applyFont="1" applyBorder="1"/>
    <xf numFmtId="0" fontId="24" fillId="0" borderId="62" xfId="2" applyBorder="1" applyAlignment="1">
      <alignment vertical="center"/>
    </xf>
    <xf numFmtId="4" fontId="34" fillId="0" borderId="0" xfId="2" applyNumberFormat="1" applyFont="1"/>
    <xf numFmtId="0" fontId="34" fillId="0" borderId="0" xfId="2" applyFont="1" applyAlignment="1">
      <alignment horizontal="left" vertical="center"/>
    </xf>
    <xf numFmtId="0" fontId="24" fillId="0" borderId="0" xfId="2" applyAlignment="1">
      <alignment horizontal="center" vertical="center" wrapText="1"/>
    </xf>
    <xf numFmtId="0" fontId="26" fillId="0" borderId="63" xfId="2" applyFont="1" applyBorder="1" applyAlignment="1">
      <alignment horizontal="center" vertical="center" wrapText="1"/>
    </xf>
    <xf numFmtId="0" fontId="26" fillId="0" borderId="64" xfId="2" applyFont="1" applyBorder="1" applyAlignment="1">
      <alignment horizontal="center" vertical="center" wrapText="1"/>
    </xf>
    <xf numFmtId="0" fontId="26" fillId="0" borderId="65" xfId="2" applyFont="1" applyBorder="1" applyAlignment="1">
      <alignment horizontal="center" vertical="center" wrapText="1"/>
    </xf>
    <xf numFmtId="0" fontId="24" fillId="0" borderId="51" xfId="2" applyBorder="1" applyAlignment="1">
      <alignment horizontal="center" vertical="center" wrapText="1"/>
    </xf>
    <xf numFmtId="0" fontId="25" fillId="5" borderId="0" xfId="2" applyFont="1" applyFill="1" applyAlignment="1">
      <alignment horizontal="center" vertical="center" wrapText="1"/>
    </xf>
    <xf numFmtId="0" fontId="25" fillId="5" borderId="63" xfId="2" applyFont="1" applyFill="1" applyBorder="1" applyAlignment="1">
      <alignment horizontal="center" vertical="center" wrapText="1"/>
    </xf>
    <xf numFmtId="0" fontId="25" fillId="5" borderId="64" xfId="2" applyFont="1" applyFill="1" applyBorder="1" applyAlignment="1">
      <alignment horizontal="center" vertical="center" wrapText="1"/>
    </xf>
    <xf numFmtId="0" fontId="25" fillId="5" borderId="65" xfId="2" applyFont="1" applyFill="1" applyBorder="1" applyAlignment="1">
      <alignment horizontal="center" vertical="center" wrapText="1"/>
    </xf>
    <xf numFmtId="0" fontId="35" fillId="0" borderId="0" xfId="2" applyFont="1" applyAlignment="1">
      <alignment horizontal="left" vertical="center" wrapText="1"/>
    </xf>
    <xf numFmtId="0" fontId="36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/>
    </xf>
    <xf numFmtId="166" fontId="35" fillId="0" borderId="0" xfId="2" applyNumberFormat="1" applyFont="1" applyAlignment="1">
      <alignment horizontal="left" vertical="center"/>
    </xf>
    <xf numFmtId="0" fontId="38" fillId="0" borderId="0" xfId="2" applyFont="1" applyAlignment="1">
      <alignment horizontal="left" vertical="center"/>
    </xf>
    <xf numFmtId="0" fontId="24" fillId="0" borderId="66" xfId="2" applyBorder="1" applyAlignment="1">
      <alignment vertical="center"/>
    </xf>
    <xf numFmtId="0" fontId="24" fillId="0" borderId="67" xfId="2" applyBorder="1" applyAlignment="1">
      <alignment vertical="center"/>
    </xf>
    <xf numFmtId="0" fontId="30" fillId="0" borderId="0" xfId="2" applyFont="1" applyAlignment="1">
      <alignment vertical="center"/>
    </xf>
    <xf numFmtId="0" fontId="30" fillId="0" borderId="51" xfId="2" applyFont="1" applyBorder="1" applyAlignment="1">
      <alignment vertical="center"/>
    </xf>
    <xf numFmtId="4" fontId="30" fillId="0" borderId="55" xfId="2" applyNumberFormat="1" applyFont="1" applyBorder="1" applyAlignment="1">
      <alignment vertical="center"/>
    </xf>
    <xf numFmtId="0" fontId="30" fillId="0" borderId="55" xfId="2" applyFont="1" applyBorder="1" applyAlignment="1">
      <alignment vertical="center"/>
    </xf>
    <xf numFmtId="0" fontId="30" fillId="0" borderId="55" xfId="2" applyFont="1" applyBorder="1" applyAlignment="1">
      <alignment horizontal="left" vertical="center"/>
    </xf>
    <xf numFmtId="0" fontId="31" fillId="0" borderId="0" xfId="2" applyFont="1" applyAlignment="1">
      <alignment vertical="center"/>
    </xf>
    <xf numFmtId="0" fontId="31" fillId="0" borderId="51" xfId="2" applyFont="1" applyBorder="1" applyAlignment="1">
      <alignment vertical="center"/>
    </xf>
    <xf numFmtId="4" fontId="31" fillId="0" borderId="55" xfId="2" applyNumberFormat="1" applyFont="1" applyBorder="1" applyAlignment="1">
      <alignment vertical="center"/>
    </xf>
    <xf numFmtId="0" fontId="31" fillId="0" borderId="55" xfId="2" applyFont="1" applyBorder="1" applyAlignment="1">
      <alignment vertical="center"/>
    </xf>
    <xf numFmtId="0" fontId="31" fillId="0" borderId="55" xfId="2" applyFont="1" applyBorder="1" applyAlignment="1">
      <alignment horizontal="left" vertical="center"/>
    </xf>
    <xf numFmtId="4" fontId="34" fillId="0" borderId="0" xfId="2" applyNumberFormat="1" applyFont="1" applyAlignment="1">
      <alignment vertical="center"/>
    </xf>
    <xf numFmtId="0" fontId="39" fillId="0" borderId="0" xfId="2" applyFont="1" applyAlignment="1">
      <alignment horizontal="left" vertical="center"/>
    </xf>
    <xf numFmtId="0" fontId="24" fillId="5" borderId="0" xfId="2" applyFill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0" xfId="2" applyFont="1" applyFill="1" applyAlignment="1">
      <alignment horizontal="left" vertical="center"/>
    </xf>
    <xf numFmtId="0" fontId="24" fillId="0" borderId="68" xfId="2" applyBorder="1" applyAlignment="1">
      <alignment vertical="center"/>
    </xf>
    <xf numFmtId="0" fontId="36" fillId="0" borderId="68" xfId="2" applyFont="1" applyBorder="1" applyAlignment="1">
      <alignment horizontal="right" vertical="center"/>
    </xf>
    <xf numFmtId="0" fontId="36" fillId="0" borderId="68" xfId="2" applyFont="1" applyBorder="1" applyAlignment="1">
      <alignment horizontal="left" vertical="center"/>
    </xf>
    <xf numFmtId="0" fontId="36" fillId="0" borderId="68" xfId="2" applyFont="1" applyBorder="1" applyAlignment="1">
      <alignment horizontal="center" vertical="center"/>
    </xf>
    <xf numFmtId="0" fontId="24" fillId="0" borderId="51" xfId="2" applyBorder="1"/>
    <xf numFmtId="0" fontId="24" fillId="0" borderId="69" xfId="2" applyBorder="1" applyAlignment="1">
      <alignment vertical="center"/>
    </xf>
    <xf numFmtId="0" fontId="40" fillId="0" borderId="69" xfId="2" applyFont="1" applyBorder="1" applyAlignment="1">
      <alignment horizontal="left" vertical="center"/>
    </xf>
    <xf numFmtId="0" fontId="24" fillId="5" borderId="70" xfId="2" applyFill="1" applyBorder="1" applyAlignment="1">
      <alignment vertical="center"/>
    </xf>
    <xf numFmtId="4" fontId="41" fillId="5" borderId="71" xfId="2" applyNumberFormat="1" applyFont="1" applyFill="1" applyBorder="1" applyAlignment="1">
      <alignment vertical="center"/>
    </xf>
    <xf numFmtId="0" fontId="24" fillId="5" borderId="71" xfId="2" applyFill="1" applyBorder="1" applyAlignment="1">
      <alignment vertical="center"/>
    </xf>
    <xf numFmtId="0" fontId="41" fillId="5" borderId="71" xfId="2" applyFont="1" applyFill="1" applyBorder="1" applyAlignment="1">
      <alignment horizontal="center" vertical="center"/>
    </xf>
    <xf numFmtId="0" fontId="41" fillId="5" borderId="71" xfId="2" applyFont="1" applyFill="1" applyBorder="1" applyAlignment="1">
      <alignment horizontal="right" vertical="center"/>
    </xf>
    <xf numFmtId="0" fontId="41" fillId="5" borderId="72" xfId="2" applyFont="1" applyFill="1" applyBorder="1" applyAlignment="1">
      <alignment horizontal="left" vertical="center"/>
    </xf>
    <xf numFmtId="4" fontId="36" fillId="0" borderId="0" xfId="2" applyNumberFormat="1" applyFont="1" applyAlignment="1">
      <alignment vertical="center"/>
    </xf>
    <xf numFmtId="167" fontId="36" fillId="0" borderId="0" xfId="2" applyNumberFormat="1" applyFont="1" applyAlignment="1">
      <alignment horizontal="right" vertical="center"/>
    </xf>
    <xf numFmtId="0" fontId="42" fillId="0" borderId="0" xfId="2" applyFont="1" applyAlignment="1">
      <alignment horizontal="left" vertical="center"/>
    </xf>
    <xf numFmtId="0" fontId="36" fillId="0" borderId="0" xfId="2" applyFont="1" applyAlignment="1">
      <alignment horizontal="right" vertical="center"/>
    </xf>
    <xf numFmtId="0" fontId="43" fillId="0" borderId="0" xfId="2" applyFont="1" applyAlignment="1">
      <alignment horizontal="left" vertical="center"/>
    </xf>
    <xf numFmtId="0" fontId="24" fillId="0" borderId="0" xfId="2" applyAlignment="1">
      <alignment vertical="center" wrapText="1"/>
    </xf>
    <xf numFmtId="0" fontId="24" fillId="0" borderId="51" xfId="2" applyBorder="1" applyAlignment="1">
      <alignment vertical="center" wrapText="1"/>
    </xf>
    <xf numFmtId="0" fontId="44" fillId="0" borderId="0" xfId="2" applyFont="1" applyAlignment="1">
      <alignment horizontal="left" vertical="center"/>
    </xf>
    <xf numFmtId="0" fontId="24" fillId="0" borderId="66" xfId="2" applyBorder="1"/>
    <xf numFmtId="0" fontId="24" fillId="0" borderId="67" xfId="2" applyBorder="1"/>
    <xf numFmtId="0" fontId="3" fillId="0" borderId="0" xfId="3" applyFont="1" applyAlignment="1">
      <alignment horizontal="left" vertical="center"/>
    </xf>
    <xf numFmtId="44" fontId="3" fillId="0" borderId="0" xfId="4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44" fontId="23" fillId="0" borderId="73" xfId="4" applyFont="1" applyBorder="1" applyAlignment="1">
      <alignment horizontal="center" vertical="center"/>
    </xf>
    <xf numFmtId="44" fontId="3" fillId="0" borderId="73" xfId="4" applyFont="1" applyBorder="1" applyAlignment="1">
      <alignment horizontal="center" vertical="center"/>
    </xf>
    <xf numFmtId="0" fontId="3" fillId="0" borderId="73" xfId="3" applyFont="1" applyBorder="1" applyAlignment="1">
      <alignment horizontal="left" vertical="center"/>
    </xf>
    <xf numFmtId="0" fontId="3" fillId="0" borderId="73" xfId="3" applyFont="1" applyBorder="1" applyAlignment="1">
      <alignment horizontal="center" vertical="center"/>
    </xf>
    <xf numFmtId="0" fontId="23" fillId="0" borderId="73" xfId="3" applyFont="1" applyBorder="1" applyAlignment="1">
      <alignment horizontal="left" vertical="center"/>
    </xf>
    <xf numFmtId="0" fontId="3" fillId="0" borderId="73" xfId="3" applyFont="1" applyBorder="1"/>
    <xf numFmtId="0" fontId="46" fillId="0" borderId="0" xfId="3"/>
    <xf numFmtId="0" fontId="47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44" fontId="2" fillId="0" borderId="0" xfId="4" applyFont="1" applyAlignment="1">
      <alignment horizontal="center" vertical="center"/>
    </xf>
    <xf numFmtId="4" fontId="18" fillId="7" borderId="33" xfId="0" applyNumberFormat="1" applyFont="1" applyFill="1" applyBorder="1" applyAlignment="1">
      <alignment vertical="top" shrinkToFit="1"/>
    </xf>
    <xf numFmtId="4" fontId="18" fillId="7" borderId="37" xfId="0" applyNumberFormat="1" applyFont="1" applyFill="1" applyBorder="1" applyAlignment="1">
      <alignment vertical="top" shrinkToFit="1"/>
    </xf>
    <xf numFmtId="4" fontId="25" fillId="7" borderId="57" xfId="2" applyNumberFormat="1" applyFont="1" applyFill="1" applyBorder="1" applyAlignment="1" applyProtection="1">
      <alignment vertical="center"/>
      <protection locked="0"/>
    </xf>
    <xf numFmtId="0" fontId="29" fillId="7" borderId="0" xfId="2" applyFont="1" applyFill="1"/>
    <xf numFmtId="4" fontId="27" fillId="7" borderId="57" xfId="2" applyNumberFormat="1" applyFont="1" applyFill="1" applyBorder="1" applyAlignment="1" applyProtection="1">
      <alignment vertical="center"/>
      <protection locked="0"/>
    </xf>
    <xf numFmtId="44" fontId="3" fillId="7" borderId="73" xfId="4" applyFont="1" applyFill="1" applyBorder="1" applyAlignment="1">
      <alignment horizontal="center" vertical="center"/>
    </xf>
    <xf numFmtId="0" fontId="1" fillId="0" borderId="73" xfId="3" applyFont="1" applyBorder="1" applyAlignment="1">
      <alignment horizontal="left" vertical="center"/>
    </xf>
    <xf numFmtId="0" fontId="0" fillId="0" borderId="0" xfId="0" applyAlignment="1">
      <alignment wrapText="1"/>
    </xf>
    <xf numFmtId="49" fontId="4" fillId="8" borderId="0" xfId="0" applyNumberFormat="1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1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6" fillId="0" borderId="15" xfId="0" applyNumberFormat="1" applyFont="1" applyBorder="1" applyAlignment="1">
      <alignment horizontal="right" vertical="center" indent="1"/>
    </xf>
    <xf numFmtId="4" fontId="16" fillId="0" borderId="22" xfId="0" applyNumberFormat="1" applyFont="1" applyBorder="1" applyAlignment="1">
      <alignment horizontal="right" vertical="center" indent="1"/>
    </xf>
    <xf numFmtId="4" fontId="15" fillId="3" borderId="7" xfId="0" applyNumberFormat="1" applyFont="1" applyFill="1" applyBorder="1" applyAlignment="1">
      <alignment horizontal="right" vertical="center"/>
    </xf>
    <xf numFmtId="2" fontId="15" fillId="3" borderId="7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horizontal="right" vertical="center" inden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9" fontId="11" fillId="0" borderId="18" xfId="0" applyNumberFormat="1" applyFont="1" applyBorder="1" applyAlignment="1">
      <alignment horizontal="left" vertical="center"/>
    </xf>
    <xf numFmtId="4" fontId="14" fillId="0" borderId="15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 indent="1"/>
    </xf>
    <xf numFmtId="49" fontId="9" fillId="3" borderId="18" xfId="0" applyNumberFormat="1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11" fillId="0" borderId="0" xfId="0" applyNumberFormat="1" applyFont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26" xfId="0" applyFont="1" applyBorder="1" applyAlignment="1">
      <alignment horizontal="left" vertical="top" wrapText="1"/>
    </xf>
    <xf numFmtId="0" fontId="20" fillId="0" borderId="0" xfId="0" applyFont="1" applyAlignment="1">
      <alignment vertical="top" wrapText="1" shrinkToFit="1"/>
    </xf>
    <xf numFmtId="164" fontId="20" fillId="0" borderId="0" xfId="0" applyNumberFormat="1" applyFont="1" applyAlignment="1">
      <alignment vertical="top" wrapText="1" shrinkToFit="1"/>
    </xf>
    <xf numFmtId="4" fontId="20" fillId="0" borderId="0" xfId="0" applyNumberFormat="1" applyFont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  <xf numFmtId="0" fontId="9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5" xfId="0" applyBorder="1" applyAlignment="1">
      <alignment vertical="center"/>
    </xf>
    <xf numFmtId="0" fontId="37" fillId="0" borderId="0" xfId="2" applyFont="1" applyAlignment="1">
      <alignment horizontal="left" vertical="center" wrapText="1"/>
    </xf>
    <xf numFmtId="0" fontId="24" fillId="0" borderId="0" xfId="2" applyAlignment="1">
      <alignment vertical="center"/>
    </xf>
    <xf numFmtId="0" fontId="36" fillId="0" borderId="0" xfId="2" applyFont="1" applyAlignment="1">
      <alignment horizontal="left" vertical="center" wrapText="1"/>
    </xf>
    <xf numFmtId="0" fontId="36" fillId="0" borderId="0" xfId="2" applyFont="1" applyAlignment="1">
      <alignment horizontal="left" vertical="center"/>
    </xf>
    <xf numFmtId="0" fontId="45" fillId="6" borderId="0" xfId="2" applyFont="1" applyFill="1" applyAlignment="1">
      <alignment horizontal="center" vertical="center"/>
    </xf>
    <xf numFmtId="0" fontId="24" fillId="0" borderId="0" xfId="2"/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 wrapText="1"/>
    </xf>
    <xf numFmtId="0" fontId="48" fillId="0" borderId="0" xfId="3" applyFont="1" applyAlignment="1">
      <alignment horizontal="left" vertical="center"/>
    </xf>
  </cellXfs>
  <cellStyles count="5">
    <cellStyle name="Měna 2" xfId="4"/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DEM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esova\Desktop\Pr&#225;ce\2022\T&#283;rlicko-domek%20hr&#225;zn&#233;ho\3995_VD%20T&#283;rlicko_rekonstrukce\PD%20final\Elektro\Rozpo&#269;et_upraven&#253;\soupis%20prac&#237;%20s%20cen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 - Silnoproudá elektrote..."/>
    </sheetNames>
    <sheetDataSet>
      <sheetData sheetId="0">
        <row r="6">
          <cell r="K6" t="str">
            <v>STAVEBNÍ ÚPRAVY DOMU HRÁZNÉHO na pozemku parc. č. 2347/1, k.ú. Albrechtice u Českého Těšína</v>
          </cell>
        </row>
        <row r="8">
          <cell r="AN8" t="str">
            <v>18. 3. 2023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284" t="s">
        <v>39</v>
      </c>
      <c r="B2" s="284"/>
      <c r="C2" s="284"/>
      <c r="D2" s="284"/>
      <c r="E2" s="284"/>
      <c r="F2" s="284"/>
      <c r="G2" s="2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0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96" t="s">
        <v>42</v>
      </c>
      <c r="C1" s="297"/>
      <c r="D1" s="297"/>
      <c r="E1" s="297"/>
      <c r="F1" s="297"/>
      <c r="G1" s="297"/>
      <c r="H1" s="297"/>
      <c r="I1" s="297"/>
      <c r="J1" s="298"/>
    </row>
    <row r="2" spans="1:15" ht="23.25" customHeight="1" x14ac:dyDescent="0.2">
      <c r="A2" s="3"/>
      <c r="B2" s="70" t="s">
        <v>40</v>
      </c>
      <c r="C2" s="71"/>
      <c r="D2" s="311" t="s">
        <v>990</v>
      </c>
      <c r="E2" s="312"/>
      <c r="F2" s="312"/>
      <c r="G2" s="312"/>
      <c r="H2" s="312"/>
      <c r="I2" s="312"/>
      <c r="J2" s="313"/>
      <c r="O2" s="1"/>
    </row>
    <row r="3" spans="1:15" ht="23.25" customHeight="1" x14ac:dyDescent="0.2">
      <c r="A3" s="3"/>
      <c r="B3" s="72" t="s">
        <v>45</v>
      </c>
      <c r="C3" s="73"/>
      <c r="D3" s="315" t="s">
        <v>43</v>
      </c>
      <c r="E3" s="316"/>
      <c r="F3" s="316"/>
      <c r="G3" s="316"/>
      <c r="H3" s="316"/>
      <c r="I3" s="316"/>
      <c r="J3" s="317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307"/>
      <c r="E11" s="307"/>
      <c r="F11" s="307"/>
      <c r="G11" s="307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320"/>
      <c r="E12" s="320"/>
      <c r="F12" s="320"/>
      <c r="G12" s="320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321"/>
      <c r="E13" s="321"/>
      <c r="F13" s="321"/>
      <c r="G13" s="321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314"/>
      <c r="F15" s="314"/>
      <c r="G15" s="318"/>
      <c r="H15" s="318"/>
      <c r="I15" s="318" t="s">
        <v>28</v>
      </c>
      <c r="J15" s="319"/>
    </row>
    <row r="16" spans="1:15" ht="23.25" customHeight="1" x14ac:dyDescent="0.2">
      <c r="A16" s="106" t="s">
        <v>23</v>
      </c>
      <c r="B16" s="107" t="s">
        <v>985</v>
      </c>
      <c r="C16" s="47" t="s">
        <v>988</v>
      </c>
      <c r="D16" s="48"/>
      <c r="E16" s="292"/>
      <c r="F16" s="293"/>
      <c r="G16" s="292"/>
      <c r="H16" s="293"/>
      <c r="I16" s="292">
        <f>'SO01_Stavební část'!G8+'SO01_Stavební část'!G17+'SO01_Stavební část'!G23+'SO01_Stavební část'!G30+'SO01_Stavební část'!G43+'SO01_Stavební část'!G47+'SO01_Stavební část'!G49+'SO01_Stavební část'!G62+'SO01_Stavební část'!G66+'SO01_Stavební část'!G68+'SO01_Stavební část'!G71+'SO01_Stavební část'!G73+'SO01_Stavební část'!G76+'SO01_Stavební část'!G78+'SO01_Stavební část'!G86+'SO01_Stavební část'!G95+'SO01_Stavební část'!G102</f>
        <v>0</v>
      </c>
      <c r="J16" s="304"/>
    </row>
    <row r="17" spans="1:10" ht="23.25" customHeight="1" x14ac:dyDescent="0.2">
      <c r="A17" s="106" t="s">
        <v>24</v>
      </c>
      <c r="B17" s="107" t="s">
        <v>986</v>
      </c>
      <c r="C17" s="47" t="s">
        <v>989</v>
      </c>
      <c r="D17" s="48"/>
      <c r="E17" s="292"/>
      <c r="F17" s="293"/>
      <c r="G17" s="292"/>
      <c r="H17" s="293"/>
      <c r="I17" s="292">
        <f>'SO02- Silnoproudá elektrote...'!J129</f>
        <v>0</v>
      </c>
      <c r="J17" s="304"/>
    </row>
    <row r="18" spans="1:10" ht="23.25" customHeight="1" x14ac:dyDescent="0.2">
      <c r="A18" s="106" t="s">
        <v>25</v>
      </c>
      <c r="B18" s="107" t="s">
        <v>987</v>
      </c>
      <c r="C18" s="47" t="s">
        <v>982</v>
      </c>
      <c r="D18" s="48"/>
      <c r="E18" s="292"/>
      <c r="F18" s="293"/>
      <c r="G18" s="292"/>
      <c r="H18" s="293"/>
      <c r="I18" s="292">
        <f>SO03_Topení!F32</f>
        <v>0</v>
      </c>
      <c r="J18" s="304"/>
    </row>
    <row r="19" spans="1:10" ht="23.25" customHeight="1" x14ac:dyDescent="0.2">
      <c r="A19" s="106" t="s">
        <v>88</v>
      </c>
      <c r="B19" s="107" t="s">
        <v>26</v>
      </c>
      <c r="C19" s="47"/>
      <c r="D19" s="48"/>
      <c r="E19" s="292"/>
      <c r="F19" s="293"/>
      <c r="G19" s="292"/>
      <c r="H19" s="293"/>
      <c r="I19" s="292">
        <f>'SO01_Stavební část'!G107</f>
        <v>0</v>
      </c>
      <c r="J19" s="304"/>
    </row>
    <row r="20" spans="1:10" ht="23.25" customHeight="1" x14ac:dyDescent="0.2">
      <c r="A20" s="106" t="s">
        <v>89</v>
      </c>
      <c r="B20" s="107" t="s">
        <v>27</v>
      </c>
      <c r="C20" s="47"/>
      <c r="D20" s="48"/>
      <c r="E20" s="292"/>
      <c r="F20" s="293"/>
      <c r="G20" s="292"/>
      <c r="H20" s="293"/>
      <c r="I20" s="292">
        <v>0</v>
      </c>
      <c r="J20" s="304"/>
    </row>
    <row r="21" spans="1:10" ht="23.25" customHeight="1" x14ac:dyDescent="0.2">
      <c r="A21" s="3"/>
      <c r="B21" s="63" t="s">
        <v>28</v>
      </c>
      <c r="C21" s="64"/>
      <c r="D21" s="65"/>
      <c r="E21" s="305"/>
      <c r="F21" s="306"/>
      <c r="G21" s="305"/>
      <c r="H21" s="306"/>
      <c r="I21" s="305">
        <f>SUM(I16:J20)</f>
        <v>0</v>
      </c>
      <c r="J21" s="310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302">
        <v>0</v>
      </c>
      <c r="H23" s="303"/>
      <c r="I23" s="30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308">
        <v>0</v>
      </c>
      <c r="H24" s="309"/>
      <c r="I24" s="309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302">
        <f>I21</f>
        <v>0</v>
      </c>
      <c r="H25" s="303"/>
      <c r="I25" s="30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99">
        <f>CenaCelkem-ZakladDPHZakl</f>
        <v>0</v>
      </c>
      <c r="H26" s="300"/>
      <c r="I26" s="300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301">
        <v>-2.3283064365386999E-10</v>
      </c>
      <c r="H27" s="301"/>
      <c r="I27" s="301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294">
        <v>1131619.95</v>
      </c>
      <c r="H28" s="295"/>
      <c r="I28" s="295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294">
        <f>ZakladDPHZakl*1.21</f>
        <v>0</v>
      </c>
      <c r="H29" s="294"/>
      <c r="I29" s="294"/>
      <c r="J29" s="105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90"/>
      <c r="E34" s="290"/>
      <c r="G34" s="290"/>
      <c r="H34" s="290"/>
      <c r="I34" s="290"/>
      <c r="J34" s="31"/>
    </row>
    <row r="35" spans="1:10" ht="12.75" customHeight="1" x14ac:dyDescent="0.2">
      <c r="A35" s="3"/>
      <c r="B35" s="3"/>
      <c r="D35" s="291" t="s">
        <v>2</v>
      </c>
      <c r="E35" s="291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51</v>
      </c>
      <c r="C39" s="285" t="s">
        <v>46</v>
      </c>
      <c r="D39" s="286"/>
      <c r="E39" s="286"/>
      <c r="F39" s="94">
        <v>0</v>
      </c>
      <c r="G39" s="95">
        <v>1131619.95</v>
      </c>
      <c r="H39" s="96">
        <v>237640.19</v>
      </c>
      <c r="I39" s="96">
        <v>1369260.14</v>
      </c>
      <c r="J39" s="90">
        <f>IF(CenaCelkemVypocet=0,"",I39/CenaCelkemVypocet*100)</f>
        <v>100</v>
      </c>
    </row>
    <row r="40" spans="1:10" ht="25.5" hidden="1" customHeight="1" x14ac:dyDescent="0.2">
      <c r="A40" s="83"/>
      <c r="B40" s="287" t="s">
        <v>52</v>
      </c>
      <c r="C40" s="288"/>
      <c r="D40" s="288"/>
      <c r="E40" s="289"/>
      <c r="F40" s="97">
        <f>SUMIF(A39:A39,"=1",F39:F39)</f>
        <v>0</v>
      </c>
      <c r="G40" s="98">
        <f>SUMIF(A39:A39,"=1",G39:G39)</f>
        <v>1131619.95</v>
      </c>
      <c r="H40" s="98">
        <f>SUMIF(A39:A39,"=1",H39:H39)</f>
        <v>237640.19</v>
      </c>
      <c r="I40" s="98">
        <f>SUMIF(A39:A39,"=1",I39:I39)</f>
        <v>1369260.14</v>
      </c>
      <c r="J40" s="84">
        <f>SUMIF(A39:A39,"=1",J39:J39)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9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D34:E34"/>
    <mergeCell ref="D35:E35"/>
    <mergeCell ref="G19:H19"/>
    <mergeCell ref="G20:H20"/>
    <mergeCell ref="G34:I34"/>
    <mergeCell ref="G28:I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322" t="s">
        <v>6</v>
      </c>
      <c r="B1" s="322"/>
      <c r="C1" s="323"/>
      <c r="D1" s="322"/>
      <c r="E1" s="322"/>
      <c r="F1" s="322"/>
      <c r="G1" s="322"/>
    </row>
    <row r="2" spans="1:7" ht="24.95" customHeight="1" x14ac:dyDescent="0.2">
      <c r="A2" s="68" t="s">
        <v>41</v>
      </c>
      <c r="B2" s="67"/>
      <c r="C2" s="324"/>
      <c r="D2" s="324"/>
      <c r="E2" s="324"/>
      <c r="F2" s="324"/>
      <c r="G2" s="325"/>
    </row>
    <row r="3" spans="1:7" ht="24.95" hidden="1" customHeight="1" x14ac:dyDescent="0.2">
      <c r="A3" s="68" t="s">
        <v>7</v>
      </c>
      <c r="B3" s="67"/>
      <c r="C3" s="324"/>
      <c r="D3" s="324"/>
      <c r="E3" s="324"/>
      <c r="F3" s="324"/>
      <c r="G3" s="325"/>
    </row>
    <row r="4" spans="1:7" ht="24.95" hidden="1" customHeight="1" x14ac:dyDescent="0.2">
      <c r="A4" s="68" t="s">
        <v>8</v>
      </c>
      <c r="B4" s="67"/>
      <c r="C4" s="324"/>
      <c r="D4" s="324"/>
      <c r="E4" s="324"/>
      <c r="F4" s="324"/>
      <c r="G4" s="32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1"/>
  <sheetViews>
    <sheetView topLeftCell="A81" workbookViewId="0">
      <selection activeCell="V6" sqref="V6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2" max="22" width="11.7109375" bestFit="1" customWidth="1"/>
    <col min="24" max="24" width="10.140625" bestFit="1" customWidth="1"/>
    <col min="29" max="39" width="0" hidden="1" customWidth="1"/>
    <col min="53" max="53" width="73.42578125" customWidth="1"/>
  </cols>
  <sheetData>
    <row r="1" spans="1:60" ht="15.75" customHeight="1" x14ac:dyDescent="0.25">
      <c r="A1" s="331" t="s">
        <v>6</v>
      </c>
      <c r="B1" s="331"/>
      <c r="C1" s="331"/>
      <c r="D1" s="331"/>
      <c r="E1" s="331"/>
      <c r="F1" s="331"/>
      <c r="G1" s="331"/>
      <c r="AE1" t="s">
        <v>91</v>
      </c>
    </row>
    <row r="2" spans="1:60" ht="24.95" customHeight="1" x14ac:dyDescent="0.2">
      <c r="A2" s="110" t="s">
        <v>90</v>
      </c>
      <c r="B2" s="108"/>
      <c r="C2" s="311" t="s">
        <v>991</v>
      </c>
      <c r="D2" s="312"/>
      <c r="E2" s="312"/>
      <c r="F2" s="312"/>
      <c r="G2" s="312"/>
      <c r="H2" s="312"/>
      <c r="I2" s="313"/>
      <c r="AE2" t="s">
        <v>92</v>
      </c>
    </row>
    <row r="3" spans="1:60" ht="24.95" customHeight="1" x14ac:dyDescent="0.2">
      <c r="A3" s="111" t="s">
        <v>7</v>
      </c>
      <c r="B3" s="109"/>
      <c r="C3" s="332" t="s">
        <v>43</v>
      </c>
      <c r="D3" s="333"/>
      <c r="E3" s="333"/>
      <c r="F3" s="333"/>
      <c r="G3" s="334"/>
      <c r="AE3" t="s">
        <v>93</v>
      </c>
    </row>
    <row r="4" spans="1:60" ht="24.95" hidden="1" customHeight="1" x14ac:dyDescent="0.2">
      <c r="A4" s="111" t="s">
        <v>8</v>
      </c>
      <c r="B4" s="109"/>
      <c r="C4" s="332"/>
      <c r="D4" s="333"/>
      <c r="E4" s="333"/>
      <c r="F4" s="333"/>
      <c r="G4" s="334"/>
      <c r="AE4" t="s">
        <v>94</v>
      </c>
    </row>
    <row r="5" spans="1:60" hidden="1" x14ac:dyDescent="0.2">
      <c r="A5" s="112" t="s">
        <v>95</v>
      </c>
      <c r="B5" s="113"/>
      <c r="C5" s="113"/>
      <c r="D5" s="114"/>
      <c r="E5" s="114"/>
      <c r="F5" s="114"/>
      <c r="G5" s="115"/>
      <c r="AE5" t="s">
        <v>96</v>
      </c>
    </row>
    <row r="6" spans="1:60" ht="111.75" customHeight="1" x14ac:dyDescent="0.2">
      <c r="C6" s="283" t="s">
        <v>994</v>
      </c>
      <c r="D6" s="282"/>
      <c r="E6" s="282"/>
      <c r="F6" s="282"/>
      <c r="G6" t="s">
        <v>983</v>
      </c>
    </row>
    <row r="7" spans="1:60" ht="38.25" x14ac:dyDescent="0.2">
      <c r="A7" s="121" t="s">
        <v>97</v>
      </c>
      <c r="B7" s="122" t="s">
        <v>98</v>
      </c>
      <c r="C7" s="122" t="s">
        <v>99</v>
      </c>
      <c r="D7" s="121" t="s">
        <v>100</v>
      </c>
      <c r="E7" s="121" t="s">
        <v>101</v>
      </c>
      <c r="F7" s="116" t="s">
        <v>102</v>
      </c>
      <c r="G7" s="135" t="s">
        <v>28</v>
      </c>
      <c r="H7" s="136" t="s">
        <v>29</v>
      </c>
      <c r="I7" s="136" t="s">
        <v>103</v>
      </c>
      <c r="J7" s="136" t="s">
        <v>30</v>
      </c>
      <c r="K7" s="136" t="s">
        <v>104</v>
      </c>
      <c r="L7" s="136" t="s">
        <v>105</v>
      </c>
      <c r="M7" s="136" t="s">
        <v>106</v>
      </c>
      <c r="N7" s="136" t="s">
        <v>107</v>
      </c>
      <c r="O7" s="136" t="s">
        <v>108</v>
      </c>
      <c r="P7" s="136" t="s">
        <v>109</v>
      </c>
      <c r="Q7" s="136" t="s">
        <v>110</v>
      </c>
      <c r="R7" s="136" t="s">
        <v>111</v>
      </c>
      <c r="S7" s="136" t="s">
        <v>112</v>
      </c>
      <c r="T7" s="136" t="s">
        <v>113</v>
      </c>
      <c r="U7" s="124" t="s">
        <v>114</v>
      </c>
    </row>
    <row r="8" spans="1:60" x14ac:dyDescent="0.2">
      <c r="A8" s="137" t="s">
        <v>115</v>
      </c>
      <c r="B8" s="138" t="s">
        <v>54</v>
      </c>
      <c r="C8" s="139" t="s">
        <v>55</v>
      </c>
      <c r="D8" s="123"/>
      <c r="E8" s="140"/>
      <c r="F8" s="141"/>
      <c r="G8" s="141">
        <f>SUM(G9:G16)</f>
        <v>0</v>
      </c>
      <c r="H8" s="141"/>
      <c r="I8" s="141">
        <f>SUM(I9:I16)</f>
        <v>33718.37000000001</v>
      </c>
      <c r="J8" s="141"/>
      <c r="K8" s="141">
        <f>SUM(K9:K16)</f>
        <v>41125</v>
      </c>
      <c r="L8" s="141"/>
      <c r="M8" s="141">
        <f>SUM(M9:M16)</f>
        <v>0</v>
      </c>
      <c r="N8" s="123"/>
      <c r="O8" s="123">
        <f>SUM(O9:O16)</f>
        <v>6.8201899999999993</v>
      </c>
      <c r="P8" s="123"/>
      <c r="Q8" s="123">
        <f>SUM(Q9:Q16)</f>
        <v>0</v>
      </c>
      <c r="R8" s="123"/>
      <c r="S8" s="123"/>
      <c r="T8" s="137"/>
      <c r="U8" s="123">
        <f>SUM(U9:U16)</f>
        <v>99.81</v>
      </c>
      <c r="AE8" t="s">
        <v>116</v>
      </c>
    </row>
    <row r="9" spans="1:60" ht="22.5" outlineLevel="1" x14ac:dyDescent="0.2">
      <c r="A9" s="118">
        <v>1</v>
      </c>
      <c r="B9" s="118" t="s">
        <v>117</v>
      </c>
      <c r="C9" s="147" t="s">
        <v>118</v>
      </c>
      <c r="D9" s="125" t="s">
        <v>119</v>
      </c>
      <c r="E9" s="130">
        <v>36</v>
      </c>
      <c r="F9" s="275">
        <v>0</v>
      </c>
      <c r="G9" s="133">
        <f>E9*F9</f>
        <v>0</v>
      </c>
      <c r="H9" s="133">
        <v>49.31</v>
      </c>
      <c r="I9" s="133">
        <f>ROUND(E9*H9,2)</f>
        <v>1775.16</v>
      </c>
      <c r="J9" s="133">
        <v>504.39000000000004</v>
      </c>
      <c r="K9" s="133">
        <f>ROUND(E9*J9,2)</f>
        <v>18158.04</v>
      </c>
      <c r="L9" s="133">
        <v>21</v>
      </c>
      <c r="M9" s="133">
        <f>G9*(1+L9/100)</f>
        <v>0</v>
      </c>
      <c r="N9" s="125">
        <v>7.4709999999999999E-2</v>
      </c>
      <c r="O9" s="125">
        <f>ROUND(E9*N9,5)</f>
        <v>2.6895600000000002</v>
      </c>
      <c r="P9" s="125">
        <v>0</v>
      </c>
      <c r="Q9" s="125">
        <f>ROUND(E9*P9,5)</f>
        <v>0</v>
      </c>
      <c r="R9" s="125"/>
      <c r="S9" s="125"/>
      <c r="T9" s="126">
        <v>0.59280999999999995</v>
      </c>
      <c r="U9" s="125">
        <f>ROUND(E9*T9,2)</f>
        <v>21.34</v>
      </c>
      <c r="V9" s="117"/>
      <c r="W9" s="117"/>
      <c r="X9" s="117"/>
      <c r="Y9" s="117"/>
      <c r="Z9" s="117"/>
      <c r="AA9" s="117"/>
      <c r="AB9" s="117"/>
      <c r="AC9" s="117"/>
      <c r="AD9" s="117"/>
      <c r="AE9" s="117" t="s">
        <v>120</v>
      </c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</row>
    <row r="10" spans="1:60" outlineLevel="1" x14ac:dyDescent="0.2">
      <c r="A10" s="118"/>
      <c r="B10" s="118"/>
      <c r="C10" s="148" t="s">
        <v>121</v>
      </c>
      <c r="D10" s="127"/>
      <c r="E10" s="131">
        <v>35.765000000000001</v>
      </c>
      <c r="F10" s="275"/>
      <c r="G10" s="133"/>
      <c r="H10" s="133"/>
      <c r="I10" s="133"/>
      <c r="J10" s="133"/>
      <c r="K10" s="133"/>
      <c r="L10" s="133"/>
      <c r="M10" s="133"/>
      <c r="N10" s="125"/>
      <c r="O10" s="125"/>
      <c r="P10" s="125"/>
      <c r="Q10" s="125"/>
      <c r="R10" s="125"/>
      <c r="S10" s="125"/>
      <c r="T10" s="126"/>
      <c r="U10" s="125"/>
      <c r="V10" s="117"/>
      <c r="W10" s="117"/>
      <c r="X10" s="117"/>
      <c r="Y10" s="117"/>
      <c r="Z10" s="117"/>
      <c r="AA10" s="117"/>
      <c r="AB10" s="117"/>
      <c r="AC10" s="117"/>
      <c r="AD10" s="117"/>
      <c r="AE10" s="117" t="s">
        <v>122</v>
      </c>
      <c r="AF10" s="117">
        <v>0</v>
      </c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</row>
    <row r="11" spans="1:60" outlineLevel="1" x14ac:dyDescent="0.2">
      <c r="A11" s="118"/>
      <c r="B11" s="118"/>
      <c r="C11" s="148" t="s">
        <v>123</v>
      </c>
      <c r="D11" s="127"/>
      <c r="E11" s="131">
        <v>0.23499999999999899</v>
      </c>
      <c r="F11" s="275"/>
      <c r="G11" s="133"/>
      <c r="H11" s="133"/>
      <c r="I11" s="133"/>
      <c r="J11" s="133"/>
      <c r="K11" s="133"/>
      <c r="L11" s="133"/>
      <c r="M11" s="133"/>
      <c r="N11" s="125"/>
      <c r="O11" s="125"/>
      <c r="P11" s="125"/>
      <c r="Q11" s="125"/>
      <c r="R11" s="125"/>
      <c r="S11" s="125"/>
      <c r="T11" s="126"/>
      <c r="U11" s="125"/>
      <c r="V11" s="117"/>
      <c r="W11" s="117"/>
      <c r="X11" s="117"/>
      <c r="Y11" s="117"/>
      <c r="Z11" s="117"/>
      <c r="AA11" s="117"/>
      <c r="AB11" s="117"/>
      <c r="AC11" s="117"/>
      <c r="AD11" s="117"/>
      <c r="AE11" s="117" t="s">
        <v>122</v>
      </c>
      <c r="AF11" s="117">
        <v>0</v>
      </c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</row>
    <row r="12" spans="1:60" ht="22.5" outlineLevel="1" x14ac:dyDescent="0.2">
      <c r="A12" s="118">
        <v>2</v>
      </c>
      <c r="B12" s="118" t="s">
        <v>117</v>
      </c>
      <c r="C12" s="147" t="s">
        <v>124</v>
      </c>
      <c r="D12" s="125" t="s">
        <v>119</v>
      </c>
      <c r="E12" s="130">
        <v>31.1</v>
      </c>
      <c r="F12" s="275">
        <v>0</v>
      </c>
      <c r="G12" s="133">
        <f t="shared" ref="G12:G16" si="0">E12*F12</f>
        <v>0</v>
      </c>
      <c r="H12" s="133">
        <v>252.85</v>
      </c>
      <c r="I12" s="133">
        <f>ROUND(E12*H12,2)</f>
        <v>7863.64</v>
      </c>
      <c r="J12" s="133">
        <v>152.75000000000003</v>
      </c>
      <c r="K12" s="133">
        <f>ROUND(E12*J12,2)</f>
        <v>4750.53</v>
      </c>
      <c r="L12" s="133">
        <v>21</v>
      </c>
      <c r="M12" s="133">
        <f>G12*(1+L12/100)</f>
        <v>0</v>
      </c>
      <c r="N12" s="125">
        <v>7.4709999999999999E-2</v>
      </c>
      <c r="O12" s="125">
        <f>ROUND(E12*N12,5)</f>
        <v>2.32348</v>
      </c>
      <c r="P12" s="125">
        <v>0</v>
      </c>
      <c r="Q12" s="125">
        <f>ROUND(E12*P12,5)</f>
        <v>0</v>
      </c>
      <c r="R12" s="125"/>
      <c r="S12" s="125"/>
      <c r="T12" s="126">
        <v>0.59280999999999995</v>
      </c>
      <c r="U12" s="125">
        <f>ROUND(E12*T12,2)</f>
        <v>18.440000000000001</v>
      </c>
      <c r="V12" s="117"/>
      <c r="W12" s="117"/>
      <c r="X12" s="117"/>
      <c r="Y12" s="117"/>
      <c r="Z12" s="117"/>
      <c r="AA12" s="117"/>
      <c r="AB12" s="117"/>
      <c r="AC12" s="117"/>
      <c r="AD12" s="117"/>
      <c r="AE12" s="117" t="s">
        <v>120</v>
      </c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</row>
    <row r="13" spans="1:60" outlineLevel="1" x14ac:dyDescent="0.2">
      <c r="A13" s="118">
        <v>3</v>
      </c>
      <c r="B13" s="118" t="s">
        <v>125</v>
      </c>
      <c r="C13" s="147" t="s">
        <v>255</v>
      </c>
      <c r="D13" s="125" t="s">
        <v>119</v>
      </c>
      <c r="E13" s="130">
        <v>13</v>
      </c>
      <c r="F13" s="275">
        <v>0</v>
      </c>
      <c r="G13" s="133">
        <f t="shared" si="0"/>
        <v>0</v>
      </c>
      <c r="H13" s="133">
        <v>520.89</v>
      </c>
      <c r="I13" s="133">
        <f>ROUND(E13*H13,2)</f>
        <v>6771.57</v>
      </c>
      <c r="J13" s="133">
        <v>731.11</v>
      </c>
      <c r="K13" s="133">
        <f>ROUND(E13*J13,2)</f>
        <v>9504.43</v>
      </c>
      <c r="L13" s="133">
        <v>21</v>
      </c>
      <c r="M13" s="133">
        <f>G13*(1+L13/100)</f>
        <v>0</v>
      </c>
      <c r="N13" s="125">
        <v>4.4229999999999998E-2</v>
      </c>
      <c r="O13" s="125">
        <f>ROUND(E13*N13,5)</f>
        <v>0.57499</v>
      </c>
      <c r="P13" s="125">
        <v>0</v>
      </c>
      <c r="Q13" s="125">
        <f>ROUND(E13*P13,5)</f>
        <v>0</v>
      </c>
      <c r="R13" s="125"/>
      <c r="S13" s="125"/>
      <c r="T13" s="126">
        <v>1.9810000000000001</v>
      </c>
      <c r="U13" s="125">
        <f>ROUND(E13*T13,2)</f>
        <v>25.75</v>
      </c>
      <c r="V13" s="117"/>
      <c r="W13" s="117"/>
      <c r="X13" s="117"/>
      <c r="Y13" s="117"/>
      <c r="Z13" s="117"/>
      <c r="AA13" s="117"/>
      <c r="AB13" s="117"/>
      <c r="AC13" s="117"/>
      <c r="AD13" s="117"/>
      <c r="AE13" s="117" t="s">
        <v>126</v>
      </c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</row>
    <row r="14" spans="1:60" ht="22.5" outlineLevel="1" x14ac:dyDescent="0.2">
      <c r="A14" s="118">
        <v>4</v>
      </c>
      <c r="B14" s="118" t="s">
        <v>127</v>
      </c>
      <c r="C14" s="147" t="s">
        <v>128</v>
      </c>
      <c r="D14" s="125" t="s">
        <v>119</v>
      </c>
      <c r="E14" s="130">
        <v>2.6</v>
      </c>
      <c r="F14" s="275">
        <v>0</v>
      </c>
      <c r="G14" s="133">
        <f t="shared" si="0"/>
        <v>0</v>
      </c>
      <c r="H14" s="133">
        <v>733.39</v>
      </c>
      <c r="I14" s="133">
        <f>ROUND(E14*H14,2)</f>
        <v>1906.81</v>
      </c>
      <c r="J14" s="133">
        <v>216.61</v>
      </c>
      <c r="K14" s="133">
        <f>ROUND(E14*J14,2)</f>
        <v>563.19000000000005</v>
      </c>
      <c r="L14" s="133">
        <v>21</v>
      </c>
      <c r="M14" s="133">
        <f>G14*(1+L14/100)</f>
        <v>0</v>
      </c>
      <c r="N14" s="125">
        <v>5.2209999999999999E-2</v>
      </c>
      <c r="O14" s="125">
        <f>ROUND(E14*N14,5)</f>
        <v>0.13575000000000001</v>
      </c>
      <c r="P14" s="125">
        <v>0</v>
      </c>
      <c r="Q14" s="125">
        <f>ROUND(E14*P14,5)</f>
        <v>0</v>
      </c>
      <c r="R14" s="125"/>
      <c r="S14" s="125"/>
      <c r="T14" s="126">
        <v>1.452</v>
      </c>
      <c r="U14" s="125">
        <f>ROUND(E14*T14,2)</f>
        <v>3.78</v>
      </c>
      <c r="V14" s="117"/>
      <c r="W14" s="117"/>
      <c r="X14" s="117"/>
      <c r="Y14" s="117"/>
      <c r="Z14" s="117"/>
      <c r="AA14" s="117"/>
      <c r="AB14" s="117"/>
      <c r="AC14" s="117"/>
      <c r="AD14" s="117"/>
      <c r="AE14" s="117" t="s">
        <v>126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</row>
    <row r="15" spans="1:60" outlineLevel="1" x14ac:dyDescent="0.2">
      <c r="A15" s="118">
        <v>5</v>
      </c>
      <c r="B15" s="118" t="s">
        <v>127</v>
      </c>
      <c r="C15" s="147" t="s">
        <v>129</v>
      </c>
      <c r="D15" s="125" t="s">
        <v>119</v>
      </c>
      <c r="E15" s="130">
        <v>3</v>
      </c>
      <c r="F15" s="275">
        <v>0</v>
      </c>
      <c r="G15" s="133">
        <f t="shared" si="0"/>
        <v>0</v>
      </c>
      <c r="H15" s="133">
        <v>733.39</v>
      </c>
      <c r="I15" s="133">
        <f>ROUND(E15*H15,2)</f>
        <v>2200.17</v>
      </c>
      <c r="J15" s="133">
        <v>216.61</v>
      </c>
      <c r="K15" s="133">
        <f>ROUND(E15*J15,2)</f>
        <v>649.83000000000004</v>
      </c>
      <c r="L15" s="133">
        <v>21</v>
      </c>
      <c r="M15" s="133">
        <f>G15*(1+L15/100)</f>
        <v>0</v>
      </c>
      <c r="N15" s="125">
        <v>5.2209999999999999E-2</v>
      </c>
      <c r="O15" s="125">
        <f>ROUND(E15*N15,5)</f>
        <v>0.15662999999999999</v>
      </c>
      <c r="P15" s="125">
        <v>0</v>
      </c>
      <c r="Q15" s="125">
        <f>ROUND(E15*P15,5)</f>
        <v>0</v>
      </c>
      <c r="R15" s="125"/>
      <c r="S15" s="125"/>
      <c r="T15" s="126">
        <v>1.452</v>
      </c>
      <c r="U15" s="125">
        <f>ROUND(E15*T15,2)</f>
        <v>4.3600000000000003</v>
      </c>
      <c r="V15" s="117"/>
      <c r="W15" s="117"/>
      <c r="X15" s="117"/>
      <c r="Y15" s="117"/>
      <c r="Z15" s="117"/>
      <c r="AA15" s="117"/>
      <c r="AB15" s="117"/>
      <c r="AC15" s="117"/>
      <c r="AD15" s="117"/>
      <c r="AE15" s="117" t="s">
        <v>126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</row>
    <row r="16" spans="1:60" outlineLevel="1" x14ac:dyDescent="0.2">
      <c r="A16" s="118">
        <v>6</v>
      </c>
      <c r="B16" s="118" t="s">
        <v>127</v>
      </c>
      <c r="C16" s="147" t="s">
        <v>256</v>
      </c>
      <c r="D16" s="125" t="s">
        <v>119</v>
      </c>
      <c r="E16" s="130">
        <v>18</v>
      </c>
      <c r="F16" s="275">
        <v>0</v>
      </c>
      <c r="G16" s="133">
        <f t="shared" si="0"/>
        <v>0</v>
      </c>
      <c r="H16" s="133">
        <v>733.39</v>
      </c>
      <c r="I16" s="133">
        <f>ROUND(E16*H16,2)</f>
        <v>13201.02</v>
      </c>
      <c r="J16" s="133">
        <v>416.61</v>
      </c>
      <c r="K16" s="133">
        <f>ROUND(E16*J16,2)</f>
        <v>7498.98</v>
      </c>
      <c r="L16" s="133">
        <v>21</v>
      </c>
      <c r="M16" s="133">
        <f>G16*(1+L16/100)</f>
        <v>0</v>
      </c>
      <c r="N16" s="125">
        <v>5.2209999999999999E-2</v>
      </c>
      <c r="O16" s="125">
        <f>ROUND(E16*N16,5)</f>
        <v>0.93977999999999995</v>
      </c>
      <c r="P16" s="125">
        <v>0</v>
      </c>
      <c r="Q16" s="125">
        <f>ROUND(E16*P16,5)</f>
        <v>0</v>
      </c>
      <c r="R16" s="125"/>
      <c r="S16" s="125"/>
      <c r="T16" s="126">
        <v>1.452</v>
      </c>
      <c r="U16" s="125">
        <f>ROUND(E16*T16,2)</f>
        <v>26.14</v>
      </c>
      <c r="V16" s="117"/>
      <c r="W16" s="117"/>
      <c r="X16" s="117"/>
      <c r="Y16" s="117"/>
      <c r="Z16" s="117"/>
      <c r="AA16" s="117"/>
      <c r="AB16" s="117"/>
      <c r="AC16" s="117"/>
      <c r="AD16" s="117"/>
      <c r="AE16" s="117" t="s">
        <v>126</v>
      </c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</row>
    <row r="17" spans="1:60" x14ac:dyDescent="0.2">
      <c r="A17" s="119" t="s">
        <v>115</v>
      </c>
      <c r="B17" s="119" t="s">
        <v>56</v>
      </c>
      <c r="C17" s="149" t="s">
        <v>57</v>
      </c>
      <c r="D17" s="128"/>
      <c r="E17" s="132"/>
      <c r="F17" s="134"/>
      <c r="G17" s="134">
        <f>SUM(G18:G22)</f>
        <v>0</v>
      </c>
      <c r="H17" s="134"/>
      <c r="I17" s="134">
        <f>SUM(I18:I22)</f>
        <v>13693.08</v>
      </c>
      <c r="J17" s="134"/>
      <c r="K17" s="134">
        <f>SUM(K18:K22)</f>
        <v>88446.32</v>
      </c>
      <c r="L17" s="134"/>
      <c r="M17" s="134">
        <f>SUM(M18:M22)</f>
        <v>0</v>
      </c>
      <c r="N17" s="128"/>
      <c r="O17" s="128">
        <f>SUM(O18:O22)</f>
        <v>1.3831500000000001</v>
      </c>
      <c r="P17" s="128"/>
      <c r="Q17" s="128">
        <f>SUM(Q18:Q22)</f>
        <v>0</v>
      </c>
      <c r="R17" s="128"/>
      <c r="S17" s="128"/>
      <c r="T17" s="129"/>
      <c r="U17" s="128">
        <f>SUM(U18:U22)</f>
        <v>117.75000000000001</v>
      </c>
      <c r="AE17" t="s">
        <v>116</v>
      </c>
    </row>
    <row r="18" spans="1:60" outlineLevel="1" x14ac:dyDescent="0.2">
      <c r="A18" s="118">
        <v>7</v>
      </c>
      <c r="B18" s="118" t="s">
        <v>130</v>
      </c>
      <c r="C18" s="147" t="s">
        <v>131</v>
      </c>
      <c r="D18" s="125" t="s">
        <v>132</v>
      </c>
      <c r="E18" s="130">
        <v>1</v>
      </c>
      <c r="F18" s="275">
        <v>0</v>
      </c>
      <c r="G18" s="133">
        <f>E18*F18</f>
        <v>0</v>
      </c>
      <c r="H18" s="133">
        <v>150.91999999999999</v>
      </c>
      <c r="I18" s="133">
        <f>ROUND(E18*H18,2)</f>
        <v>150.91999999999999</v>
      </c>
      <c r="J18" s="133">
        <v>6049.08</v>
      </c>
      <c r="K18" s="133">
        <f>ROUND(E18*J18,2)</f>
        <v>6049.08</v>
      </c>
      <c r="L18" s="133">
        <v>21</v>
      </c>
      <c r="M18" s="133">
        <f>G18*(1+L18/100)</f>
        <v>0</v>
      </c>
      <c r="N18" s="125">
        <v>4.6800000000000001E-2</v>
      </c>
      <c r="O18" s="125">
        <f>ROUND(E18*N18,5)</f>
        <v>4.6800000000000001E-2</v>
      </c>
      <c r="P18" s="125">
        <v>0</v>
      </c>
      <c r="Q18" s="125">
        <f>ROUND(E18*P18,5)</f>
        <v>0</v>
      </c>
      <c r="R18" s="125"/>
      <c r="S18" s="125"/>
      <c r="T18" s="126">
        <v>0.65</v>
      </c>
      <c r="U18" s="125">
        <f>ROUND(E18*T18,2)</f>
        <v>0.65</v>
      </c>
      <c r="V18" s="117"/>
      <c r="W18" s="117"/>
      <c r="X18" s="117"/>
      <c r="Y18" s="117"/>
      <c r="Z18" s="117"/>
      <c r="AA18" s="117"/>
      <c r="AB18" s="117"/>
      <c r="AC18" s="117"/>
      <c r="AD18" s="117"/>
      <c r="AE18" s="117" t="s">
        <v>126</v>
      </c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</row>
    <row r="19" spans="1:60" outlineLevel="1" x14ac:dyDescent="0.2">
      <c r="A19" s="118">
        <v>8</v>
      </c>
      <c r="B19" s="118" t="s">
        <v>133</v>
      </c>
      <c r="C19" s="147" t="s">
        <v>134</v>
      </c>
      <c r="D19" s="125" t="s">
        <v>135</v>
      </c>
      <c r="E19" s="130">
        <v>0</v>
      </c>
      <c r="F19" s="275">
        <v>0</v>
      </c>
      <c r="G19" s="133">
        <f t="shared" ref="G19:G22" si="1">E19*F19</f>
        <v>0</v>
      </c>
      <c r="H19" s="133">
        <v>28386.9</v>
      </c>
      <c r="I19" s="133">
        <f>ROUND(E19*H19,2)</f>
        <v>0</v>
      </c>
      <c r="J19" s="133">
        <v>11413.099999999999</v>
      </c>
      <c r="K19" s="133">
        <f>ROUND(E19*J19,2)</f>
        <v>0</v>
      </c>
      <c r="L19" s="133">
        <v>21</v>
      </c>
      <c r="M19" s="133">
        <f>G19*(1+L19/100)</f>
        <v>0</v>
      </c>
      <c r="N19" s="125">
        <v>1.0554399999999999</v>
      </c>
      <c r="O19" s="125">
        <f>ROUND(E19*N19,5)</f>
        <v>0</v>
      </c>
      <c r="P19" s="125">
        <v>0</v>
      </c>
      <c r="Q19" s="125">
        <f>ROUND(E19*P19,5)</f>
        <v>0</v>
      </c>
      <c r="R19" s="125"/>
      <c r="S19" s="125"/>
      <c r="T19" s="126">
        <v>15.211</v>
      </c>
      <c r="U19" s="125">
        <f>ROUND(E19*T19,2)</f>
        <v>0</v>
      </c>
      <c r="V19" s="117"/>
      <c r="W19" s="117"/>
      <c r="X19" s="117"/>
      <c r="Y19" s="117"/>
      <c r="Z19" s="117"/>
      <c r="AA19" s="117"/>
      <c r="AB19" s="117"/>
      <c r="AC19" s="117"/>
      <c r="AD19" s="117"/>
      <c r="AE19" s="117" t="s">
        <v>126</v>
      </c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</row>
    <row r="20" spans="1:60" outlineLevel="1" x14ac:dyDescent="0.2">
      <c r="A20" s="118">
        <v>9</v>
      </c>
      <c r="B20" s="118" t="s">
        <v>136</v>
      </c>
      <c r="C20" s="147" t="s">
        <v>137</v>
      </c>
      <c r="D20" s="125" t="s">
        <v>135</v>
      </c>
      <c r="E20" s="130">
        <v>0</v>
      </c>
      <c r="F20" s="275">
        <v>0</v>
      </c>
      <c r="G20" s="133">
        <f t="shared" si="1"/>
        <v>0</v>
      </c>
      <c r="H20" s="133">
        <v>20739.25</v>
      </c>
      <c r="I20" s="133">
        <f>ROUND(E20*H20,2)</f>
        <v>0</v>
      </c>
      <c r="J20" s="133">
        <v>21760.75</v>
      </c>
      <c r="K20" s="133">
        <f>ROUND(E20*J20,2)</f>
        <v>0</v>
      </c>
      <c r="L20" s="133">
        <v>21</v>
      </c>
      <c r="M20" s="133">
        <f>G20*(1+L20/100)</f>
        <v>0</v>
      </c>
      <c r="N20" s="125">
        <v>1.02139</v>
      </c>
      <c r="O20" s="125">
        <f>ROUND(E20*N20,5)</f>
        <v>0</v>
      </c>
      <c r="P20" s="125">
        <v>0</v>
      </c>
      <c r="Q20" s="125">
        <f>ROUND(E20*P20,5)</f>
        <v>0</v>
      </c>
      <c r="R20" s="125"/>
      <c r="S20" s="125"/>
      <c r="T20" s="126">
        <v>26.616</v>
      </c>
      <c r="U20" s="125">
        <f>ROUND(E20*T20,2)</f>
        <v>0</v>
      </c>
      <c r="V20" s="117"/>
      <c r="W20" s="117"/>
      <c r="X20" s="117"/>
      <c r="Y20" s="117"/>
      <c r="Z20" s="117"/>
      <c r="AA20" s="117"/>
      <c r="AB20" s="117"/>
      <c r="AC20" s="117"/>
      <c r="AD20" s="117"/>
      <c r="AE20" s="117" t="s">
        <v>126</v>
      </c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</row>
    <row r="21" spans="1:60" ht="22.5" outlineLevel="1" x14ac:dyDescent="0.2">
      <c r="A21" s="118">
        <v>10</v>
      </c>
      <c r="B21" s="118" t="s">
        <v>138</v>
      </c>
      <c r="C21" s="147" t="s">
        <v>139</v>
      </c>
      <c r="D21" s="125" t="s">
        <v>119</v>
      </c>
      <c r="E21" s="130">
        <v>94.85</v>
      </c>
      <c r="F21" s="275">
        <v>0</v>
      </c>
      <c r="G21" s="133">
        <f t="shared" si="1"/>
        <v>0</v>
      </c>
      <c r="H21" s="133">
        <v>114.97</v>
      </c>
      <c r="I21" s="133">
        <f>ROUND(E21*H21,2)</f>
        <v>10904.9</v>
      </c>
      <c r="J21" s="133">
        <v>735.03</v>
      </c>
      <c r="K21" s="133">
        <f>ROUND(E21*J21,2)</f>
        <v>69717.600000000006</v>
      </c>
      <c r="L21" s="133">
        <v>21</v>
      </c>
      <c r="M21" s="133">
        <f>G21*(1+L21/100)</f>
        <v>0</v>
      </c>
      <c r="N21" s="125">
        <v>1.191E-2</v>
      </c>
      <c r="O21" s="125">
        <f>ROUND(E21*N21,5)</f>
        <v>1.1296600000000001</v>
      </c>
      <c r="P21" s="125">
        <v>0</v>
      </c>
      <c r="Q21" s="125">
        <f>ROUND(E21*P21,5)</f>
        <v>0</v>
      </c>
      <c r="R21" s="125"/>
      <c r="S21" s="125"/>
      <c r="T21" s="126">
        <v>1.0449999999999999</v>
      </c>
      <c r="U21" s="125">
        <f>ROUND(E21*T21,2)</f>
        <v>99.12</v>
      </c>
      <c r="V21" s="117"/>
      <c r="W21" s="117"/>
      <c r="X21" s="117"/>
      <c r="Y21" s="117"/>
      <c r="Z21" s="117"/>
      <c r="AA21" s="117"/>
      <c r="AB21" s="117"/>
      <c r="AC21" s="117"/>
      <c r="AD21" s="117"/>
      <c r="AE21" s="117" t="s">
        <v>126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</row>
    <row r="22" spans="1:60" ht="22.5" outlineLevel="1" x14ac:dyDescent="0.2">
      <c r="A22" s="118">
        <v>11</v>
      </c>
      <c r="B22" s="118" t="s">
        <v>140</v>
      </c>
      <c r="C22" s="147" t="s">
        <v>141</v>
      </c>
      <c r="D22" s="125" t="s">
        <v>119</v>
      </c>
      <c r="E22" s="130">
        <v>17.21</v>
      </c>
      <c r="F22" s="275">
        <v>0</v>
      </c>
      <c r="G22" s="133">
        <f t="shared" si="1"/>
        <v>0</v>
      </c>
      <c r="H22" s="133">
        <v>153.24</v>
      </c>
      <c r="I22" s="133">
        <f>ROUND(E22*H22,2)</f>
        <v>2637.26</v>
      </c>
      <c r="J22" s="133">
        <v>736.76</v>
      </c>
      <c r="K22" s="133">
        <f>ROUND(E22*J22,2)</f>
        <v>12679.64</v>
      </c>
      <c r="L22" s="133">
        <v>21</v>
      </c>
      <c r="M22" s="133">
        <f>G22*(1+L22/100)</f>
        <v>0</v>
      </c>
      <c r="N22" s="125">
        <v>1.201E-2</v>
      </c>
      <c r="O22" s="125">
        <f>ROUND(E22*N22,5)</f>
        <v>0.20669000000000001</v>
      </c>
      <c r="P22" s="125">
        <v>0</v>
      </c>
      <c r="Q22" s="125">
        <f>ROUND(E22*P22,5)</f>
        <v>0</v>
      </c>
      <c r="R22" s="125"/>
      <c r="S22" s="125"/>
      <c r="T22" s="126">
        <v>1.0449999999999999</v>
      </c>
      <c r="U22" s="125">
        <f>ROUND(E22*T22,2)</f>
        <v>17.98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7" t="s">
        <v>126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</row>
    <row r="23" spans="1:60" x14ac:dyDescent="0.2">
      <c r="A23" s="119" t="s">
        <v>115</v>
      </c>
      <c r="B23" s="119" t="s">
        <v>58</v>
      </c>
      <c r="C23" s="149" t="s">
        <v>59</v>
      </c>
      <c r="D23" s="128"/>
      <c r="E23" s="132"/>
      <c r="F23" s="134"/>
      <c r="G23" s="134">
        <f>SUM(G24:G29)</f>
        <v>0</v>
      </c>
      <c r="H23" s="134"/>
      <c r="I23" s="134">
        <f>SUM(I24:I29)</f>
        <v>9481.6699999999983</v>
      </c>
      <c r="J23" s="134"/>
      <c r="K23" s="134">
        <f>SUM(K24:K29)</f>
        <v>154600.98000000001</v>
      </c>
      <c r="L23" s="134"/>
      <c r="M23" s="134">
        <f>SUM(M24:M29)</f>
        <v>0</v>
      </c>
      <c r="N23" s="128"/>
      <c r="O23" s="128">
        <f>SUM(O24:O29)</f>
        <v>1.7861100000000001</v>
      </c>
      <c r="P23" s="128"/>
      <c r="Q23" s="128">
        <f>SUM(Q24:Q29)</f>
        <v>0</v>
      </c>
      <c r="R23" s="128"/>
      <c r="S23" s="128"/>
      <c r="T23" s="129"/>
      <c r="U23" s="128">
        <f>SUM(U24:U29)</f>
        <v>322.08999999999997</v>
      </c>
      <c r="AE23" t="s">
        <v>116</v>
      </c>
    </row>
    <row r="24" spans="1:60" outlineLevel="1" x14ac:dyDescent="0.2">
      <c r="A24" s="118">
        <v>12</v>
      </c>
      <c r="B24" s="118" t="s">
        <v>142</v>
      </c>
      <c r="C24" s="147" t="s">
        <v>143</v>
      </c>
      <c r="D24" s="125" t="s">
        <v>132</v>
      </c>
      <c r="E24" s="130">
        <v>1</v>
      </c>
      <c r="F24" s="275">
        <v>0</v>
      </c>
      <c r="G24" s="133">
        <f>E24*F24</f>
        <v>0</v>
      </c>
      <c r="H24" s="133">
        <v>323.77999999999997</v>
      </c>
      <c r="I24" s="133">
        <f t="shared" ref="I24:I29" si="2">ROUND(E24*H24,2)</f>
        <v>323.77999999999997</v>
      </c>
      <c r="J24" s="133">
        <v>2176.2200000000003</v>
      </c>
      <c r="K24" s="133">
        <f t="shared" ref="K24:K29" si="3">ROUND(E24*J24,2)</f>
        <v>2176.2199999999998</v>
      </c>
      <c r="L24" s="133">
        <v>21</v>
      </c>
      <c r="M24" s="133">
        <f t="shared" ref="M24:M29" si="4">G24*(1+L24/100)</f>
        <v>0</v>
      </c>
      <c r="N24" s="125">
        <v>3.2960000000000003E-2</v>
      </c>
      <c r="O24" s="125">
        <f t="shared" ref="O24:O29" si="5">ROUND(E24*N24,5)</f>
        <v>3.2960000000000003E-2</v>
      </c>
      <c r="P24" s="125">
        <v>0</v>
      </c>
      <c r="Q24" s="125">
        <f t="shared" ref="Q24:Q29" si="6">ROUND(E24*P24,5)</f>
        <v>0</v>
      </c>
      <c r="R24" s="125"/>
      <c r="S24" s="125"/>
      <c r="T24" s="126">
        <v>1.32351</v>
      </c>
      <c r="U24" s="125">
        <f t="shared" ref="U24:U29" si="7">ROUND(E24*T24,2)</f>
        <v>1.32</v>
      </c>
      <c r="V24" s="117"/>
      <c r="W24" s="117"/>
      <c r="X24" s="117"/>
      <c r="Y24" s="117"/>
      <c r="Z24" s="117"/>
      <c r="AA24" s="117"/>
      <c r="AB24" s="117"/>
      <c r="AC24" s="117"/>
      <c r="AD24" s="117"/>
      <c r="AE24" s="117" t="s">
        <v>126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</row>
    <row r="25" spans="1:60" outlineLevel="1" x14ac:dyDescent="0.2">
      <c r="A25" s="118">
        <v>13</v>
      </c>
      <c r="B25" s="118" t="s">
        <v>144</v>
      </c>
      <c r="C25" s="147" t="s">
        <v>145</v>
      </c>
      <c r="D25" s="125" t="s">
        <v>119</v>
      </c>
      <c r="E25" s="130">
        <v>15</v>
      </c>
      <c r="F25" s="275">
        <v>0</v>
      </c>
      <c r="G25" s="133">
        <f t="shared" ref="G25:G29" si="8">E25*F25</f>
        <v>0</v>
      </c>
      <c r="H25" s="133">
        <v>323.77999999999997</v>
      </c>
      <c r="I25" s="133">
        <f t="shared" si="2"/>
        <v>4856.7</v>
      </c>
      <c r="J25" s="133">
        <v>535.22</v>
      </c>
      <c r="K25" s="133">
        <f t="shared" si="3"/>
        <v>8028.3</v>
      </c>
      <c r="L25" s="133">
        <v>21</v>
      </c>
      <c r="M25" s="133">
        <f t="shared" si="4"/>
        <v>0</v>
      </c>
      <c r="N25" s="125">
        <v>3.2960000000000003E-2</v>
      </c>
      <c r="O25" s="125">
        <f t="shared" si="5"/>
        <v>0.49440000000000001</v>
      </c>
      <c r="P25" s="125">
        <v>0</v>
      </c>
      <c r="Q25" s="125">
        <f t="shared" si="6"/>
        <v>0</v>
      </c>
      <c r="R25" s="125"/>
      <c r="S25" s="125"/>
      <c r="T25" s="126">
        <v>1.32351</v>
      </c>
      <c r="U25" s="125">
        <f t="shared" si="7"/>
        <v>19.850000000000001</v>
      </c>
      <c r="V25" s="117"/>
      <c r="W25" s="117"/>
      <c r="X25" s="117"/>
      <c r="Y25" s="117"/>
      <c r="Z25" s="117"/>
      <c r="AA25" s="117"/>
      <c r="AB25" s="117"/>
      <c r="AC25" s="117"/>
      <c r="AD25" s="117"/>
      <c r="AE25" s="117" t="s">
        <v>120</v>
      </c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</row>
    <row r="26" spans="1:60" outlineLevel="1" x14ac:dyDescent="0.2">
      <c r="A26" s="118">
        <v>14</v>
      </c>
      <c r="B26" s="118" t="s">
        <v>146</v>
      </c>
      <c r="C26" s="147" t="s">
        <v>147</v>
      </c>
      <c r="D26" s="125" t="s">
        <v>119</v>
      </c>
      <c r="E26" s="130">
        <f>280.23+37.5</f>
        <v>317.73</v>
      </c>
      <c r="F26" s="275">
        <v>0</v>
      </c>
      <c r="G26" s="133">
        <f t="shared" si="8"/>
        <v>0</v>
      </c>
      <c r="H26" s="133">
        <v>0</v>
      </c>
      <c r="I26" s="133">
        <f t="shared" si="2"/>
        <v>0</v>
      </c>
      <c r="J26" s="133">
        <v>48</v>
      </c>
      <c r="K26" s="133">
        <f t="shared" si="3"/>
        <v>15251.04</v>
      </c>
      <c r="L26" s="133">
        <v>21</v>
      </c>
      <c r="M26" s="133">
        <f t="shared" si="4"/>
        <v>0</v>
      </c>
      <c r="N26" s="125">
        <v>0</v>
      </c>
      <c r="O26" s="125">
        <f t="shared" si="5"/>
        <v>0</v>
      </c>
      <c r="P26" s="125">
        <v>0</v>
      </c>
      <c r="Q26" s="125">
        <f t="shared" si="6"/>
        <v>0</v>
      </c>
      <c r="R26" s="125"/>
      <c r="S26" s="125"/>
      <c r="T26" s="126">
        <v>0.36199999999999999</v>
      </c>
      <c r="U26" s="125">
        <f t="shared" si="7"/>
        <v>115.02</v>
      </c>
      <c r="V26" s="117"/>
      <c r="W26" s="117"/>
      <c r="X26" s="117"/>
      <c r="Y26" s="117"/>
      <c r="Z26" s="117"/>
      <c r="AA26" s="117"/>
      <c r="AB26" s="117"/>
      <c r="AC26" s="117"/>
      <c r="AD26" s="117"/>
      <c r="AE26" s="117" t="s">
        <v>126</v>
      </c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</row>
    <row r="27" spans="1:60" outlineLevel="1" x14ac:dyDescent="0.2">
      <c r="A27" s="118">
        <v>15</v>
      </c>
      <c r="B27" s="118" t="s">
        <v>148</v>
      </c>
      <c r="C27" s="147" t="s">
        <v>149</v>
      </c>
      <c r="D27" s="125" t="s">
        <v>119</v>
      </c>
      <c r="E27" s="130">
        <f>280.23+37.5</f>
        <v>317.73</v>
      </c>
      <c r="F27" s="275">
        <v>0</v>
      </c>
      <c r="G27" s="133">
        <f t="shared" si="8"/>
        <v>0</v>
      </c>
      <c r="H27" s="133">
        <v>0</v>
      </c>
      <c r="I27" s="133">
        <f t="shared" si="2"/>
        <v>0</v>
      </c>
      <c r="J27" s="133">
        <v>217.2</v>
      </c>
      <c r="K27" s="133">
        <f t="shared" si="3"/>
        <v>69010.960000000006</v>
      </c>
      <c r="L27" s="133">
        <v>21</v>
      </c>
      <c r="M27" s="133">
        <f t="shared" si="4"/>
        <v>0</v>
      </c>
      <c r="N27" s="125">
        <v>0</v>
      </c>
      <c r="O27" s="125">
        <f t="shared" si="5"/>
        <v>0</v>
      </c>
      <c r="P27" s="125">
        <v>0</v>
      </c>
      <c r="Q27" s="125">
        <f t="shared" si="6"/>
        <v>0</v>
      </c>
      <c r="R27" s="125"/>
      <c r="S27" s="125"/>
      <c r="T27" s="126">
        <v>0.36199999999999999</v>
      </c>
      <c r="U27" s="125">
        <f t="shared" si="7"/>
        <v>115.02</v>
      </c>
      <c r="V27" s="117"/>
      <c r="W27" s="117"/>
      <c r="X27" s="117"/>
      <c r="Y27" s="117"/>
      <c r="Z27" s="117"/>
      <c r="AA27" s="117"/>
      <c r="AB27" s="117"/>
      <c r="AC27" s="117"/>
      <c r="AD27" s="117"/>
      <c r="AE27" s="117" t="s">
        <v>126</v>
      </c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0" ht="22.5" outlineLevel="1" x14ac:dyDescent="0.2">
      <c r="A28" s="118">
        <v>16</v>
      </c>
      <c r="B28" s="118" t="s">
        <v>150</v>
      </c>
      <c r="C28" s="147" t="s">
        <v>151</v>
      </c>
      <c r="D28" s="125" t="s">
        <v>119</v>
      </c>
      <c r="E28" s="130">
        <v>280.23</v>
      </c>
      <c r="F28" s="275">
        <v>0</v>
      </c>
      <c r="G28" s="133">
        <f t="shared" si="8"/>
        <v>0</v>
      </c>
      <c r="H28" s="133">
        <v>15.24</v>
      </c>
      <c r="I28" s="133">
        <f t="shared" si="2"/>
        <v>4270.71</v>
      </c>
      <c r="J28" s="133">
        <v>139.76</v>
      </c>
      <c r="K28" s="133">
        <f t="shared" si="3"/>
        <v>39164.94</v>
      </c>
      <c r="L28" s="133">
        <v>21</v>
      </c>
      <c r="M28" s="133">
        <f t="shared" si="4"/>
        <v>0</v>
      </c>
      <c r="N28" s="125">
        <v>4.4600000000000004E-3</v>
      </c>
      <c r="O28" s="125">
        <f t="shared" si="5"/>
        <v>1.24983</v>
      </c>
      <c r="P28" s="125">
        <v>0</v>
      </c>
      <c r="Q28" s="125">
        <f t="shared" si="6"/>
        <v>0</v>
      </c>
      <c r="R28" s="125"/>
      <c r="S28" s="125"/>
      <c r="T28" s="126">
        <v>0.25115999999999999</v>
      </c>
      <c r="U28" s="125">
        <f t="shared" si="7"/>
        <v>70.38</v>
      </c>
      <c r="V28" s="117"/>
      <c r="W28" s="117"/>
      <c r="X28" s="117"/>
      <c r="Y28" s="117"/>
      <c r="Z28" s="117"/>
      <c r="AA28" s="117"/>
      <c r="AB28" s="117"/>
      <c r="AC28" s="117"/>
      <c r="AD28" s="117"/>
      <c r="AE28" s="117" t="s">
        <v>126</v>
      </c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</row>
    <row r="29" spans="1:60" ht="22.5" outlineLevel="1" x14ac:dyDescent="0.2">
      <c r="A29" s="118">
        <v>17</v>
      </c>
      <c r="B29" s="118" t="s">
        <v>150</v>
      </c>
      <c r="C29" s="147" t="s">
        <v>262</v>
      </c>
      <c r="D29" s="125" t="s">
        <v>132</v>
      </c>
      <c r="E29" s="130">
        <v>2</v>
      </c>
      <c r="F29" s="275">
        <v>0</v>
      </c>
      <c r="G29" s="133">
        <f t="shared" si="8"/>
        <v>0</v>
      </c>
      <c r="H29" s="133">
        <v>15.24</v>
      </c>
      <c r="I29" s="133">
        <f t="shared" si="2"/>
        <v>30.48</v>
      </c>
      <c r="J29" s="133">
        <v>10484.76</v>
      </c>
      <c r="K29" s="133">
        <f t="shared" si="3"/>
        <v>20969.52</v>
      </c>
      <c r="L29" s="133">
        <v>21</v>
      </c>
      <c r="M29" s="133">
        <f t="shared" si="4"/>
        <v>0</v>
      </c>
      <c r="N29" s="125">
        <v>4.4600000000000004E-3</v>
      </c>
      <c r="O29" s="125">
        <f t="shared" si="5"/>
        <v>8.9200000000000008E-3</v>
      </c>
      <c r="P29" s="125">
        <v>0</v>
      </c>
      <c r="Q29" s="125">
        <f t="shared" si="6"/>
        <v>0</v>
      </c>
      <c r="R29" s="125"/>
      <c r="S29" s="125"/>
      <c r="T29" s="126">
        <v>0.25115999999999999</v>
      </c>
      <c r="U29" s="125">
        <f t="shared" si="7"/>
        <v>0.5</v>
      </c>
      <c r="V29" s="117"/>
      <c r="W29" s="117"/>
      <c r="X29" s="117"/>
      <c r="Y29" s="117"/>
      <c r="Z29" s="117"/>
      <c r="AA29" s="117"/>
      <c r="AB29" s="117"/>
      <c r="AC29" s="117"/>
      <c r="AD29" s="117"/>
      <c r="AE29" s="117" t="s">
        <v>126</v>
      </c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</row>
    <row r="30" spans="1:60" x14ac:dyDescent="0.2">
      <c r="A30" s="119" t="s">
        <v>115</v>
      </c>
      <c r="B30" s="119" t="s">
        <v>60</v>
      </c>
      <c r="C30" s="149" t="s">
        <v>61</v>
      </c>
      <c r="D30" s="128"/>
      <c r="E30" s="132"/>
      <c r="F30" s="134"/>
      <c r="G30" s="134">
        <f>SUM(G31:G42)</f>
        <v>0</v>
      </c>
      <c r="H30" s="134"/>
      <c r="I30" s="134">
        <f>SUM(I31:I42)</f>
        <v>127395.68000000002</v>
      </c>
      <c r="J30" s="134"/>
      <c r="K30" s="134">
        <f>SUM(K31:K42)</f>
        <v>92370.059999999983</v>
      </c>
      <c r="L30" s="134"/>
      <c r="M30" s="134">
        <f>SUM(M31:M42)</f>
        <v>0</v>
      </c>
      <c r="N30" s="128"/>
      <c r="O30" s="128">
        <f>SUM(O31:O42)</f>
        <v>10.979229999999999</v>
      </c>
      <c r="P30" s="128"/>
      <c r="Q30" s="128">
        <f>SUM(Q31:Q42)</f>
        <v>17.88</v>
      </c>
      <c r="R30" s="128"/>
      <c r="S30" s="128"/>
      <c r="T30" s="129"/>
      <c r="U30" s="128">
        <f>SUM(U31:U42)</f>
        <v>230.66</v>
      </c>
      <c r="AE30" t="s">
        <v>116</v>
      </c>
    </row>
    <row r="31" spans="1:60" outlineLevel="1" x14ac:dyDescent="0.2">
      <c r="A31" s="118">
        <v>18</v>
      </c>
      <c r="B31" s="118" t="s">
        <v>152</v>
      </c>
      <c r="C31" s="147" t="s">
        <v>153</v>
      </c>
      <c r="D31" s="125" t="s">
        <v>119</v>
      </c>
      <c r="E31" s="130">
        <v>60</v>
      </c>
      <c r="F31" s="275">
        <v>0</v>
      </c>
      <c r="G31" s="133">
        <f>E31*F31</f>
        <v>0</v>
      </c>
      <c r="H31" s="133">
        <v>0</v>
      </c>
      <c r="I31" s="133">
        <f t="shared" ref="I31:I40" si="9">ROUND(E31*H31,2)</f>
        <v>0</v>
      </c>
      <c r="J31" s="133">
        <v>432</v>
      </c>
      <c r="K31" s="133">
        <f t="shared" ref="K31:K40" si="10">ROUND(E31*J31,2)</f>
        <v>25920</v>
      </c>
      <c r="L31" s="133">
        <v>21</v>
      </c>
      <c r="M31" s="133">
        <f t="shared" ref="M31:M40" si="11">G31*(1+L31/100)</f>
        <v>0</v>
      </c>
      <c r="N31" s="125">
        <v>0</v>
      </c>
      <c r="O31" s="125">
        <f t="shared" ref="O31:O40" si="12">ROUND(E31*N31,5)</f>
        <v>0</v>
      </c>
      <c r="P31" s="125">
        <v>0.29799999999999999</v>
      </c>
      <c r="Q31" s="125">
        <f t="shared" ref="Q31:Q40" si="13">ROUND(E31*P31,5)</f>
        <v>17.88</v>
      </c>
      <c r="R31" s="125"/>
      <c r="S31" s="125"/>
      <c r="T31" s="126">
        <v>1.2551300000000001</v>
      </c>
      <c r="U31" s="125">
        <f t="shared" ref="U31:U40" si="14">ROUND(E31*T31,2)</f>
        <v>75.31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 t="s">
        <v>120</v>
      </c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</row>
    <row r="32" spans="1:60" ht="22.5" outlineLevel="1" x14ac:dyDescent="0.2">
      <c r="A32" s="118">
        <v>19</v>
      </c>
      <c r="B32" s="118" t="s">
        <v>154</v>
      </c>
      <c r="C32" s="147" t="s">
        <v>155</v>
      </c>
      <c r="D32" s="125" t="s">
        <v>119</v>
      </c>
      <c r="E32" s="130">
        <v>87.96</v>
      </c>
      <c r="F32" s="275">
        <v>0</v>
      </c>
      <c r="G32" s="133">
        <f t="shared" ref="G32:G40" si="15">E32*F32</f>
        <v>0</v>
      </c>
      <c r="H32" s="133">
        <v>312.77999999999997</v>
      </c>
      <c r="I32" s="133">
        <f t="shared" si="9"/>
        <v>27512.13</v>
      </c>
      <c r="J32" s="133">
        <v>202.22000000000003</v>
      </c>
      <c r="K32" s="133">
        <f t="shared" si="10"/>
        <v>17787.27</v>
      </c>
      <c r="L32" s="133">
        <v>21</v>
      </c>
      <c r="M32" s="133">
        <f t="shared" si="11"/>
        <v>0</v>
      </c>
      <c r="N32" s="125">
        <v>9.5000000000000001E-2</v>
      </c>
      <c r="O32" s="125">
        <f t="shared" si="12"/>
        <v>8.3561999999999994</v>
      </c>
      <c r="P32" s="125">
        <v>0</v>
      </c>
      <c r="Q32" s="125">
        <f t="shared" si="13"/>
        <v>0</v>
      </c>
      <c r="R32" s="125"/>
      <c r="S32" s="125"/>
      <c r="T32" s="126">
        <v>0.47</v>
      </c>
      <c r="U32" s="125">
        <f t="shared" si="14"/>
        <v>41.34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 t="s">
        <v>126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</row>
    <row r="33" spans="1:60" outlineLevel="1" x14ac:dyDescent="0.2">
      <c r="A33" s="118">
        <v>20</v>
      </c>
      <c r="B33" s="118" t="s">
        <v>156</v>
      </c>
      <c r="C33" s="147" t="s">
        <v>157</v>
      </c>
      <c r="D33" s="125" t="s">
        <v>119</v>
      </c>
      <c r="E33" s="130">
        <v>62.68</v>
      </c>
      <c r="F33" s="275">
        <v>0</v>
      </c>
      <c r="G33" s="133">
        <f t="shared" si="15"/>
        <v>0</v>
      </c>
      <c r="H33" s="133">
        <v>106.49</v>
      </c>
      <c r="I33" s="133">
        <f t="shared" si="9"/>
        <v>6674.79</v>
      </c>
      <c r="J33" s="133">
        <v>348.51</v>
      </c>
      <c r="K33" s="133">
        <f t="shared" si="10"/>
        <v>21844.61</v>
      </c>
      <c r="L33" s="133">
        <v>21</v>
      </c>
      <c r="M33" s="133">
        <f t="shared" si="11"/>
        <v>0</v>
      </c>
      <c r="N33" s="125">
        <v>3.15E-3</v>
      </c>
      <c r="O33" s="125">
        <f t="shared" si="12"/>
        <v>0.19744</v>
      </c>
      <c r="P33" s="125">
        <v>0</v>
      </c>
      <c r="Q33" s="125">
        <f t="shared" si="13"/>
        <v>0</v>
      </c>
      <c r="R33" s="125"/>
      <c r="S33" s="125"/>
      <c r="T33" s="126">
        <v>0.34200000000000003</v>
      </c>
      <c r="U33" s="125">
        <f t="shared" si="14"/>
        <v>21.44</v>
      </c>
      <c r="V33" s="117"/>
      <c r="W33" s="117"/>
      <c r="X33" s="117"/>
      <c r="Y33" s="117"/>
      <c r="Z33" s="117"/>
      <c r="AA33" s="117"/>
      <c r="AB33" s="117"/>
      <c r="AC33" s="117"/>
      <c r="AD33" s="117"/>
      <c r="AE33" s="117" t="s">
        <v>126</v>
      </c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</row>
    <row r="34" spans="1:60" outlineLevel="1" x14ac:dyDescent="0.2">
      <c r="A34" s="118">
        <v>21</v>
      </c>
      <c r="B34" s="118" t="s">
        <v>158</v>
      </c>
      <c r="C34" s="147" t="s">
        <v>263</v>
      </c>
      <c r="D34" s="125" t="s">
        <v>119</v>
      </c>
      <c r="E34" s="130">
        <f>62.68+11</f>
        <v>73.680000000000007</v>
      </c>
      <c r="F34" s="275">
        <v>0</v>
      </c>
      <c r="G34" s="133">
        <f t="shared" si="15"/>
        <v>0</v>
      </c>
      <c r="H34" s="133">
        <v>897.88</v>
      </c>
      <c r="I34" s="133">
        <f t="shared" si="9"/>
        <v>66155.8</v>
      </c>
      <c r="J34" s="133">
        <v>352.12</v>
      </c>
      <c r="K34" s="133">
        <f t="shared" si="10"/>
        <v>25944.2</v>
      </c>
      <c r="L34" s="133">
        <v>21</v>
      </c>
      <c r="M34" s="133">
        <f t="shared" si="11"/>
        <v>0</v>
      </c>
      <c r="N34" s="125">
        <v>1.225E-2</v>
      </c>
      <c r="O34" s="125">
        <f t="shared" si="12"/>
        <v>0.90258000000000005</v>
      </c>
      <c r="P34" s="125">
        <v>0</v>
      </c>
      <c r="Q34" s="125">
        <f t="shared" si="13"/>
        <v>0</v>
      </c>
      <c r="R34" s="125"/>
      <c r="S34" s="125"/>
      <c r="T34" s="126">
        <v>0.76964999999999995</v>
      </c>
      <c r="U34" s="125">
        <f t="shared" si="14"/>
        <v>56.71</v>
      </c>
      <c r="V34" s="117"/>
      <c r="W34" s="153"/>
      <c r="X34" s="117"/>
      <c r="Y34" s="117"/>
      <c r="Z34" s="117"/>
      <c r="AA34" s="117"/>
      <c r="AB34" s="117"/>
      <c r="AC34" s="117"/>
      <c r="AD34" s="117"/>
      <c r="AE34" s="117" t="s">
        <v>120</v>
      </c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</row>
    <row r="35" spans="1:60" outlineLevel="1" x14ac:dyDescent="0.2">
      <c r="A35" s="118">
        <v>22</v>
      </c>
      <c r="B35" s="118" t="s">
        <v>268</v>
      </c>
      <c r="C35" s="147" t="s">
        <v>269</v>
      </c>
      <c r="D35" s="125" t="s">
        <v>119</v>
      </c>
      <c r="E35" s="130">
        <v>10.66</v>
      </c>
      <c r="F35" s="275">
        <v>0</v>
      </c>
      <c r="G35" s="133">
        <f>F35*E35</f>
        <v>0</v>
      </c>
      <c r="H35" s="133"/>
      <c r="I35" s="133"/>
      <c r="J35" s="133"/>
      <c r="K35" s="133"/>
      <c r="L35" s="133"/>
      <c r="M35" s="133"/>
      <c r="N35" s="125"/>
      <c r="O35" s="125"/>
      <c r="P35" s="125"/>
      <c r="Q35" s="125"/>
      <c r="R35" s="125"/>
      <c r="S35" s="125"/>
      <c r="T35" s="126"/>
      <c r="U35" s="125"/>
      <c r="V35" s="117"/>
      <c r="W35" s="153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</row>
    <row r="36" spans="1:60" outlineLevel="1" x14ac:dyDescent="0.2">
      <c r="A36" s="118">
        <v>23</v>
      </c>
      <c r="B36" s="118" t="s">
        <v>159</v>
      </c>
      <c r="C36" s="147" t="s">
        <v>160</v>
      </c>
      <c r="D36" s="125" t="s">
        <v>119</v>
      </c>
      <c r="E36" s="130">
        <v>6.93</v>
      </c>
      <c r="F36" s="275">
        <v>0</v>
      </c>
      <c r="G36" s="133">
        <f t="shared" si="15"/>
        <v>0</v>
      </c>
      <c r="H36" s="133">
        <v>0</v>
      </c>
      <c r="I36" s="133">
        <f t="shared" si="9"/>
        <v>0</v>
      </c>
      <c r="J36" s="133">
        <v>25.6</v>
      </c>
      <c r="K36" s="133">
        <f t="shared" si="10"/>
        <v>177.41</v>
      </c>
      <c r="L36" s="133">
        <v>21</v>
      </c>
      <c r="M36" s="133">
        <f t="shared" si="11"/>
        <v>0</v>
      </c>
      <c r="N36" s="125">
        <v>0</v>
      </c>
      <c r="O36" s="125">
        <f t="shared" si="12"/>
        <v>0</v>
      </c>
      <c r="P36" s="125">
        <v>0</v>
      </c>
      <c r="Q36" s="125">
        <f t="shared" si="13"/>
        <v>0</v>
      </c>
      <c r="R36" s="125"/>
      <c r="S36" s="125"/>
      <c r="T36" s="126">
        <v>7.0999999999999994E-2</v>
      </c>
      <c r="U36" s="125">
        <f t="shared" si="14"/>
        <v>0.49</v>
      </c>
      <c r="V36" s="117"/>
      <c r="W36" s="117"/>
      <c r="X36" s="117"/>
      <c r="Y36" s="117"/>
      <c r="Z36" s="117"/>
      <c r="AA36" s="117"/>
      <c r="AB36" s="117"/>
      <c r="AC36" s="117"/>
      <c r="AD36" s="117"/>
      <c r="AE36" s="117" t="s">
        <v>126</v>
      </c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</row>
    <row r="37" spans="1:60" outlineLevel="1" x14ac:dyDescent="0.2">
      <c r="A37" s="118">
        <v>24</v>
      </c>
      <c r="B37" s="118" t="s">
        <v>161</v>
      </c>
      <c r="C37" s="147" t="s">
        <v>162</v>
      </c>
      <c r="D37" s="125" t="s">
        <v>163</v>
      </c>
      <c r="E37" s="130">
        <v>6.93</v>
      </c>
      <c r="F37" s="275">
        <v>0</v>
      </c>
      <c r="G37" s="133">
        <f t="shared" si="15"/>
        <v>0</v>
      </c>
      <c r="H37" s="133">
        <v>683.38</v>
      </c>
      <c r="I37" s="133">
        <f t="shared" si="9"/>
        <v>4735.82</v>
      </c>
      <c r="J37" s="133">
        <v>16.620000000000005</v>
      </c>
      <c r="K37" s="133">
        <f t="shared" si="10"/>
        <v>115.18</v>
      </c>
      <c r="L37" s="133">
        <v>21</v>
      </c>
      <c r="M37" s="133">
        <f t="shared" si="11"/>
        <v>0</v>
      </c>
      <c r="N37" s="125">
        <v>6.4599999999999996E-3</v>
      </c>
      <c r="O37" s="125">
        <f t="shared" si="12"/>
        <v>4.4769999999999997E-2</v>
      </c>
      <c r="P37" s="125">
        <v>0</v>
      </c>
      <c r="Q37" s="125">
        <f t="shared" si="13"/>
        <v>0</v>
      </c>
      <c r="R37" s="125"/>
      <c r="S37" s="125"/>
      <c r="T37" s="126">
        <v>0.15</v>
      </c>
      <c r="U37" s="125">
        <f t="shared" si="14"/>
        <v>1.04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 t="s">
        <v>126</v>
      </c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</row>
    <row r="38" spans="1:60" outlineLevel="1" x14ac:dyDescent="0.2">
      <c r="A38" s="118">
        <v>25</v>
      </c>
      <c r="B38" s="118" t="s">
        <v>164</v>
      </c>
      <c r="C38" s="147" t="s">
        <v>165</v>
      </c>
      <c r="D38" s="125" t="s">
        <v>166</v>
      </c>
      <c r="E38" s="130">
        <v>14</v>
      </c>
      <c r="F38" s="275">
        <v>0</v>
      </c>
      <c r="G38" s="133">
        <f t="shared" si="15"/>
        <v>0</v>
      </c>
      <c r="H38" s="133">
        <v>292.88</v>
      </c>
      <c r="I38" s="133">
        <f t="shared" si="9"/>
        <v>4100.32</v>
      </c>
      <c r="J38" s="133">
        <v>7.1200000000000045</v>
      </c>
      <c r="K38" s="133">
        <f t="shared" si="10"/>
        <v>99.68</v>
      </c>
      <c r="L38" s="133">
        <v>21</v>
      </c>
      <c r="M38" s="133">
        <f t="shared" si="11"/>
        <v>0</v>
      </c>
      <c r="N38" s="125">
        <v>6.4599999999999996E-3</v>
      </c>
      <c r="O38" s="125">
        <f t="shared" si="12"/>
        <v>9.0440000000000006E-2</v>
      </c>
      <c r="P38" s="125">
        <v>0</v>
      </c>
      <c r="Q38" s="125">
        <f t="shared" si="13"/>
        <v>0</v>
      </c>
      <c r="R38" s="125"/>
      <c r="S38" s="125"/>
      <c r="T38" s="126">
        <v>0.15</v>
      </c>
      <c r="U38" s="125">
        <f t="shared" si="14"/>
        <v>2.1</v>
      </c>
      <c r="V38" s="117"/>
      <c r="W38" s="117"/>
      <c r="X38" s="117"/>
      <c r="Y38" s="117"/>
      <c r="Z38" s="117"/>
      <c r="AA38" s="117"/>
      <c r="AB38" s="117"/>
      <c r="AC38" s="117"/>
      <c r="AD38" s="117"/>
      <c r="AE38" s="117" t="s">
        <v>126</v>
      </c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</row>
    <row r="39" spans="1:60" outlineLevel="1" x14ac:dyDescent="0.2">
      <c r="A39" s="118">
        <v>26</v>
      </c>
      <c r="B39" s="118" t="s">
        <v>167</v>
      </c>
      <c r="C39" s="147" t="s">
        <v>168</v>
      </c>
      <c r="D39" s="125" t="s">
        <v>169</v>
      </c>
      <c r="E39" s="130">
        <v>207.9</v>
      </c>
      <c r="F39" s="275">
        <v>0</v>
      </c>
      <c r="G39" s="133">
        <f t="shared" si="15"/>
        <v>0</v>
      </c>
      <c r="H39" s="133">
        <v>12.63</v>
      </c>
      <c r="I39" s="133">
        <f t="shared" si="9"/>
        <v>2625.78</v>
      </c>
      <c r="J39" s="133">
        <v>0.30999999999999872</v>
      </c>
      <c r="K39" s="133">
        <f t="shared" si="10"/>
        <v>64.45</v>
      </c>
      <c r="L39" s="133">
        <v>21</v>
      </c>
      <c r="M39" s="133">
        <f t="shared" si="11"/>
        <v>0</v>
      </c>
      <c r="N39" s="125">
        <v>6.4599999999999996E-3</v>
      </c>
      <c r="O39" s="125">
        <f t="shared" si="12"/>
        <v>1.3430299999999999</v>
      </c>
      <c r="P39" s="125">
        <v>0</v>
      </c>
      <c r="Q39" s="125">
        <f t="shared" si="13"/>
        <v>0</v>
      </c>
      <c r="R39" s="125"/>
      <c r="S39" s="125"/>
      <c r="T39" s="126">
        <v>0.15</v>
      </c>
      <c r="U39" s="125">
        <f t="shared" si="14"/>
        <v>31.19</v>
      </c>
      <c r="V39" s="117"/>
      <c r="W39" s="117"/>
      <c r="X39" s="117"/>
      <c r="Y39" s="117"/>
      <c r="Z39" s="117"/>
      <c r="AA39" s="117"/>
      <c r="AB39" s="117"/>
      <c r="AC39" s="117"/>
      <c r="AD39" s="117"/>
      <c r="AE39" s="117" t="s">
        <v>126</v>
      </c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</row>
    <row r="40" spans="1:60" outlineLevel="1" x14ac:dyDescent="0.2">
      <c r="A40" s="118">
        <v>27</v>
      </c>
      <c r="B40" s="118" t="s">
        <v>170</v>
      </c>
      <c r="C40" s="147" t="s">
        <v>171</v>
      </c>
      <c r="D40" s="125" t="s">
        <v>119</v>
      </c>
      <c r="E40" s="130">
        <v>6.93</v>
      </c>
      <c r="F40" s="275">
        <v>0</v>
      </c>
      <c r="G40" s="133">
        <f t="shared" si="15"/>
        <v>0</v>
      </c>
      <c r="H40" s="133">
        <v>2249.79</v>
      </c>
      <c r="I40" s="133">
        <f t="shared" si="9"/>
        <v>15591.04</v>
      </c>
      <c r="J40" s="133">
        <v>60.210000000000036</v>
      </c>
      <c r="K40" s="133">
        <f t="shared" si="10"/>
        <v>417.26</v>
      </c>
      <c r="L40" s="133">
        <v>21</v>
      </c>
      <c r="M40" s="133">
        <f t="shared" si="11"/>
        <v>0</v>
      </c>
      <c r="N40" s="125">
        <v>6.4599999999999996E-3</v>
      </c>
      <c r="O40" s="125">
        <f t="shared" si="12"/>
        <v>4.4769999999999997E-2</v>
      </c>
      <c r="P40" s="125">
        <v>0</v>
      </c>
      <c r="Q40" s="125">
        <f t="shared" si="13"/>
        <v>0</v>
      </c>
      <c r="R40" s="125"/>
      <c r="S40" s="125"/>
      <c r="T40" s="126">
        <v>0.15</v>
      </c>
      <c r="U40" s="125">
        <f t="shared" si="14"/>
        <v>1.04</v>
      </c>
      <c r="V40" s="117"/>
      <c r="W40" s="117"/>
      <c r="X40" s="117"/>
      <c r="Y40" s="117"/>
      <c r="Z40" s="117"/>
      <c r="AA40" s="117"/>
      <c r="AB40" s="117"/>
      <c r="AC40" s="117"/>
      <c r="AD40" s="117"/>
      <c r="AE40" s="117" t="s">
        <v>126</v>
      </c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</row>
    <row r="41" spans="1:60" outlineLevel="1" x14ac:dyDescent="0.2">
      <c r="A41" s="118"/>
      <c r="B41" s="118"/>
      <c r="C41" s="326" t="s">
        <v>172</v>
      </c>
      <c r="D41" s="327"/>
      <c r="E41" s="328"/>
      <c r="F41" s="329"/>
      <c r="G41" s="330"/>
      <c r="H41" s="133"/>
      <c r="I41" s="133"/>
      <c r="J41" s="133"/>
      <c r="K41" s="133"/>
      <c r="L41" s="133"/>
      <c r="M41" s="133"/>
      <c r="N41" s="125"/>
      <c r="O41" s="125"/>
      <c r="P41" s="125"/>
      <c r="Q41" s="125"/>
      <c r="R41" s="125"/>
      <c r="S41" s="125"/>
      <c r="T41" s="126"/>
      <c r="U41" s="125"/>
      <c r="V41" s="117"/>
      <c r="W41" s="117"/>
      <c r="X41" s="117"/>
      <c r="Y41" s="117"/>
      <c r="Z41" s="117"/>
      <c r="AA41" s="117"/>
      <c r="AB41" s="117"/>
      <c r="AC41" s="117"/>
      <c r="AD41" s="117"/>
      <c r="AE41" s="117" t="s">
        <v>173</v>
      </c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20" t="str">
        <f>C41</f>
        <v>typ 2 E 31 (EE 20 DV 10) podlahový prvek fermacell</v>
      </c>
      <c r="BB41" s="117"/>
      <c r="BC41" s="117"/>
      <c r="BD41" s="117"/>
      <c r="BE41" s="117"/>
      <c r="BF41" s="117"/>
      <c r="BG41" s="117"/>
      <c r="BH41" s="117"/>
    </row>
    <row r="42" spans="1:60" outlineLevel="1" x14ac:dyDescent="0.2">
      <c r="A42" s="118"/>
      <c r="B42" s="118"/>
      <c r="C42" s="326" t="s">
        <v>174</v>
      </c>
      <c r="D42" s="327"/>
      <c r="E42" s="328"/>
      <c r="F42" s="329"/>
      <c r="G42" s="330"/>
      <c r="H42" s="133"/>
      <c r="I42" s="133"/>
      <c r="J42" s="133"/>
      <c r="K42" s="133"/>
      <c r="L42" s="133"/>
      <c r="M42" s="133"/>
      <c r="N42" s="125"/>
      <c r="O42" s="125"/>
      <c r="P42" s="125"/>
      <c r="Q42" s="125"/>
      <c r="R42" s="125"/>
      <c r="S42" s="125"/>
      <c r="T42" s="126"/>
      <c r="U42" s="125"/>
      <c r="V42" s="117"/>
      <c r="W42" s="117"/>
      <c r="X42" s="117"/>
      <c r="Y42" s="117"/>
      <c r="Z42" s="117"/>
      <c r="AA42" s="117"/>
      <c r="AB42" s="117"/>
      <c r="AC42" s="117"/>
      <c r="AD42" s="117"/>
      <c r="AE42" s="117" t="s">
        <v>173</v>
      </c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20" t="str">
        <f>C42</f>
        <v>1500x500x30mm, izolant dřevovláknitá deska 10 mm</v>
      </c>
      <c r="BB42" s="117"/>
      <c r="BC42" s="117"/>
      <c r="BD42" s="117"/>
      <c r="BE42" s="117"/>
      <c r="BF42" s="117"/>
      <c r="BG42" s="117"/>
      <c r="BH42" s="117"/>
    </row>
    <row r="43" spans="1:60" x14ac:dyDescent="0.2">
      <c r="A43" s="119" t="s">
        <v>115</v>
      </c>
      <c r="B43" s="119" t="s">
        <v>62</v>
      </c>
      <c r="C43" s="149" t="s">
        <v>63</v>
      </c>
      <c r="D43" s="128"/>
      <c r="E43" s="132"/>
      <c r="F43" s="134"/>
      <c r="G43" s="134">
        <f>SUM(G44:G46)</f>
        <v>0</v>
      </c>
      <c r="H43" s="134"/>
      <c r="I43" s="134">
        <f>SUM(I44:I45)</f>
        <v>21086.959999999999</v>
      </c>
      <c r="J43" s="134"/>
      <c r="K43" s="134">
        <f>SUM(K44:K45)</f>
        <v>31613.040000000001</v>
      </c>
      <c r="L43" s="134"/>
      <c r="M43" s="134">
        <f>SUM(M44:M45)</f>
        <v>0</v>
      </c>
      <c r="N43" s="128"/>
      <c r="O43" s="128">
        <f>SUM(O44:O45)</f>
        <v>1.3083199999999999</v>
      </c>
      <c r="P43" s="128"/>
      <c r="Q43" s="128">
        <f>SUM(Q44:Q45)</f>
        <v>0</v>
      </c>
      <c r="R43" s="128"/>
      <c r="S43" s="128"/>
      <c r="T43" s="129"/>
      <c r="U43" s="128">
        <f>SUM(U44:U45)</f>
        <v>37.090000000000003</v>
      </c>
      <c r="AE43" t="s">
        <v>116</v>
      </c>
    </row>
    <row r="44" spans="1:60" ht="22.5" outlineLevel="1" x14ac:dyDescent="0.2">
      <c r="A44" s="118">
        <v>28</v>
      </c>
      <c r="B44" s="118" t="s">
        <v>175</v>
      </c>
      <c r="C44" s="147" t="s">
        <v>270</v>
      </c>
      <c r="D44" s="125" t="s">
        <v>166</v>
      </c>
      <c r="E44" s="130">
        <v>7</v>
      </c>
      <c r="F44" s="275">
        <v>0</v>
      </c>
      <c r="G44" s="133">
        <f>E44*F44</f>
        <v>0</v>
      </c>
      <c r="H44" s="133">
        <v>2635.87</v>
      </c>
      <c r="I44" s="133">
        <f>ROUND(E44*H44,2)</f>
        <v>18451.09</v>
      </c>
      <c r="J44" s="133">
        <v>3864.13</v>
      </c>
      <c r="K44" s="133">
        <f>ROUND(E44*J44,2)</f>
        <v>27048.91</v>
      </c>
      <c r="L44" s="133">
        <v>21</v>
      </c>
      <c r="M44" s="133">
        <f>G44*(1+L44/100)</f>
        <v>0</v>
      </c>
      <c r="N44" s="125">
        <v>0.16353999999999999</v>
      </c>
      <c r="O44" s="125">
        <f>ROUND(E44*N44,5)</f>
        <v>1.1447799999999999</v>
      </c>
      <c r="P44" s="125">
        <v>0</v>
      </c>
      <c r="Q44" s="125">
        <f>ROUND(E44*P44,5)</f>
        <v>0</v>
      </c>
      <c r="R44" s="125"/>
      <c r="S44" s="125"/>
      <c r="T44" s="126">
        <v>4.6352599999999997</v>
      </c>
      <c r="U44" s="125">
        <f>ROUND(E44*T44,2)</f>
        <v>32.450000000000003</v>
      </c>
      <c r="V44" s="117"/>
      <c r="W44" s="117"/>
      <c r="X44" s="117"/>
      <c r="Y44" s="117"/>
      <c r="Z44" s="117"/>
      <c r="AA44" s="117"/>
      <c r="AB44" s="117"/>
      <c r="AC44" s="117"/>
      <c r="AD44" s="117"/>
      <c r="AE44" s="117" t="s">
        <v>120</v>
      </c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</row>
    <row r="45" spans="1:60" outlineLevel="1" x14ac:dyDescent="0.2">
      <c r="A45" s="118">
        <v>29</v>
      </c>
      <c r="B45" s="118" t="s">
        <v>176</v>
      </c>
      <c r="C45" s="147" t="s">
        <v>264</v>
      </c>
      <c r="D45" s="125" t="s">
        <v>166</v>
      </c>
      <c r="E45" s="130">
        <v>1</v>
      </c>
      <c r="F45" s="275">
        <v>0</v>
      </c>
      <c r="G45" s="133">
        <f>E45*F45</f>
        <v>0</v>
      </c>
      <c r="H45" s="133">
        <v>2635.87</v>
      </c>
      <c r="I45" s="133">
        <f>ROUND(E45*H45,2)</f>
        <v>2635.87</v>
      </c>
      <c r="J45" s="133">
        <v>4564.13</v>
      </c>
      <c r="K45" s="133">
        <f>ROUND(E45*J45,2)</f>
        <v>4564.13</v>
      </c>
      <c r="L45" s="133">
        <v>21</v>
      </c>
      <c r="M45" s="133">
        <f>G45*(1+L45/100)</f>
        <v>0</v>
      </c>
      <c r="N45" s="125">
        <v>0.16353999999999999</v>
      </c>
      <c r="O45" s="125">
        <f>ROUND(E45*N45,5)</f>
        <v>0.16353999999999999</v>
      </c>
      <c r="P45" s="125">
        <v>0</v>
      </c>
      <c r="Q45" s="125">
        <f>ROUND(E45*P45,5)</f>
        <v>0</v>
      </c>
      <c r="R45" s="125"/>
      <c r="S45" s="125"/>
      <c r="T45" s="126">
        <v>4.6352599999999997</v>
      </c>
      <c r="U45" s="125">
        <f>ROUND(E45*T45,2)</f>
        <v>4.6399999999999997</v>
      </c>
      <c r="V45" s="117"/>
      <c r="W45" s="117"/>
      <c r="X45" s="117"/>
      <c r="Y45" s="117"/>
      <c r="Z45" s="117"/>
      <c r="AA45" s="117"/>
      <c r="AB45" s="117"/>
      <c r="AC45" s="117"/>
      <c r="AD45" s="117"/>
      <c r="AE45" s="117" t="s">
        <v>126</v>
      </c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</row>
    <row r="46" spans="1:60" ht="22.5" outlineLevel="1" x14ac:dyDescent="0.2">
      <c r="A46" s="118">
        <v>30</v>
      </c>
      <c r="B46" s="118" t="s">
        <v>272</v>
      </c>
      <c r="C46" s="147" t="s">
        <v>271</v>
      </c>
      <c r="D46" s="125" t="s">
        <v>166</v>
      </c>
      <c r="E46" s="130">
        <v>1</v>
      </c>
      <c r="F46" s="275">
        <v>0</v>
      </c>
      <c r="G46" s="133">
        <f>F46*E46</f>
        <v>0</v>
      </c>
      <c r="H46" s="133"/>
      <c r="I46" s="133"/>
      <c r="J46" s="133"/>
      <c r="K46" s="133"/>
      <c r="L46" s="133"/>
      <c r="M46" s="133"/>
      <c r="N46" s="125"/>
      <c r="O46" s="125"/>
      <c r="P46" s="125"/>
      <c r="Q46" s="125"/>
      <c r="R46" s="125"/>
      <c r="S46" s="125"/>
      <c r="T46" s="126"/>
      <c r="U46" s="125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</row>
    <row r="47" spans="1:60" x14ac:dyDescent="0.2">
      <c r="A47" s="119" t="s">
        <v>115</v>
      </c>
      <c r="B47" s="119" t="s">
        <v>64</v>
      </c>
      <c r="C47" s="149" t="s">
        <v>65</v>
      </c>
      <c r="D47" s="128"/>
      <c r="E47" s="132"/>
      <c r="F47" s="134"/>
      <c r="G47" s="134">
        <f>SUMIF(AE48:AE48,"&lt;&gt;NOR",G48:G48)</f>
        <v>0</v>
      </c>
      <c r="H47" s="134"/>
      <c r="I47" s="134">
        <f>SUM(I48:I48)</f>
        <v>0.03</v>
      </c>
      <c r="J47" s="134"/>
      <c r="K47" s="134">
        <f>SUM(K48:K48)</f>
        <v>6799.97</v>
      </c>
      <c r="L47" s="134"/>
      <c r="M47" s="134">
        <f>SUM(M48:M48)</f>
        <v>0</v>
      </c>
      <c r="N47" s="128"/>
      <c r="O47" s="128">
        <f>SUM(O48:O48)</f>
        <v>1.8380000000000001E-2</v>
      </c>
      <c r="P47" s="128"/>
      <c r="Q47" s="128">
        <f>SUM(Q48:Q48)</f>
        <v>0</v>
      </c>
      <c r="R47" s="128"/>
      <c r="S47" s="128"/>
      <c r="T47" s="129"/>
      <c r="U47" s="128">
        <f>SUM(U48:U48)</f>
        <v>0.13</v>
      </c>
      <c r="AE47" t="s">
        <v>116</v>
      </c>
    </row>
    <row r="48" spans="1:60" outlineLevel="1" x14ac:dyDescent="0.2">
      <c r="A48" s="118">
        <v>31</v>
      </c>
      <c r="B48" s="118" t="s">
        <v>177</v>
      </c>
      <c r="C48" s="147" t="s">
        <v>178</v>
      </c>
      <c r="D48" s="125" t="s">
        <v>132</v>
      </c>
      <c r="E48" s="130">
        <v>1</v>
      </c>
      <c r="F48" s="275">
        <v>0</v>
      </c>
      <c r="G48" s="133">
        <f>E48*F48</f>
        <v>0</v>
      </c>
      <c r="H48" s="133">
        <v>0.03</v>
      </c>
      <c r="I48" s="133">
        <f>ROUND(E48*H48,2)</f>
        <v>0.03</v>
      </c>
      <c r="J48" s="133">
        <v>6799.97</v>
      </c>
      <c r="K48" s="133">
        <f>ROUND(E48*J48,2)</f>
        <v>6799.97</v>
      </c>
      <c r="L48" s="133">
        <v>21</v>
      </c>
      <c r="M48" s="133">
        <f>G48*(1+L48/100)</f>
        <v>0</v>
      </c>
      <c r="N48" s="125">
        <v>1.8380000000000001E-2</v>
      </c>
      <c r="O48" s="125">
        <f>ROUND(E48*N48,5)</f>
        <v>1.8380000000000001E-2</v>
      </c>
      <c r="P48" s="125">
        <v>0</v>
      </c>
      <c r="Q48" s="125">
        <f>ROUND(E48*P48,5)</f>
        <v>0</v>
      </c>
      <c r="R48" s="125"/>
      <c r="S48" s="125"/>
      <c r="T48" s="126">
        <v>0.13</v>
      </c>
      <c r="U48" s="125">
        <f>ROUND(E48*T48,2)</f>
        <v>0.13</v>
      </c>
      <c r="V48" s="117"/>
      <c r="W48" s="117"/>
      <c r="X48" s="117"/>
      <c r="Y48" s="117"/>
      <c r="Z48" s="117"/>
      <c r="AA48" s="117"/>
      <c r="AB48" s="117"/>
      <c r="AC48" s="117"/>
      <c r="AD48" s="117"/>
      <c r="AE48" s="117" t="s">
        <v>126</v>
      </c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</row>
    <row r="49" spans="1:60" x14ac:dyDescent="0.2">
      <c r="A49" s="119" t="s">
        <v>115</v>
      </c>
      <c r="B49" s="119" t="s">
        <v>66</v>
      </c>
      <c r="C49" s="149" t="s">
        <v>67</v>
      </c>
      <c r="D49" s="128"/>
      <c r="E49" s="132"/>
      <c r="F49" s="134"/>
      <c r="G49" s="134">
        <f>SUM(G50:G61)</f>
        <v>0</v>
      </c>
      <c r="H49" s="134"/>
      <c r="I49" s="134">
        <f>SUM(I50:I61)</f>
        <v>501.32</v>
      </c>
      <c r="J49" s="134"/>
      <c r="K49" s="134">
        <f>SUM(K50:K61)</f>
        <v>60437.78</v>
      </c>
      <c r="L49" s="134"/>
      <c r="M49" s="134">
        <f>SUM(M50:M61)</f>
        <v>0</v>
      </c>
      <c r="N49" s="128"/>
      <c r="O49" s="128">
        <f>SUM(O50:O61)</f>
        <v>2.2329999999999999E-2</v>
      </c>
      <c r="P49" s="128"/>
      <c r="Q49" s="128">
        <f>SUM(Q50:Q61)</f>
        <v>33.768259999999998</v>
      </c>
      <c r="R49" s="128"/>
      <c r="S49" s="128"/>
      <c r="T49" s="129"/>
      <c r="U49" s="128">
        <f>SUM(U50:U61)</f>
        <v>192.12</v>
      </c>
      <c r="AE49" t="s">
        <v>116</v>
      </c>
    </row>
    <row r="50" spans="1:60" outlineLevel="1" x14ac:dyDescent="0.2">
      <c r="A50" s="118">
        <v>32</v>
      </c>
      <c r="B50" s="118" t="s">
        <v>179</v>
      </c>
      <c r="C50" s="147" t="s">
        <v>180</v>
      </c>
      <c r="D50" s="125" t="s">
        <v>163</v>
      </c>
      <c r="E50" s="130">
        <v>6.4</v>
      </c>
      <c r="F50" s="275">
        <v>0</v>
      </c>
      <c r="G50" s="133">
        <f>E50*F50</f>
        <v>0</v>
      </c>
      <c r="H50" s="133">
        <v>30.41</v>
      </c>
      <c r="I50" s="133">
        <f t="shared" ref="I50:I61" si="16">ROUND(E50*H50,2)</f>
        <v>194.62</v>
      </c>
      <c r="J50" s="133">
        <v>2444.59</v>
      </c>
      <c r="K50" s="133">
        <f t="shared" ref="K50:K61" si="17">ROUND(E50*J50,2)</f>
        <v>15645.38</v>
      </c>
      <c r="L50" s="133">
        <v>21</v>
      </c>
      <c r="M50" s="133">
        <f t="shared" ref="M50:M61" si="18">G50*(1+L50/100)</f>
        <v>0</v>
      </c>
      <c r="N50" s="125">
        <v>1.2800000000000001E-3</v>
      </c>
      <c r="O50" s="125">
        <f t="shared" ref="O50:O61" si="19">ROUND(E50*N50,5)</f>
        <v>8.1899999999999994E-3</v>
      </c>
      <c r="P50" s="125">
        <v>1.95</v>
      </c>
      <c r="Q50" s="125">
        <f t="shared" ref="Q50:Q61" si="20">ROUND(E50*P50,5)</f>
        <v>12.48</v>
      </c>
      <c r="R50" s="125"/>
      <c r="S50" s="125"/>
      <c r="T50" s="126">
        <v>7.1317500000000003</v>
      </c>
      <c r="U50" s="125">
        <f t="shared" ref="U50:U61" si="21">ROUND(E50*T50,2)</f>
        <v>45.64</v>
      </c>
      <c r="V50" s="117"/>
      <c r="W50" s="117"/>
      <c r="X50" s="117"/>
      <c r="Y50" s="117"/>
      <c r="Z50" s="117"/>
      <c r="AA50" s="117"/>
      <c r="AB50" s="117"/>
      <c r="AC50" s="117"/>
      <c r="AD50" s="117"/>
      <c r="AE50" s="117" t="s">
        <v>120</v>
      </c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</row>
    <row r="51" spans="1:60" outlineLevel="1" x14ac:dyDescent="0.2">
      <c r="A51" s="118">
        <v>33</v>
      </c>
      <c r="B51" s="118" t="s">
        <v>181</v>
      </c>
      <c r="C51" s="147" t="s">
        <v>182</v>
      </c>
      <c r="D51" s="125" t="s">
        <v>183</v>
      </c>
      <c r="E51" s="130">
        <v>3</v>
      </c>
      <c r="F51" s="275">
        <v>0</v>
      </c>
      <c r="G51" s="133">
        <f t="shared" ref="G51:G61" si="22">E51*F51</f>
        <v>0</v>
      </c>
      <c r="H51" s="133">
        <v>20.25</v>
      </c>
      <c r="I51" s="133">
        <f t="shared" si="16"/>
        <v>60.75</v>
      </c>
      <c r="J51" s="133">
        <v>1479.75</v>
      </c>
      <c r="K51" s="133">
        <f t="shared" si="17"/>
        <v>4439.25</v>
      </c>
      <c r="L51" s="133">
        <v>21</v>
      </c>
      <c r="M51" s="133">
        <f t="shared" si="18"/>
        <v>0</v>
      </c>
      <c r="N51" s="125">
        <v>1.2800000000000001E-3</v>
      </c>
      <c r="O51" s="125">
        <f t="shared" si="19"/>
        <v>3.8400000000000001E-3</v>
      </c>
      <c r="P51" s="125">
        <v>1.95</v>
      </c>
      <c r="Q51" s="125">
        <f t="shared" si="20"/>
        <v>5.85</v>
      </c>
      <c r="R51" s="125"/>
      <c r="S51" s="125"/>
      <c r="T51" s="126">
        <v>7.1317500000000003</v>
      </c>
      <c r="U51" s="125">
        <f t="shared" si="21"/>
        <v>21.4</v>
      </c>
      <c r="V51" s="117"/>
      <c r="W51" s="117"/>
      <c r="X51" s="117"/>
      <c r="Y51" s="117"/>
      <c r="Z51" s="117"/>
      <c r="AA51" s="117"/>
      <c r="AB51" s="117"/>
      <c r="AC51" s="117"/>
      <c r="AD51" s="117"/>
      <c r="AE51" s="117" t="s">
        <v>126</v>
      </c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</row>
    <row r="52" spans="1:60" outlineLevel="1" x14ac:dyDescent="0.2">
      <c r="A52" s="118">
        <v>34</v>
      </c>
      <c r="B52" s="118" t="s">
        <v>184</v>
      </c>
      <c r="C52" s="147" t="s">
        <v>185</v>
      </c>
      <c r="D52" s="125" t="s">
        <v>119</v>
      </c>
      <c r="E52" s="130">
        <v>0.5</v>
      </c>
      <c r="F52" s="275">
        <v>0</v>
      </c>
      <c r="G52" s="133">
        <f t="shared" si="22"/>
        <v>0</v>
      </c>
      <c r="H52" s="133">
        <v>11.49</v>
      </c>
      <c r="I52" s="133">
        <f t="shared" si="16"/>
        <v>5.75</v>
      </c>
      <c r="J52" s="133">
        <v>1834.51</v>
      </c>
      <c r="K52" s="133">
        <f t="shared" si="17"/>
        <v>917.26</v>
      </c>
      <c r="L52" s="133">
        <v>21</v>
      </c>
      <c r="M52" s="133">
        <f t="shared" si="18"/>
        <v>0</v>
      </c>
      <c r="N52" s="125">
        <v>4.8000000000000001E-4</v>
      </c>
      <c r="O52" s="125">
        <f t="shared" si="19"/>
        <v>2.4000000000000001E-4</v>
      </c>
      <c r="P52" s="125">
        <v>0.2112</v>
      </c>
      <c r="Q52" s="125">
        <f t="shared" si="20"/>
        <v>0.1056</v>
      </c>
      <c r="R52" s="125"/>
      <c r="S52" s="125"/>
      <c r="T52" s="126">
        <v>5.0085899999999999</v>
      </c>
      <c r="U52" s="125">
        <f t="shared" si="21"/>
        <v>2.5</v>
      </c>
      <c r="V52" s="117"/>
      <c r="W52" s="117"/>
      <c r="X52" s="117"/>
      <c r="Y52" s="117"/>
      <c r="Z52" s="117"/>
      <c r="AA52" s="117"/>
      <c r="AB52" s="117"/>
      <c r="AC52" s="117"/>
      <c r="AD52" s="117"/>
      <c r="AE52" s="117" t="s">
        <v>120</v>
      </c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1:60" outlineLevel="1" x14ac:dyDescent="0.2">
      <c r="A53" s="118">
        <v>35</v>
      </c>
      <c r="B53" s="118" t="s">
        <v>186</v>
      </c>
      <c r="C53" s="147" t="s">
        <v>187</v>
      </c>
      <c r="D53" s="125" t="s">
        <v>119</v>
      </c>
      <c r="E53" s="130">
        <v>21.99</v>
      </c>
      <c r="F53" s="275">
        <v>0</v>
      </c>
      <c r="G53" s="133">
        <f t="shared" si="22"/>
        <v>0</v>
      </c>
      <c r="H53" s="133">
        <v>0</v>
      </c>
      <c r="I53" s="133">
        <f t="shared" si="16"/>
        <v>0</v>
      </c>
      <c r="J53" s="133">
        <v>140</v>
      </c>
      <c r="K53" s="133">
        <f t="shared" si="17"/>
        <v>3078.6</v>
      </c>
      <c r="L53" s="133">
        <v>21</v>
      </c>
      <c r="M53" s="133">
        <f t="shared" si="18"/>
        <v>0</v>
      </c>
      <c r="N53" s="125">
        <v>0</v>
      </c>
      <c r="O53" s="125">
        <f t="shared" si="19"/>
        <v>0</v>
      </c>
      <c r="P53" s="125">
        <v>0.05</v>
      </c>
      <c r="Q53" s="125">
        <f t="shared" si="20"/>
        <v>1.0994999999999999</v>
      </c>
      <c r="R53" s="125"/>
      <c r="S53" s="125"/>
      <c r="T53" s="126">
        <v>0.46925</v>
      </c>
      <c r="U53" s="125">
        <f t="shared" si="21"/>
        <v>10.32</v>
      </c>
      <c r="V53" s="117"/>
      <c r="W53" s="117"/>
      <c r="X53" s="117"/>
      <c r="Y53" s="117"/>
      <c r="Z53" s="117"/>
      <c r="AA53" s="117"/>
      <c r="AB53" s="117"/>
      <c r="AC53" s="117"/>
      <c r="AD53" s="117"/>
      <c r="AE53" s="117" t="s">
        <v>120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1:60" outlineLevel="1" x14ac:dyDescent="0.2">
      <c r="A54" s="118">
        <v>36</v>
      </c>
      <c r="B54" s="118" t="s">
        <v>188</v>
      </c>
      <c r="C54" s="147" t="s">
        <v>189</v>
      </c>
      <c r="D54" s="125" t="s">
        <v>119</v>
      </c>
      <c r="E54" s="130">
        <v>214.26</v>
      </c>
      <c r="F54" s="275">
        <v>0</v>
      </c>
      <c r="G54" s="133">
        <f t="shared" si="22"/>
        <v>0</v>
      </c>
      <c r="H54" s="133">
        <v>0</v>
      </c>
      <c r="I54" s="133">
        <f t="shared" si="16"/>
        <v>0</v>
      </c>
      <c r="J54" s="133">
        <v>116.5</v>
      </c>
      <c r="K54" s="133">
        <f t="shared" si="17"/>
        <v>24961.29</v>
      </c>
      <c r="L54" s="133">
        <v>21</v>
      </c>
      <c r="M54" s="133">
        <f t="shared" si="18"/>
        <v>0</v>
      </c>
      <c r="N54" s="125">
        <v>0</v>
      </c>
      <c r="O54" s="125">
        <f t="shared" si="19"/>
        <v>0</v>
      </c>
      <c r="P54" s="125">
        <v>4.5999999999999999E-2</v>
      </c>
      <c r="Q54" s="125">
        <f t="shared" si="20"/>
        <v>9.8559599999999996</v>
      </c>
      <c r="R54" s="125"/>
      <c r="S54" s="125"/>
      <c r="T54" s="126">
        <v>0.38811000000000001</v>
      </c>
      <c r="U54" s="125">
        <f t="shared" si="21"/>
        <v>83.16</v>
      </c>
      <c r="V54" s="117"/>
      <c r="W54" s="117"/>
      <c r="X54" s="117"/>
      <c r="Y54" s="117"/>
      <c r="Z54" s="117"/>
      <c r="AA54" s="117"/>
      <c r="AB54" s="117"/>
      <c r="AC54" s="117"/>
      <c r="AD54" s="117"/>
      <c r="AE54" s="117" t="s">
        <v>120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</row>
    <row r="55" spans="1:60" outlineLevel="1" x14ac:dyDescent="0.2">
      <c r="A55" s="118">
        <v>37</v>
      </c>
      <c r="B55" s="118" t="s">
        <v>190</v>
      </c>
      <c r="C55" s="147" t="s">
        <v>191</v>
      </c>
      <c r="D55" s="125" t="s">
        <v>192</v>
      </c>
      <c r="E55" s="130">
        <v>2.6</v>
      </c>
      <c r="F55" s="275">
        <v>0</v>
      </c>
      <c r="G55" s="133">
        <f t="shared" si="22"/>
        <v>0</v>
      </c>
      <c r="H55" s="133">
        <v>11.7</v>
      </c>
      <c r="I55" s="133">
        <f t="shared" si="16"/>
        <v>30.42</v>
      </c>
      <c r="J55" s="133">
        <v>225.3</v>
      </c>
      <c r="K55" s="133">
        <f t="shared" si="17"/>
        <v>585.78</v>
      </c>
      <c r="L55" s="133">
        <v>21</v>
      </c>
      <c r="M55" s="133">
        <f t="shared" si="18"/>
        <v>0</v>
      </c>
      <c r="N55" s="125">
        <v>4.8999999999999998E-4</v>
      </c>
      <c r="O55" s="125">
        <f t="shared" si="19"/>
        <v>1.2700000000000001E-3</v>
      </c>
      <c r="P55" s="125">
        <v>0.04</v>
      </c>
      <c r="Q55" s="125">
        <f t="shared" si="20"/>
        <v>0.104</v>
      </c>
      <c r="R55" s="125"/>
      <c r="S55" s="125"/>
      <c r="T55" s="126">
        <v>0.77939999999999998</v>
      </c>
      <c r="U55" s="125">
        <f t="shared" si="21"/>
        <v>2.0299999999999998</v>
      </c>
      <c r="V55" s="117"/>
      <c r="W55" s="117"/>
      <c r="X55" s="117"/>
      <c r="Y55" s="117"/>
      <c r="Z55" s="117"/>
      <c r="AA55" s="117"/>
      <c r="AB55" s="117"/>
      <c r="AC55" s="117"/>
      <c r="AD55" s="117"/>
      <c r="AE55" s="117" t="s">
        <v>120</v>
      </c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</row>
    <row r="56" spans="1:60" outlineLevel="1" x14ac:dyDescent="0.2">
      <c r="A56" s="118">
        <v>38</v>
      </c>
      <c r="B56" s="118" t="s">
        <v>274</v>
      </c>
      <c r="C56" s="147" t="s">
        <v>275</v>
      </c>
      <c r="D56" s="125" t="s">
        <v>192</v>
      </c>
      <c r="E56" s="130">
        <v>1.5</v>
      </c>
      <c r="F56" s="275">
        <v>0</v>
      </c>
      <c r="G56" s="133">
        <f t="shared" si="22"/>
        <v>0</v>
      </c>
      <c r="H56" s="133"/>
      <c r="I56" s="133"/>
      <c r="J56" s="133"/>
      <c r="K56" s="133"/>
      <c r="L56" s="133"/>
      <c r="M56" s="133"/>
      <c r="N56" s="125"/>
      <c r="O56" s="125"/>
      <c r="P56" s="125"/>
      <c r="Q56" s="125"/>
      <c r="R56" s="125"/>
      <c r="S56" s="125"/>
      <c r="T56" s="126"/>
      <c r="U56" s="125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  <row r="57" spans="1:60" outlineLevel="1" x14ac:dyDescent="0.2">
      <c r="A57" s="118">
        <v>39</v>
      </c>
      <c r="B57" s="118" t="s">
        <v>193</v>
      </c>
      <c r="C57" s="147" t="s">
        <v>194</v>
      </c>
      <c r="D57" s="125" t="s">
        <v>192</v>
      </c>
      <c r="E57" s="130">
        <v>3</v>
      </c>
      <c r="F57" s="275">
        <v>0</v>
      </c>
      <c r="G57" s="133">
        <f t="shared" si="22"/>
        <v>0</v>
      </c>
      <c r="H57" s="133">
        <v>11.7</v>
      </c>
      <c r="I57" s="133">
        <f t="shared" si="16"/>
        <v>35.1</v>
      </c>
      <c r="J57" s="133">
        <v>268.3</v>
      </c>
      <c r="K57" s="133">
        <f t="shared" si="17"/>
        <v>804.9</v>
      </c>
      <c r="L57" s="133">
        <v>21</v>
      </c>
      <c r="M57" s="133">
        <f t="shared" si="18"/>
        <v>0</v>
      </c>
      <c r="N57" s="125">
        <v>4.8999999999999998E-4</v>
      </c>
      <c r="O57" s="125">
        <f t="shared" si="19"/>
        <v>1.47E-3</v>
      </c>
      <c r="P57" s="125">
        <v>0.04</v>
      </c>
      <c r="Q57" s="125">
        <f t="shared" si="20"/>
        <v>0.12</v>
      </c>
      <c r="R57" s="125"/>
      <c r="S57" s="125"/>
      <c r="T57" s="126">
        <v>0.77939999999999998</v>
      </c>
      <c r="U57" s="125">
        <f t="shared" si="21"/>
        <v>2.34</v>
      </c>
      <c r="V57" s="117"/>
      <c r="W57" s="117"/>
      <c r="X57" s="117"/>
      <c r="Y57" s="117"/>
      <c r="Z57" s="117"/>
      <c r="AA57" s="117"/>
      <c r="AB57" s="117"/>
      <c r="AC57" s="117"/>
      <c r="AD57" s="117"/>
      <c r="AE57" s="117" t="s">
        <v>126</v>
      </c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</row>
    <row r="58" spans="1:60" outlineLevel="1" x14ac:dyDescent="0.2">
      <c r="A58" s="118">
        <v>40</v>
      </c>
      <c r="B58" s="118" t="s">
        <v>195</v>
      </c>
      <c r="C58" s="147" t="s">
        <v>196</v>
      </c>
      <c r="D58" s="125" t="s">
        <v>166</v>
      </c>
      <c r="E58" s="130">
        <v>8</v>
      </c>
      <c r="F58" s="275">
        <v>0</v>
      </c>
      <c r="G58" s="133">
        <f t="shared" si="22"/>
        <v>0</v>
      </c>
      <c r="H58" s="133">
        <v>11.7</v>
      </c>
      <c r="I58" s="133">
        <f t="shared" si="16"/>
        <v>93.6</v>
      </c>
      <c r="J58" s="133">
        <v>338.3</v>
      </c>
      <c r="K58" s="133">
        <f t="shared" si="17"/>
        <v>2706.4</v>
      </c>
      <c r="L58" s="133">
        <v>21</v>
      </c>
      <c r="M58" s="133">
        <f t="shared" si="18"/>
        <v>0</v>
      </c>
      <c r="N58" s="125">
        <v>4.8999999999999998E-4</v>
      </c>
      <c r="O58" s="125">
        <f t="shared" si="19"/>
        <v>3.9199999999999999E-3</v>
      </c>
      <c r="P58" s="125">
        <v>0.04</v>
      </c>
      <c r="Q58" s="125">
        <f t="shared" si="20"/>
        <v>0.32</v>
      </c>
      <c r="R58" s="125"/>
      <c r="S58" s="125"/>
      <c r="T58" s="126">
        <v>0.77939999999999998</v>
      </c>
      <c r="U58" s="125">
        <f t="shared" si="21"/>
        <v>6.24</v>
      </c>
      <c r="V58" s="117"/>
      <c r="W58" s="117"/>
      <c r="X58" s="117"/>
      <c r="Y58" s="117"/>
      <c r="Z58" s="117"/>
      <c r="AA58" s="117"/>
      <c r="AB58" s="117"/>
      <c r="AC58" s="117"/>
      <c r="AD58" s="117"/>
      <c r="AE58" s="117" t="s">
        <v>126</v>
      </c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</row>
    <row r="59" spans="1:60" outlineLevel="1" x14ac:dyDescent="0.2">
      <c r="A59" s="118">
        <v>41</v>
      </c>
      <c r="B59" s="118" t="s">
        <v>197</v>
      </c>
      <c r="C59" s="147" t="s">
        <v>198</v>
      </c>
      <c r="D59" s="125" t="s">
        <v>119</v>
      </c>
      <c r="E59" s="130">
        <v>6.93</v>
      </c>
      <c r="F59" s="275">
        <v>0</v>
      </c>
      <c r="G59" s="133">
        <f t="shared" si="22"/>
        <v>0</v>
      </c>
      <c r="H59" s="133">
        <v>11.7</v>
      </c>
      <c r="I59" s="133">
        <f t="shared" si="16"/>
        <v>81.08</v>
      </c>
      <c r="J59" s="133">
        <v>388.3</v>
      </c>
      <c r="K59" s="133">
        <f t="shared" si="17"/>
        <v>2690.92</v>
      </c>
      <c r="L59" s="133">
        <v>21</v>
      </c>
      <c r="M59" s="133">
        <f t="shared" si="18"/>
        <v>0</v>
      </c>
      <c r="N59" s="125">
        <v>4.8999999999999998E-4</v>
      </c>
      <c r="O59" s="125">
        <f t="shared" si="19"/>
        <v>3.3999999999999998E-3</v>
      </c>
      <c r="P59" s="125">
        <v>0.04</v>
      </c>
      <c r="Q59" s="125">
        <f t="shared" si="20"/>
        <v>0.2772</v>
      </c>
      <c r="R59" s="125"/>
      <c r="S59" s="125"/>
      <c r="T59" s="126">
        <v>0.77939999999999998</v>
      </c>
      <c r="U59" s="125">
        <f t="shared" si="21"/>
        <v>5.4</v>
      </c>
      <c r="V59" s="117"/>
      <c r="W59" s="117"/>
      <c r="X59" s="117"/>
      <c r="Y59" s="117"/>
      <c r="Z59" s="117"/>
      <c r="AA59" s="117"/>
      <c r="AB59" s="117"/>
      <c r="AC59" s="117"/>
      <c r="AD59" s="117"/>
      <c r="AE59" s="117" t="s">
        <v>126</v>
      </c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</row>
    <row r="60" spans="1:60" outlineLevel="1" x14ac:dyDescent="0.2">
      <c r="A60" s="118">
        <v>42</v>
      </c>
      <c r="B60" s="118" t="s">
        <v>199</v>
      </c>
      <c r="C60" s="147" t="s">
        <v>200</v>
      </c>
      <c r="D60" s="125" t="s">
        <v>163</v>
      </c>
      <c r="E60" s="130">
        <v>0.54</v>
      </c>
      <c r="F60" s="275">
        <v>0</v>
      </c>
      <c r="G60" s="133">
        <f t="shared" si="22"/>
        <v>0</v>
      </c>
      <c r="H60" s="133">
        <v>0</v>
      </c>
      <c r="I60" s="133">
        <f t="shared" si="16"/>
        <v>0</v>
      </c>
      <c r="J60" s="133">
        <v>2100</v>
      </c>
      <c r="K60" s="133">
        <f t="shared" si="17"/>
        <v>1134</v>
      </c>
      <c r="L60" s="133">
        <v>21</v>
      </c>
      <c r="M60" s="133">
        <f t="shared" si="18"/>
        <v>0</v>
      </c>
      <c r="N60" s="125">
        <v>0</v>
      </c>
      <c r="O60" s="125">
        <f t="shared" si="19"/>
        <v>0</v>
      </c>
      <c r="P60" s="125">
        <v>1.4</v>
      </c>
      <c r="Q60" s="125">
        <f t="shared" si="20"/>
        <v>0.75600000000000001</v>
      </c>
      <c r="R60" s="125"/>
      <c r="S60" s="125"/>
      <c r="T60" s="126">
        <v>5.1559999999999997</v>
      </c>
      <c r="U60" s="125">
        <f t="shared" si="21"/>
        <v>2.78</v>
      </c>
      <c r="V60" s="117"/>
      <c r="W60" s="117"/>
      <c r="X60" s="117"/>
      <c r="Y60" s="117"/>
      <c r="Z60" s="117"/>
      <c r="AA60" s="117"/>
      <c r="AB60" s="117"/>
      <c r="AC60" s="117"/>
      <c r="AD60" s="117"/>
      <c r="AE60" s="117" t="s">
        <v>120</v>
      </c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</row>
    <row r="61" spans="1:60" outlineLevel="1" x14ac:dyDescent="0.2">
      <c r="A61" s="118">
        <v>43</v>
      </c>
      <c r="B61" s="118" t="s">
        <v>201</v>
      </c>
      <c r="C61" s="147" t="s">
        <v>202</v>
      </c>
      <c r="D61" s="125" t="s">
        <v>119</v>
      </c>
      <c r="E61" s="130">
        <v>2</v>
      </c>
      <c r="F61" s="275">
        <v>0</v>
      </c>
      <c r="G61" s="133">
        <f t="shared" si="22"/>
        <v>0</v>
      </c>
      <c r="H61" s="133">
        <v>0</v>
      </c>
      <c r="I61" s="133">
        <f t="shared" si="16"/>
        <v>0</v>
      </c>
      <c r="J61" s="133">
        <v>1737</v>
      </c>
      <c r="K61" s="133">
        <f t="shared" si="17"/>
        <v>3474</v>
      </c>
      <c r="L61" s="133">
        <v>21</v>
      </c>
      <c r="M61" s="133">
        <f t="shared" si="18"/>
        <v>0</v>
      </c>
      <c r="N61" s="125">
        <v>0</v>
      </c>
      <c r="O61" s="125">
        <f t="shared" si="19"/>
        <v>0</v>
      </c>
      <c r="P61" s="125">
        <v>1.4</v>
      </c>
      <c r="Q61" s="125">
        <f t="shared" si="20"/>
        <v>2.8</v>
      </c>
      <c r="R61" s="125"/>
      <c r="S61" s="125"/>
      <c r="T61" s="126">
        <v>5.1559999999999997</v>
      </c>
      <c r="U61" s="125">
        <f t="shared" si="21"/>
        <v>10.31</v>
      </c>
      <c r="V61" s="117"/>
      <c r="W61" s="117"/>
      <c r="X61" s="117"/>
      <c r="Y61" s="117"/>
      <c r="Z61" s="117"/>
      <c r="AA61" s="117"/>
      <c r="AB61" s="117"/>
      <c r="AC61" s="117"/>
      <c r="AD61" s="117"/>
      <c r="AE61" s="117" t="s">
        <v>126</v>
      </c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</row>
    <row r="62" spans="1:60" x14ac:dyDescent="0.2">
      <c r="A62" s="119" t="s">
        <v>115</v>
      </c>
      <c r="B62" s="119" t="s">
        <v>68</v>
      </c>
      <c r="C62" s="149" t="s">
        <v>69</v>
      </c>
      <c r="D62" s="128"/>
      <c r="E62" s="132"/>
      <c r="F62" s="134"/>
      <c r="G62" s="134">
        <f>SUM(G63:G65)</f>
        <v>0</v>
      </c>
      <c r="H62" s="134"/>
      <c r="I62" s="134">
        <f>SUM(I63:I65)</f>
        <v>0</v>
      </c>
      <c r="J62" s="134"/>
      <c r="K62" s="134">
        <f>SUM(K63:K65)</f>
        <v>17013.45</v>
      </c>
      <c r="L62" s="134"/>
      <c r="M62" s="134">
        <f>SUM(M63:M65)</f>
        <v>0</v>
      </c>
      <c r="N62" s="128"/>
      <c r="O62" s="128">
        <f>SUM(O63:O65)</f>
        <v>0</v>
      </c>
      <c r="P62" s="128"/>
      <c r="Q62" s="128">
        <f>SUM(Q63:Q65)</f>
        <v>0</v>
      </c>
      <c r="R62" s="128"/>
      <c r="S62" s="128"/>
      <c r="T62" s="129"/>
      <c r="U62" s="128">
        <f>SUM(U63:U65)</f>
        <v>21.689999999999998</v>
      </c>
      <c r="AE62" t="s">
        <v>116</v>
      </c>
    </row>
    <row r="63" spans="1:60" outlineLevel="1" x14ac:dyDescent="0.2">
      <c r="A63" s="118">
        <v>44</v>
      </c>
      <c r="B63" s="118" t="s">
        <v>203</v>
      </c>
      <c r="C63" s="147" t="s">
        <v>204</v>
      </c>
      <c r="D63" s="125" t="s">
        <v>135</v>
      </c>
      <c r="E63" s="130">
        <f>2.6+0.85+11.5+0.2</f>
        <v>15.149999999999999</v>
      </c>
      <c r="F63" s="275">
        <v>0</v>
      </c>
      <c r="G63" s="133">
        <f>E63*F63</f>
        <v>0</v>
      </c>
      <c r="H63" s="133">
        <v>0</v>
      </c>
      <c r="I63" s="133">
        <f>ROUND(E63*H63,2)</f>
        <v>0</v>
      </c>
      <c r="J63" s="133">
        <v>248</v>
      </c>
      <c r="K63" s="133">
        <f>ROUND(E63*J63,2)</f>
        <v>3757.2</v>
      </c>
      <c r="L63" s="133">
        <v>21</v>
      </c>
      <c r="M63" s="133">
        <f>G63*(1+L63/100)</f>
        <v>0</v>
      </c>
      <c r="N63" s="125">
        <v>0</v>
      </c>
      <c r="O63" s="125">
        <f>ROUND(E63*N63,5)</f>
        <v>0</v>
      </c>
      <c r="P63" s="125">
        <v>0</v>
      </c>
      <c r="Q63" s="125">
        <f>ROUND(E63*P63,5)</f>
        <v>0</v>
      </c>
      <c r="R63" s="125"/>
      <c r="S63" s="125"/>
      <c r="T63" s="126">
        <v>0.49</v>
      </c>
      <c r="U63" s="125">
        <f>ROUND(E63*T63,2)</f>
        <v>7.42</v>
      </c>
      <c r="V63" s="154"/>
      <c r="W63" s="117"/>
      <c r="X63" s="117"/>
      <c r="Y63" s="117"/>
      <c r="Z63" s="117"/>
      <c r="AA63" s="117"/>
      <c r="AB63" s="117"/>
      <c r="AC63" s="117"/>
      <c r="AD63" s="117"/>
      <c r="AE63" s="117" t="s">
        <v>126</v>
      </c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</row>
    <row r="64" spans="1:60" outlineLevel="1" x14ac:dyDescent="0.2">
      <c r="A64" s="118">
        <v>45</v>
      </c>
      <c r="B64" s="118" t="s">
        <v>205</v>
      </c>
      <c r="C64" s="147" t="s">
        <v>206</v>
      </c>
      <c r="D64" s="125" t="s">
        <v>135</v>
      </c>
      <c r="E64" s="130">
        <v>15.15</v>
      </c>
      <c r="F64" s="275">
        <v>0</v>
      </c>
      <c r="G64" s="133">
        <f t="shared" ref="G64:G65" si="23">E64*F64</f>
        <v>0</v>
      </c>
      <c r="H64" s="133">
        <v>0</v>
      </c>
      <c r="I64" s="133">
        <f>ROUND(E64*H64,2)</f>
        <v>0</v>
      </c>
      <c r="J64" s="133">
        <v>425</v>
      </c>
      <c r="K64" s="133">
        <f>ROUND(E64*J64,2)</f>
        <v>6438.75</v>
      </c>
      <c r="L64" s="133">
        <v>21</v>
      </c>
      <c r="M64" s="133">
        <f>G64*(1+L64/100)</f>
        <v>0</v>
      </c>
      <c r="N64" s="125">
        <v>0</v>
      </c>
      <c r="O64" s="125">
        <f>ROUND(E64*N64,5)</f>
        <v>0</v>
      </c>
      <c r="P64" s="125">
        <v>0</v>
      </c>
      <c r="Q64" s="125">
        <f>ROUND(E64*P64,5)</f>
        <v>0</v>
      </c>
      <c r="R64" s="125"/>
      <c r="S64" s="125"/>
      <c r="T64" s="126">
        <v>0.94199999999999995</v>
      </c>
      <c r="U64" s="125">
        <f>ROUND(E64*T64,2)</f>
        <v>14.27</v>
      </c>
      <c r="V64" s="117"/>
      <c r="W64" s="117"/>
      <c r="X64" s="117"/>
      <c r="Y64" s="117"/>
      <c r="Z64" s="117"/>
      <c r="AA64" s="117"/>
      <c r="AB64" s="117"/>
      <c r="AC64" s="117"/>
      <c r="AD64" s="117"/>
      <c r="AE64" s="117" t="s">
        <v>126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</row>
    <row r="65" spans="1:60" outlineLevel="1" x14ac:dyDescent="0.2">
      <c r="A65" s="118">
        <v>46</v>
      </c>
      <c r="B65" s="118" t="s">
        <v>207</v>
      </c>
      <c r="C65" s="147" t="s">
        <v>208</v>
      </c>
      <c r="D65" s="125" t="s">
        <v>135</v>
      </c>
      <c r="E65" s="130">
        <v>15.15</v>
      </c>
      <c r="F65" s="275">
        <v>0</v>
      </c>
      <c r="G65" s="133">
        <f t="shared" si="23"/>
        <v>0</v>
      </c>
      <c r="H65" s="133">
        <v>0</v>
      </c>
      <c r="I65" s="133">
        <f>ROUND(E65*H65,2)</f>
        <v>0</v>
      </c>
      <c r="J65" s="133">
        <v>450</v>
      </c>
      <c r="K65" s="133">
        <f>ROUND(E65*J65,2)</f>
        <v>6817.5</v>
      </c>
      <c r="L65" s="133">
        <v>21</v>
      </c>
      <c r="M65" s="133">
        <f>G65*(1+L65/100)</f>
        <v>0</v>
      </c>
      <c r="N65" s="125">
        <v>0</v>
      </c>
      <c r="O65" s="125">
        <f>ROUND(E65*N65,5)</f>
        <v>0</v>
      </c>
      <c r="P65" s="125">
        <v>0</v>
      </c>
      <c r="Q65" s="125">
        <f>ROUND(E65*P65,5)</f>
        <v>0</v>
      </c>
      <c r="R65" s="125"/>
      <c r="S65" s="125"/>
      <c r="T65" s="126">
        <v>0</v>
      </c>
      <c r="U65" s="125">
        <f>ROUND(E65*T65,2)</f>
        <v>0</v>
      </c>
      <c r="V65" s="117"/>
      <c r="W65" s="117"/>
      <c r="X65" s="117"/>
      <c r="Y65" s="117"/>
      <c r="Z65" s="117"/>
      <c r="AA65" s="117"/>
      <c r="AB65" s="117"/>
      <c r="AC65" s="117"/>
      <c r="AD65" s="117"/>
      <c r="AE65" s="117" t="s">
        <v>126</v>
      </c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</row>
    <row r="66" spans="1:60" x14ac:dyDescent="0.2">
      <c r="A66" s="119" t="s">
        <v>115</v>
      </c>
      <c r="B66" s="119" t="s">
        <v>70</v>
      </c>
      <c r="C66" s="149" t="s">
        <v>71</v>
      </c>
      <c r="D66" s="128"/>
      <c r="E66" s="132"/>
      <c r="F66" s="134"/>
      <c r="G66" s="134">
        <f>SUMIF(AE67:AE67,"&lt;&gt;NOR",G67:G67)</f>
        <v>0</v>
      </c>
      <c r="H66" s="134"/>
      <c r="I66" s="134">
        <f>SUM(I67:I67)</f>
        <v>0</v>
      </c>
      <c r="J66" s="134"/>
      <c r="K66" s="134">
        <f>SUM(K67:K67)</f>
        <v>48726</v>
      </c>
      <c r="L66" s="134"/>
      <c r="M66" s="134">
        <f>SUM(M67:M67)</f>
        <v>0</v>
      </c>
      <c r="N66" s="128"/>
      <c r="O66" s="128">
        <f>SUM(O67:O67)</f>
        <v>0</v>
      </c>
      <c r="P66" s="128"/>
      <c r="Q66" s="128">
        <f>SUM(Q67:Q67)</f>
        <v>0</v>
      </c>
      <c r="R66" s="128"/>
      <c r="S66" s="128"/>
      <c r="T66" s="129"/>
      <c r="U66" s="128">
        <f>SUM(U67:U67)</f>
        <v>3324.2</v>
      </c>
      <c r="AE66" t="s">
        <v>116</v>
      </c>
    </row>
    <row r="67" spans="1:60" ht="22.5" outlineLevel="1" x14ac:dyDescent="0.2">
      <c r="A67" s="118">
        <v>47</v>
      </c>
      <c r="B67" s="118" t="s">
        <v>209</v>
      </c>
      <c r="C67" s="147" t="s">
        <v>210</v>
      </c>
      <c r="D67" s="125" t="s">
        <v>0</v>
      </c>
      <c r="E67" s="130">
        <v>10828</v>
      </c>
      <c r="F67" s="275">
        <v>0</v>
      </c>
      <c r="G67" s="133">
        <f>E67*F67</f>
        <v>0</v>
      </c>
      <c r="H67" s="133">
        <v>0</v>
      </c>
      <c r="I67" s="133">
        <f>ROUND(E67*H67,2)</f>
        <v>0</v>
      </c>
      <c r="J67" s="133">
        <v>4.5</v>
      </c>
      <c r="K67" s="133">
        <f>ROUND(E67*J67,2)</f>
        <v>48726</v>
      </c>
      <c r="L67" s="133">
        <v>21</v>
      </c>
      <c r="M67" s="133">
        <f>G67*(1+L67/100)</f>
        <v>0</v>
      </c>
      <c r="N67" s="125">
        <v>0</v>
      </c>
      <c r="O67" s="125">
        <f>ROUND(E67*N67,5)</f>
        <v>0</v>
      </c>
      <c r="P67" s="125">
        <v>0</v>
      </c>
      <c r="Q67" s="125">
        <f>ROUND(E67*P67,5)</f>
        <v>0</v>
      </c>
      <c r="R67" s="125"/>
      <c r="S67" s="125"/>
      <c r="T67" s="126">
        <v>0.307</v>
      </c>
      <c r="U67" s="125">
        <f>ROUND(E67*T67,2)</f>
        <v>3324.2</v>
      </c>
      <c r="V67" s="117"/>
      <c r="W67" s="117"/>
      <c r="X67" s="117"/>
      <c r="Y67" s="117"/>
      <c r="Z67" s="117"/>
      <c r="AA67" s="117"/>
      <c r="AB67" s="117"/>
      <c r="AC67" s="117"/>
      <c r="AD67" s="117"/>
      <c r="AE67" s="117" t="s">
        <v>126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</row>
    <row r="68" spans="1:60" x14ac:dyDescent="0.2">
      <c r="A68" s="119" t="s">
        <v>115</v>
      </c>
      <c r="B68" s="119" t="s">
        <v>72</v>
      </c>
      <c r="C68" s="149" t="s">
        <v>73</v>
      </c>
      <c r="D68" s="128"/>
      <c r="E68" s="132"/>
      <c r="F68" s="134"/>
      <c r="G68" s="134">
        <f>SUM(G69:G70)</f>
        <v>0</v>
      </c>
      <c r="H68" s="134"/>
      <c r="I68" s="134">
        <f>SUM(I69:I70)</f>
        <v>683.93000000000006</v>
      </c>
      <c r="J68" s="134"/>
      <c r="K68" s="134">
        <f>SUM(K69:K70)</f>
        <v>20004.57</v>
      </c>
      <c r="L68" s="134"/>
      <c r="M68" s="134">
        <f>SUM(M69:M70)</f>
        <v>0</v>
      </c>
      <c r="N68" s="128"/>
      <c r="O68" s="128">
        <f>SUM(O69:O70)</f>
        <v>2.7770000000000003E-2</v>
      </c>
      <c r="P68" s="128"/>
      <c r="Q68" s="128">
        <f>SUM(Q69:Q70)</f>
        <v>0</v>
      </c>
      <c r="R68" s="128"/>
      <c r="S68" s="128"/>
      <c r="T68" s="129"/>
      <c r="U68" s="128">
        <f>SUM(U69:U70)</f>
        <v>0.55000000000000004</v>
      </c>
      <c r="X68" s="82"/>
      <c r="AE68" t="s">
        <v>116</v>
      </c>
    </row>
    <row r="69" spans="1:60" outlineLevel="1" x14ac:dyDescent="0.2">
      <c r="A69" s="118">
        <v>48</v>
      </c>
      <c r="B69" s="118" t="s">
        <v>211</v>
      </c>
      <c r="C69" s="147" t="s">
        <v>212</v>
      </c>
      <c r="D69" s="125" t="s">
        <v>132</v>
      </c>
      <c r="E69" s="130">
        <v>1</v>
      </c>
      <c r="F69" s="275">
        <v>0</v>
      </c>
      <c r="G69" s="133">
        <f>E69*F69</f>
        <v>0</v>
      </c>
      <c r="H69" s="133">
        <v>28.32</v>
      </c>
      <c r="I69" s="133">
        <f>ROUND(E69*H69,2)</f>
        <v>28.32</v>
      </c>
      <c r="J69" s="133">
        <v>2371.6799999999998</v>
      </c>
      <c r="K69" s="133">
        <f>ROUND(E69*J69,2)</f>
        <v>2371.6799999999998</v>
      </c>
      <c r="L69" s="133">
        <v>21</v>
      </c>
      <c r="M69" s="133">
        <f>G69*(1+L69/100)</f>
        <v>0</v>
      </c>
      <c r="N69" s="125">
        <v>1.15E-3</v>
      </c>
      <c r="O69" s="125">
        <f>ROUND(E69*N69,5)</f>
        <v>1.15E-3</v>
      </c>
      <c r="P69" s="125">
        <v>0</v>
      </c>
      <c r="Q69" s="125">
        <f>ROUND(E69*P69,5)</f>
        <v>0</v>
      </c>
      <c r="R69" s="125"/>
      <c r="S69" s="125"/>
      <c r="T69" s="126">
        <v>2.283E-2</v>
      </c>
      <c r="U69" s="125">
        <f>ROUND(E69*T69,2)</f>
        <v>0.02</v>
      </c>
      <c r="V69" s="117"/>
      <c r="W69" s="117"/>
      <c r="X69" s="117"/>
      <c r="Y69" s="117"/>
      <c r="Z69" s="117"/>
      <c r="AA69" s="117"/>
      <c r="AB69" s="117"/>
      <c r="AC69" s="117"/>
      <c r="AD69" s="117"/>
      <c r="AE69" s="117" t="s">
        <v>120</v>
      </c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</row>
    <row r="70" spans="1:60" ht="22.5" outlineLevel="1" x14ac:dyDescent="0.2">
      <c r="A70" s="118">
        <v>49</v>
      </c>
      <c r="B70" s="118" t="s">
        <v>211</v>
      </c>
      <c r="C70" s="147" t="s">
        <v>213</v>
      </c>
      <c r="D70" s="125" t="s">
        <v>119</v>
      </c>
      <c r="E70" s="130">
        <f>15.15+8</f>
        <v>23.15</v>
      </c>
      <c r="F70" s="275">
        <v>0</v>
      </c>
      <c r="G70" s="133">
        <f>E70*F70</f>
        <v>0</v>
      </c>
      <c r="H70" s="133">
        <v>28.32</v>
      </c>
      <c r="I70" s="133">
        <f>ROUND(E70*H70,2)</f>
        <v>655.61</v>
      </c>
      <c r="J70" s="133">
        <v>761.68</v>
      </c>
      <c r="K70" s="133">
        <f>ROUND(E70*J70,2)</f>
        <v>17632.89</v>
      </c>
      <c r="L70" s="133">
        <v>21</v>
      </c>
      <c r="M70" s="133">
        <f>G70*(1+L70/100)</f>
        <v>0</v>
      </c>
      <c r="N70" s="125">
        <v>1.15E-3</v>
      </c>
      <c r="O70" s="125">
        <f>ROUND(E70*N70,5)</f>
        <v>2.6620000000000001E-2</v>
      </c>
      <c r="P70" s="125">
        <v>0</v>
      </c>
      <c r="Q70" s="125">
        <f>ROUND(E70*P70,5)</f>
        <v>0</v>
      </c>
      <c r="R70" s="125"/>
      <c r="S70" s="125"/>
      <c r="T70" s="126">
        <v>2.283E-2</v>
      </c>
      <c r="U70" s="125">
        <f>ROUND(E70*T70,2)</f>
        <v>0.53</v>
      </c>
      <c r="V70" s="117"/>
      <c r="W70" s="117"/>
      <c r="X70" s="117"/>
      <c r="Y70" s="117"/>
      <c r="Z70" s="117"/>
      <c r="AA70" s="117"/>
      <c r="AB70" s="117"/>
      <c r="AC70" s="117"/>
      <c r="AD70" s="117"/>
      <c r="AE70" s="117" t="s">
        <v>120</v>
      </c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60" x14ac:dyDescent="0.2">
      <c r="A71" s="119" t="s">
        <v>115</v>
      </c>
      <c r="B71" s="119" t="s">
        <v>74</v>
      </c>
      <c r="C71" s="149" t="s">
        <v>75</v>
      </c>
      <c r="D71" s="128"/>
      <c r="E71" s="132"/>
      <c r="F71" s="134"/>
      <c r="G71" s="134">
        <f>SUMIF(AE72:AE72,"&lt;&gt;NOR",G72:G72)</f>
        <v>0</v>
      </c>
      <c r="H71" s="134"/>
      <c r="I71" s="134">
        <f>SUM(I72:I72)</f>
        <v>49</v>
      </c>
      <c r="J71" s="134"/>
      <c r="K71" s="134">
        <f>SUM(K72:K72)</f>
        <v>865.76</v>
      </c>
      <c r="L71" s="134"/>
      <c r="M71" s="134">
        <f>SUM(M72:M72)</f>
        <v>0</v>
      </c>
      <c r="N71" s="128"/>
      <c r="O71" s="128">
        <f>SUM(O72:O72)</f>
        <v>1.3999999999999999E-4</v>
      </c>
      <c r="P71" s="128"/>
      <c r="Q71" s="128">
        <f>SUM(Q72:Q72)</f>
        <v>0</v>
      </c>
      <c r="R71" s="128"/>
      <c r="S71" s="128"/>
      <c r="T71" s="129"/>
      <c r="U71" s="128">
        <f>SUM(U72:U72)</f>
        <v>0.97</v>
      </c>
      <c r="AE71" t="s">
        <v>116</v>
      </c>
    </row>
    <row r="72" spans="1:60" outlineLevel="1" x14ac:dyDescent="0.2">
      <c r="A72" s="118">
        <v>50</v>
      </c>
      <c r="B72" s="118" t="s">
        <v>214</v>
      </c>
      <c r="C72" s="147" t="s">
        <v>215</v>
      </c>
      <c r="D72" s="125" t="s">
        <v>119</v>
      </c>
      <c r="E72" s="130">
        <v>6.93</v>
      </c>
      <c r="F72" s="275">
        <v>0</v>
      </c>
      <c r="G72" s="133">
        <f>E72*F72</f>
        <v>0</v>
      </c>
      <c r="H72" s="133">
        <v>7.07</v>
      </c>
      <c r="I72" s="133">
        <f>ROUND(E72*H72,2)</f>
        <v>49</v>
      </c>
      <c r="J72" s="133">
        <v>124.93</v>
      </c>
      <c r="K72" s="133">
        <f>ROUND(E72*J72,2)</f>
        <v>865.76</v>
      </c>
      <c r="L72" s="133">
        <v>21</v>
      </c>
      <c r="M72" s="133">
        <f>G72*(1+L72/100)</f>
        <v>0</v>
      </c>
      <c r="N72" s="125">
        <v>2.0000000000000002E-5</v>
      </c>
      <c r="O72" s="125">
        <f>ROUND(E72*N72,5)</f>
        <v>1.3999999999999999E-4</v>
      </c>
      <c r="P72" s="125">
        <v>0</v>
      </c>
      <c r="Q72" s="125">
        <f>ROUND(E72*P72,5)</f>
        <v>0</v>
      </c>
      <c r="R72" s="125"/>
      <c r="S72" s="125"/>
      <c r="T72" s="126">
        <v>0.14000000000000001</v>
      </c>
      <c r="U72" s="125">
        <f>ROUND(E72*T72,2)</f>
        <v>0.97</v>
      </c>
      <c r="V72" s="117"/>
      <c r="W72" s="117"/>
      <c r="X72" s="117"/>
      <c r="Y72" s="117"/>
      <c r="Z72" s="117"/>
      <c r="AA72" s="117"/>
      <c r="AB72" s="117"/>
      <c r="AC72" s="117"/>
      <c r="AD72" s="117"/>
      <c r="AE72" s="117" t="s">
        <v>126</v>
      </c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</row>
    <row r="73" spans="1:60" x14ac:dyDescent="0.2">
      <c r="A73" s="119" t="s">
        <v>115</v>
      </c>
      <c r="B73" s="119" t="s">
        <v>76</v>
      </c>
      <c r="C73" s="149" t="s">
        <v>77</v>
      </c>
      <c r="D73" s="128"/>
      <c r="E73" s="132"/>
      <c r="F73" s="134"/>
      <c r="G73" s="134">
        <f>SUM(G74,G75)</f>
        <v>0</v>
      </c>
      <c r="H73" s="134"/>
      <c r="I73" s="134">
        <f>SUM(I74:I74)</f>
        <v>69.959999999999994</v>
      </c>
      <c r="J73" s="134"/>
      <c r="K73" s="134">
        <f>SUM(K74:K74)</f>
        <v>17930.04</v>
      </c>
      <c r="L73" s="134"/>
      <c r="M73" s="134">
        <f>SUM(M74:M74)</f>
        <v>0</v>
      </c>
      <c r="N73" s="128"/>
      <c r="O73" s="128">
        <f>SUM(O74:O74)</f>
        <v>4.6999999999999999E-4</v>
      </c>
      <c r="P73" s="128"/>
      <c r="Q73" s="128">
        <f>SUM(Q74:Q74)</f>
        <v>0</v>
      </c>
      <c r="R73" s="128"/>
      <c r="S73" s="128"/>
      <c r="T73" s="129"/>
      <c r="U73" s="128">
        <f>SUM(U74:U74)</f>
        <v>0.36</v>
      </c>
      <c r="X73" s="82"/>
      <c r="AE73" t="s">
        <v>116</v>
      </c>
    </row>
    <row r="74" spans="1:60" outlineLevel="1" x14ac:dyDescent="0.2">
      <c r="A74" s="118">
        <v>51</v>
      </c>
      <c r="B74" s="118" t="s">
        <v>216</v>
      </c>
      <c r="C74" s="147" t="s">
        <v>254</v>
      </c>
      <c r="D74" s="125" t="s">
        <v>132</v>
      </c>
      <c r="E74" s="130">
        <v>1</v>
      </c>
      <c r="F74" s="275">
        <v>0</v>
      </c>
      <c r="G74" s="133">
        <f>E74*F74</f>
        <v>0</v>
      </c>
      <c r="H74" s="133">
        <v>69.959999999999994</v>
      </c>
      <c r="I74" s="133">
        <f>ROUND(E74*H74,2)</f>
        <v>69.959999999999994</v>
      </c>
      <c r="J74" s="133">
        <v>17930.04</v>
      </c>
      <c r="K74" s="133">
        <f>ROUND(E74*J74,2)</f>
        <v>17930.04</v>
      </c>
      <c r="L74" s="133">
        <v>21</v>
      </c>
      <c r="M74" s="133">
        <f>G74*(1+L74/100)</f>
        <v>0</v>
      </c>
      <c r="N74" s="125">
        <v>4.6999999999999999E-4</v>
      </c>
      <c r="O74" s="125">
        <f>ROUND(E74*N74,5)</f>
        <v>4.6999999999999999E-4</v>
      </c>
      <c r="P74" s="125">
        <v>0</v>
      </c>
      <c r="Q74" s="125">
        <f>ROUND(E74*P74,5)</f>
        <v>0</v>
      </c>
      <c r="R74" s="125"/>
      <c r="S74" s="125"/>
      <c r="T74" s="126">
        <v>0.35970999999999997</v>
      </c>
      <c r="U74" s="125">
        <f>ROUND(E74*T74,2)</f>
        <v>0.36</v>
      </c>
      <c r="V74" s="117"/>
      <c r="W74" s="117"/>
      <c r="X74" s="117"/>
      <c r="Y74" s="117"/>
      <c r="Z74" s="117"/>
      <c r="AA74" s="117"/>
      <c r="AB74" s="117"/>
      <c r="AC74" s="117"/>
      <c r="AD74" s="117"/>
      <c r="AE74" s="117" t="s">
        <v>120</v>
      </c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</row>
    <row r="75" spans="1:60" ht="22.5" outlineLevel="1" x14ac:dyDescent="0.2">
      <c r="A75" s="118">
        <v>52</v>
      </c>
      <c r="B75" s="118" t="s">
        <v>216</v>
      </c>
      <c r="C75" s="147" t="s">
        <v>273</v>
      </c>
      <c r="D75" s="125" t="s">
        <v>132</v>
      </c>
      <c r="E75" s="130">
        <v>1</v>
      </c>
      <c r="F75" s="275">
        <v>0</v>
      </c>
      <c r="G75" s="133">
        <f>F75*E75</f>
        <v>0</v>
      </c>
      <c r="H75" s="133"/>
      <c r="I75" s="133"/>
      <c r="J75" s="133"/>
      <c r="K75" s="133"/>
      <c r="L75" s="133"/>
      <c r="M75" s="133"/>
      <c r="N75" s="125"/>
      <c r="O75" s="125"/>
      <c r="P75" s="125"/>
      <c r="Q75" s="125"/>
      <c r="R75" s="125"/>
      <c r="S75" s="125"/>
      <c r="T75" s="126"/>
      <c r="U75" s="125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</row>
    <row r="76" spans="1:60" x14ac:dyDescent="0.2">
      <c r="A76" s="119" t="s">
        <v>115</v>
      </c>
      <c r="B76" s="119" t="s">
        <v>78</v>
      </c>
      <c r="C76" s="149" t="s">
        <v>79</v>
      </c>
      <c r="D76" s="128"/>
      <c r="E76" s="132"/>
      <c r="F76" s="134"/>
      <c r="G76" s="134">
        <f>SUMIF(AE77:AE77,"&lt;&gt;NOR",G77:G77)</f>
        <v>0</v>
      </c>
      <c r="H76" s="134"/>
      <c r="I76" s="134">
        <f>SUM(I77:I77)</f>
        <v>3.37</v>
      </c>
      <c r="J76" s="134"/>
      <c r="K76" s="134">
        <f>SUM(K77:K77)</f>
        <v>24996.63</v>
      </c>
      <c r="L76" s="134"/>
      <c r="M76" s="134">
        <f>SUM(M77:M77)</f>
        <v>0</v>
      </c>
      <c r="N76" s="128"/>
      <c r="O76" s="128">
        <f>SUM(O77:O77)</f>
        <v>0</v>
      </c>
      <c r="P76" s="128"/>
      <c r="Q76" s="128">
        <f>SUM(Q77:Q77)</f>
        <v>0</v>
      </c>
      <c r="R76" s="128"/>
      <c r="S76" s="128"/>
      <c r="T76" s="129"/>
      <c r="U76" s="128">
        <f>SUM(U77:U77)</f>
        <v>0.17</v>
      </c>
      <c r="AE76" t="s">
        <v>116</v>
      </c>
    </row>
    <row r="77" spans="1:60" outlineLevel="1" x14ac:dyDescent="0.2">
      <c r="A77" s="118">
        <v>53</v>
      </c>
      <c r="B77" s="118" t="s">
        <v>217</v>
      </c>
      <c r="C77" s="147" t="s">
        <v>218</v>
      </c>
      <c r="D77" s="125" t="s">
        <v>132</v>
      </c>
      <c r="E77" s="130">
        <v>1</v>
      </c>
      <c r="F77" s="275">
        <v>0</v>
      </c>
      <c r="G77" s="133">
        <f>E77*F77</f>
        <v>0</v>
      </c>
      <c r="H77" s="133">
        <v>3.37</v>
      </c>
      <c r="I77" s="133">
        <f>ROUND(E77*H77,2)</f>
        <v>3.37</v>
      </c>
      <c r="J77" s="133">
        <v>24996.63</v>
      </c>
      <c r="K77" s="133">
        <f>ROUND(E77*J77,2)</f>
        <v>24996.63</v>
      </c>
      <c r="L77" s="133">
        <v>21</v>
      </c>
      <c r="M77" s="133">
        <f>G77*(1+L77/100)</f>
        <v>0</v>
      </c>
      <c r="N77" s="125">
        <v>0</v>
      </c>
      <c r="O77" s="125">
        <f>ROUND(E77*N77,5)</f>
        <v>0</v>
      </c>
      <c r="P77" s="125">
        <v>0</v>
      </c>
      <c r="Q77" s="125">
        <f>ROUND(E77*P77,5)</f>
        <v>0</v>
      </c>
      <c r="R77" s="125"/>
      <c r="S77" s="125"/>
      <c r="T77" s="126">
        <v>0.16500000000000001</v>
      </c>
      <c r="U77" s="125">
        <f>ROUND(E77*T77,2)</f>
        <v>0.17</v>
      </c>
      <c r="V77" s="117"/>
      <c r="W77" s="117"/>
      <c r="X77" s="117"/>
      <c r="Y77" s="117"/>
      <c r="Z77" s="117"/>
      <c r="AA77" s="117"/>
      <c r="AB77" s="117"/>
      <c r="AC77" s="117"/>
      <c r="AD77" s="117"/>
      <c r="AE77" s="117" t="s">
        <v>126</v>
      </c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</row>
    <row r="78" spans="1:60" x14ac:dyDescent="0.2">
      <c r="A78" s="119" t="s">
        <v>115</v>
      </c>
      <c r="B78" s="119" t="s">
        <v>80</v>
      </c>
      <c r="C78" s="149" t="s">
        <v>81</v>
      </c>
      <c r="D78" s="128"/>
      <c r="E78" s="132"/>
      <c r="F78" s="134"/>
      <c r="G78" s="134">
        <f>SUM(G79:G85)</f>
        <v>0</v>
      </c>
      <c r="H78" s="134"/>
      <c r="I78" s="134">
        <f>SUM(I79:I85)</f>
        <v>30516.21</v>
      </c>
      <c r="J78" s="134"/>
      <c r="K78" s="134">
        <f>SUM(K79:K85)</f>
        <v>70883.789999999994</v>
      </c>
      <c r="L78" s="134"/>
      <c r="M78" s="134">
        <f>SUM(M79:M85)</f>
        <v>0</v>
      </c>
      <c r="N78" s="128"/>
      <c r="O78" s="128">
        <f>SUM(O79:O85)</f>
        <v>2.9790000000000001E-2</v>
      </c>
      <c r="P78" s="128"/>
      <c r="Q78" s="128">
        <f>SUM(Q79:Q85)</f>
        <v>0</v>
      </c>
      <c r="R78" s="128"/>
      <c r="S78" s="128"/>
      <c r="T78" s="129"/>
      <c r="U78" s="128">
        <f>SUM(U79:U85)</f>
        <v>10.18</v>
      </c>
      <c r="AE78" t="s">
        <v>116</v>
      </c>
    </row>
    <row r="79" spans="1:60" outlineLevel="1" x14ac:dyDescent="0.2">
      <c r="A79" s="118">
        <v>54</v>
      </c>
      <c r="B79" s="118" t="s">
        <v>219</v>
      </c>
      <c r="C79" s="147" t="s">
        <v>259</v>
      </c>
      <c r="D79" s="125" t="s">
        <v>166</v>
      </c>
      <c r="E79" s="130">
        <v>2</v>
      </c>
      <c r="F79" s="275">
        <v>0</v>
      </c>
      <c r="G79" s="133">
        <f>E79*F79</f>
        <v>0</v>
      </c>
      <c r="H79" s="133">
        <v>1066.6300000000001</v>
      </c>
      <c r="I79" s="133">
        <f t="shared" ref="I79:I85" si="24">ROUND(E79*H79,2)</f>
        <v>2133.2600000000002</v>
      </c>
      <c r="J79" s="133">
        <v>4433.37</v>
      </c>
      <c r="K79" s="133">
        <f t="shared" ref="K79:K85" si="25">ROUND(E79*J79,2)</f>
        <v>8866.74</v>
      </c>
      <c r="L79" s="133">
        <v>21</v>
      </c>
      <c r="M79" s="133">
        <f t="shared" ref="M79:M85" si="26">G79*(1+L79/100)</f>
        <v>0</v>
      </c>
      <c r="N79" s="125">
        <v>1.001E-2</v>
      </c>
      <c r="O79" s="125">
        <f t="shared" ref="O79:O85" si="27">ROUND(E79*N79,5)</f>
        <v>2.002E-2</v>
      </c>
      <c r="P79" s="125">
        <v>0</v>
      </c>
      <c r="Q79" s="125">
        <f t="shared" ref="Q79:Q85" si="28">ROUND(E79*P79,5)</f>
        <v>0</v>
      </c>
      <c r="R79" s="125"/>
      <c r="S79" s="125"/>
      <c r="T79" s="126">
        <v>1.1890000000000001</v>
      </c>
      <c r="U79" s="125">
        <f t="shared" ref="U79:U85" si="29">ROUND(E79*T79,2)</f>
        <v>2.38</v>
      </c>
      <c r="V79" s="117"/>
      <c r="W79" s="117"/>
      <c r="X79" s="117"/>
      <c r="Y79" s="117"/>
      <c r="Z79" s="117"/>
      <c r="AA79" s="117"/>
      <c r="AB79" s="117"/>
      <c r="AC79" s="117"/>
      <c r="AD79" s="117"/>
      <c r="AE79" s="117" t="s">
        <v>126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</row>
    <row r="80" spans="1:60" outlineLevel="1" x14ac:dyDescent="0.2">
      <c r="A80" s="118">
        <v>55</v>
      </c>
      <c r="B80" s="118" t="s">
        <v>220</v>
      </c>
      <c r="C80" s="147" t="s">
        <v>221</v>
      </c>
      <c r="D80" s="125" t="s">
        <v>166</v>
      </c>
      <c r="E80" s="130">
        <v>1</v>
      </c>
      <c r="F80" s="275">
        <v>0</v>
      </c>
      <c r="G80" s="133">
        <f t="shared" ref="G80:G85" si="30">E80*F80</f>
        <v>0</v>
      </c>
      <c r="H80" s="133">
        <v>51.87</v>
      </c>
      <c r="I80" s="133">
        <f t="shared" si="24"/>
        <v>51.87</v>
      </c>
      <c r="J80" s="133">
        <v>9448.1299999999992</v>
      </c>
      <c r="K80" s="133">
        <f t="shared" si="25"/>
        <v>9448.1299999999992</v>
      </c>
      <c r="L80" s="133">
        <v>21</v>
      </c>
      <c r="M80" s="133">
        <f t="shared" si="26"/>
        <v>0</v>
      </c>
      <c r="N80" s="125">
        <v>1.7000000000000001E-4</v>
      </c>
      <c r="O80" s="125">
        <f t="shared" si="27"/>
        <v>1.7000000000000001E-4</v>
      </c>
      <c r="P80" s="125">
        <v>0</v>
      </c>
      <c r="Q80" s="125">
        <f t="shared" si="28"/>
        <v>0</v>
      </c>
      <c r="R80" s="125"/>
      <c r="S80" s="125"/>
      <c r="T80" s="126">
        <v>2.9</v>
      </c>
      <c r="U80" s="125">
        <f t="shared" si="29"/>
        <v>2.9</v>
      </c>
      <c r="V80" s="117"/>
      <c r="W80" s="117"/>
      <c r="X80" s="117"/>
      <c r="Y80" s="117"/>
      <c r="Z80" s="117"/>
      <c r="AA80" s="117"/>
      <c r="AB80" s="117"/>
      <c r="AC80" s="117"/>
      <c r="AD80" s="117"/>
      <c r="AE80" s="117" t="s">
        <v>126</v>
      </c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</row>
    <row r="81" spans="1:60" ht="22.5" outlineLevel="1" x14ac:dyDescent="0.2">
      <c r="A81" s="118">
        <v>56</v>
      </c>
      <c r="B81" s="118" t="s">
        <v>222</v>
      </c>
      <c r="C81" s="147" t="s">
        <v>223</v>
      </c>
      <c r="D81" s="125" t="s">
        <v>166</v>
      </c>
      <c r="E81" s="130">
        <v>2</v>
      </c>
      <c r="F81" s="275">
        <v>0</v>
      </c>
      <c r="G81" s="133">
        <f t="shared" si="30"/>
        <v>0</v>
      </c>
      <c r="H81" s="133">
        <v>7017.84</v>
      </c>
      <c r="I81" s="133">
        <f t="shared" si="24"/>
        <v>14035.68</v>
      </c>
      <c r="J81" s="133">
        <v>1482.1599999999999</v>
      </c>
      <c r="K81" s="133">
        <f t="shared" si="25"/>
        <v>2964.32</v>
      </c>
      <c r="L81" s="133">
        <v>21</v>
      </c>
      <c r="M81" s="133">
        <f t="shared" si="26"/>
        <v>0</v>
      </c>
      <c r="N81" s="125">
        <v>1.4E-3</v>
      </c>
      <c r="O81" s="125">
        <f t="shared" si="27"/>
        <v>2.8E-3</v>
      </c>
      <c r="P81" s="125">
        <v>0</v>
      </c>
      <c r="Q81" s="125">
        <f t="shared" si="28"/>
        <v>0</v>
      </c>
      <c r="R81" s="125"/>
      <c r="S81" s="125"/>
      <c r="T81" s="126">
        <v>0.5</v>
      </c>
      <c r="U81" s="125">
        <f t="shared" si="29"/>
        <v>1</v>
      </c>
      <c r="V81" s="117"/>
      <c r="W81" s="117"/>
      <c r="X81" s="117"/>
      <c r="Y81" s="117"/>
      <c r="Z81" s="117"/>
      <c r="AA81" s="117"/>
      <c r="AB81" s="117"/>
      <c r="AC81" s="117"/>
      <c r="AD81" s="117"/>
      <c r="AE81" s="117" t="s">
        <v>126</v>
      </c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</row>
    <row r="82" spans="1:60" outlineLevel="1" x14ac:dyDescent="0.2">
      <c r="A82" s="118">
        <v>57</v>
      </c>
      <c r="B82" s="118" t="s">
        <v>224</v>
      </c>
      <c r="C82" s="147" t="s">
        <v>225</v>
      </c>
      <c r="D82" s="125" t="s">
        <v>166</v>
      </c>
      <c r="E82" s="130">
        <v>5</v>
      </c>
      <c r="F82" s="275">
        <v>0</v>
      </c>
      <c r="G82" s="133">
        <f t="shared" si="30"/>
        <v>0</v>
      </c>
      <c r="H82" s="133">
        <v>1731.65</v>
      </c>
      <c r="I82" s="133">
        <f t="shared" si="24"/>
        <v>8658.25</v>
      </c>
      <c r="J82" s="133">
        <v>168.34999999999991</v>
      </c>
      <c r="K82" s="133">
        <f t="shared" si="25"/>
        <v>841.75</v>
      </c>
      <c r="L82" s="133">
        <v>21</v>
      </c>
      <c r="M82" s="133">
        <f t="shared" si="26"/>
        <v>0</v>
      </c>
      <c r="N82" s="125">
        <v>8.4999999999999995E-4</v>
      </c>
      <c r="O82" s="125">
        <f t="shared" si="27"/>
        <v>4.2500000000000003E-3</v>
      </c>
      <c r="P82" s="125">
        <v>0</v>
      </c>
      <c r="Q82" s="125">
        <f t="shared" si="28"/>
        <v>0</v>
      </c>
      <c r="R82" s="125"/>
      <c r="S82" s="125"/>
      <c r="T82" s="126">
        <v>0.48499999999999999</v>
      </c>
      <c r="U82" s="125">
        <f t="shared" si="29"/>
        <v>2.4300000000000002</v>
      </c>
      <c r="V82" s="117"/>
      <c r="W82" s="117"/>
      <c r="X82" s="117"/>
      <c r="Y82" s="117"/>
      <c r="Z82" s="117"/>
      <c r="AA82" s="117"/>
      <c r="AB82" s="117"/>
      <c r="AC82" s="117"/>
      <c r="AD82" s="117"/>
      <c r="AE82" s="117" t="s">
        <v>126</v>
      </c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</row>
    <row r="83" spans="1:60" outlineLevel="1" x14ac:dyDescent="0.2">
      <c r="A83" s="118">
        <v>58</v>
      </c>
      <c r="B83" s="118" t="s">
        <v>226</v>
      </c>
      <c r="C83" s="147" t="s">
        <v>257</v>
      </c>
      <c r="D83" s="125" t="s">
        <v>132</v>
      </c>
      <c r="E83" s="130">
        <v>1</v>
      </c>
      <c r="F83" s="275">
        <v>0</v>
      </c>
      <c r="G83" s="133">
        <f t="shared" si="30"/>
        <v>0</v>
      </c>
      <c r="H83" s="133">
        <v>1879.05</v>
      </c>
      <c r="I83" s="133">
        <f t="shared" si="24"/>
        <v>1879.05</v>
      </c>
      <c r="J83" s="133">
        <v>33120.949999999997</v>
      </c>
      <c r="K83" s="133">
        <f t="shared" si="25"/>
        <v>33120.949999999997</v>
      </c>
      <c r="L83" s="133">
        <v>21</v>
      </c>
      <c r="M83" s="133">
        <f t="shared" si="26"/>
        <v>0</v>
      </c>
      <c r="N83" s="125">
        <v>8.4999999999999995E-4</v>
      </c>
      <c r="O83" s="125">
        <f t="shared" si="27"/>
        <v>8.4999999999999995E-4</v>
      </c>
      <c r="P83" s="125">
        <v>0</v>
      </c>
      <c r="Q83" s="125">
        <f t="shared" si="28"/>
        <v>0</v>
      </c>
      <c r="R83" s="125"/>
      <c r="S83" s="125"/>
      <c r="T83" s="126">
        <v>0.48499999999999999</v>
      </c>
      <c r="U83" s="125">
        <f t="shared" si="29"/>
        <v>0.49</v>
      </c>
      <c r="V83" s="117"/>
      <c r="W83" s="117"/>
      <c r="X83" s="117"/>
      <c r="Y83" s="117"/>
      <c r="Z83" s="117"/>
      <c r="AA83" s="117"/>
      <c r="AB83" s="117"/>
      <c r="AC83" s="117"/>
      <c r="AD83" s="117"/>
      <c r="AE83" s="117" t="s">
        <v>126</v>
      </c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</row>
    <row r="84" spans="1:60" outlineLevel="1" x14ac:dyDescent="0.2">
      <c r="A84" s="118">
        <v>59</v>
      </c>
      <c r="B84" s="118" t="s">
        <v>227</v>
      </c>
      <c r="C84" s="147" t="s">
        <v>258</v>
      </c>
      <c r="D84" s="125" t="s">
        <v>166</v>
      </c>
      <c r="E84" s="130">
        <v>1</v>
      </c>
      <c r="F84" s="275">
        <v>0</v>
      </c>
      <c r="G84" s="133">
        <f t="shared" si="30"/>
        <v>0</v>
      </c>
      <c r="H84" s="133">
        <v>1879.05</v>
      </c>
      <c r="I84" s="133">
        <f t="shared" si="24"/>
        <v>1879.05</v>
      </c>
      <c r="J84" s="133">
        <v>1320.95</v>
      </c>
      <c r="K84" s="133">
        <f t="shared" si="25"/>
        <v>1320.95</v>
      </c>
      <c r="L84" s="133">
        <v>21</v>
      </c>
      <c r="M84" s="133">
        <f t="shared" si="26"/>
        <v>0</v>
      </c>
      <c r="N84" s="125">
        <v>8.4999999999999995E-4</v>
      </c>
      <c r="O84" s="125">
        <f t="shared" si="27"/>
        <v>8.4999999999999995E-4</v>
      </c>
      <c r="P84" s="125">
        <v>0</v>
      </c>
      <c r="Q84" s="125">
        <f t="shared" si="28"/>
        <v>0</v>
      </c>
      <c r="R84" s="125"/>
      <c r="S84" s="125"/>
      <c r="T84" s="126">
        <v>0.48499999999999999</v>
      </c>
      <c r="U84" s="125">
        <f t="shared" si="29"/>
        <v>0.49</v>
      </c>
      <c r="V84" s="117"/>
      <c r="W84" s="117"/>
      <c r="X84" s="117"/>
      <c r="Y84" s="117"/>
      <c r="Z84" s="117"/>
      <c r="AA84" s="117"/>
      <c r="AB84" s="117"/>
      <c r="AC84" s="117"/>
      <c r="AD84" s="117"/>
      <c r="AE84" s="117" t="s">
        <v>126</v>
      </c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</row>
    <row r="85" spans="1:60" outlineLevel="1" x14ac:dyDescent="0.2">
      <c r="A85" s="118">
        <v>60</v>
      </c>
      <c r="B85" s="118" t="s">
        <v>227</v>
      </c>
      <c r="C85" s="147" t="s">
        <v>228</v>
      </c>
      <c r="D85" s="125" t="s">
        <v>166</v>
      </c>
      <c r="E85" s="130">
        <v>1</v>
      </c>
      <c r="F85" s="275">
        <v>0</v>
      </c>
      <c r="G85" s="133">
        <f t="shared" si="30"/>
        <v>0</v>
      </c>
      <c r="H85" s="133">
        <v>1879.05</v>
      </c>
      <c r="I85" s="133">
        <f t="shared" si="24"/>
        <v>1879.05</v>
      </c>
      <c r="J85" s="133">
        <v>14320.95</v>
      </c>
      <c r="K85" s="133">
        <f t="shared" si="25"/>
        <v>14320.95</v>
      </c>
      <c r="L85" s="133">
        <v>21</v>
      </c>
      <c r="M85" s="133">
        <f t="shared" si="26"/>
        <v>0</v>
      </c>
      <c r="N85" s="125">
        <v>8.4999999999999995E-4</v>
      </c>
      <c r="O85" s="125">
        <f t="shared" si="27"/>
        <v>8.4999999999999995E-4</v>
      </c>
      <c r="P85" s="125">
        <v>0</v>
      </c>
      <c r="Q85" s="125">
        <f t="shared" si="28"/>
        <v>0</v>
      </c>
      <c r="R85" s="125"/>
      <c r="S85" s="125"/>
      <c r="T85" s="126">
        <v>0.48499999999999999</v>
      </c>
      <c r="U85" s="125">
        <f t="shared" si="29"/>
        <v>0.49</v>
      </c>
      <c r="V85" s="117"/>
      <c r="W85" s="117"/>
      <c r="X85" s="117"/>
      <c r="Y85" s="117"/>
      <c r="Z85" s="117"/>
      <c r="AA85" s="117"/>
      <c r="AB85" s="117"/>
      <c r="AC85" s="117"/>
      <c r="AD85" s="117"/>
      <c r="AE85" s="117" t="s">
        <v>126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</row>
    <row r="86" spans="1:60" x14ac:dyDescent="0.2">
      <c r="A86" s="119" t="s">
        <v>115</v>
      </c>
      <c r="B86" s="119" t="s">
        <v>82</v>
      </c>
      <c r="C86" s="149" t="s">
        <v>83</v>
      </c>
      <c r="D86" s="128"/>
      <c r="E86" s="132"/>
      <c r="F86" s="134"/>
      <c r="G86" s="134">
        <f>SUM(G87:G94)</f>
        <v>0</v>
      </c>
      <c r="H86" s="134"/>
      <c r="I86" s="134">
        <f>SUM(I87:I94)</f>
        <v>31824.79</v>
      </c>
      <c r="J86" s="134"/>
      <c r="K86" s="134">
        <f>SUM(K87:K94)</f>
        <v>45870.229999999996</v>
      </c>
      <c r="L86" s="134"/>
      <c r="M86" s="134">
        <f>SUM(M87:M94)</f>
        <v>0</v>
      </c>
      <c r="N86" s="128"/>
      <c r="O86" s="128">
        <f>SUM(O87:O94)</f>
        <v>1.1703999999999999</v>
      </c>
      <c r="P86" s="128"/>
      <c r="Q86" s="128">
        <f>SUM(Q87:Q94)</f>
        <v>3.48</v>
      </c>
      <c r="R86" s="128"/>
      <c r="S86" s="128"/>
      <c r="T86" s="129"/>
      <c r="U86" s="128">
        <f>SUM(U87:U94)</f>
        <v>112.31</v>
      </c>
      <c r="AE86" t="s">
        <v>116</v>
      </c>
    </row>
    <row r="87" spans="1:60" outlineLevel="1" x14ac:dyDescent="0.2">
      <c r="A87" s="118">
        <v>61</v>
      </c>
      <c r="B87" s="118" t="s">
        <v>229</v>
      </c>
      <c r="C87" s="147" t="s">
        <v>230</v>
      </c>
      <c r="D87" s="125" t="s">
        <v>119</v>
      </c>
      <c r="E87" s="130">
        <v>40</v>
      </c>
      <c r="F87" s="275">
        <v>0</v>
      </c>
      <c r="G87" s="133">
        <f>E87*F87</f>
        <v>0</v>
      </c>
      <c r="H87" s="133">
        <v>0</v>
      </c>
      <c r="I87" s="133">
        <f>ROUND(E87*H87,2)</f>
        <v>0</v>
      </c>
      <c r="J87" s="133">
        <v>184.5</v>
      </c>
      <c r="K87" s="133">
        <f>ROUND(E87*J87,2)</f>
        <v>7380</v>
      </c>
      <c r="L87" s="133">
        <v>21</v>
      </c>
      <c r="M87" s="133">
        <f>G87*(1+L87/100)</f>
        <v>0</v>
      </c>
      <c r="N87" s="125">
        <v>0</v>
      </c>
      <c r="O87" s="125">
        <f>ROUND(E87*N87,5)</f>
        <v>0</v>
      </c>
      <c r="P87" s="125">
        <v>8.6999999999999994E-2</v>
      </c>
      <c r="Q87" s="125">
        <f>ROUND(E87*P87,5)</f>
        <v>3.48</v>
      </c>
      <c r="R87" s="125"/>
      <c r="S87" s="125"/>
      <c r="T87" s="126">
        <v>0.50129000000000001</v>
      </c>
      <c r="U87" s="125">
        <f>ROUND(E87*T87,2)</f>
        <v>20.05</v>
      </c>
      <c r="V87" s="154"/>
      <c r="W87" s="117"/>
      <c r="X87" s="117"/>
      <c r="Y87" s="117"/>
      <c r="Z87" s="117"/>
      <c r="AA87" s="117"/>
      <c r="AB87" s="117"/>
      <c r="AC87" s="117"/>
      <c r="AD87" s="117"/>
      <c r="AE87" s="117" t="s">
        <v>120</v>
      </c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</row>
    <row r="88" spans="1:60" outlineLevel="1" x14ac:dyDescent="0.2">
      <c r="A88" s="118">
        <v>62</v>
      </c>
      <c r="B88" s="118" t="s">
        <v>231</v>
      </c>
      <c r="C88" s="147" t="s">
        <v>232</v>
      </c>
      <c r="D88" s="125" t="s">
        <v>119</v>
      </c>
      <c r="E88" s="130">
        <v>32.21</v>
      </c>
      <c r="F88" s="275">
        <v>0</v>
      </c>
      <c r="G88" s="133">
        <f t="shared" ref="G88:G94" si="31">E88*F88</f>
        <v>0</v>
      </c>
      <c r="H88" s="133">
        <v>0</v>
      </c>
      <c r="I88" s="133">
        <f>ROUND(E88*H88,2)</f>
        <v>0</v>
      </c>
      <c r="J88" s="133">
        <v>48.2</v>
      </c>
      <c r="K88" s="133">
        <f>ROUND(E88*J88,2)</f>
        <v>1552.52</v>
      </c>
      <c r="L88" s="133">
        <v>21</v>
      </c>
      <c r="M88" s="133">
        <f>G88*(1+L88/100)</f>
        <v>0</v>
      </c>
      <c r="N88" s="125">
        <v>0</v>
      </c>
      <c r="O88" s="125">
        <f>ROUND(E88*N88,5)</f>
        <v>0</v>
      </c>
      <c r="P88" s="125">
        <v>0</v>
      </c>
      <c r="Q88" s="125">
        <f>ROUND(E88*P88,5)</f>
        <v>0</v>
      </c>
      <c r="R88" s="125"/>
      <c r="S88" s="125"/>
      <c r="T88" s="126">
        <v>0.05</v>
      </c>
      <c r="U88" s="125">
        <f>ROUND(E88*T88,2)</f>
        <v>1.61</v>
      </c>
      <c r="V88" s="117"/>
      <c r="W88" s="117"/>
      <c r="X88" s="117"/>
      <c r="Y88" s="117"/>
      <c r="Z88" s="117"/>
      <c r="AA88" s="117"/>
      <c r="AB88" s="117"/>
      <c r="AC88" s="117"/>
      <c r="AD88" s="117"/>
      <c r="AE88" s="117" t="s">
        <v>126</v>
      </c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</row>
    <row r="89" spans="1:60" outlineLevel="1" x14ac:dyDescent="0.2">
      <c r="A89" s="118"/>
      <c r="B89" s="118"/>
      <c r="C89" s="148" t="s">
        <v>233</v>
      </c>
      <c r="D89" s="127"/>
      <c r="E89" s="131">
        <v>25.28</v>
      </c>
      <c r="F89" s="275"/>
      <c r="G89" s="133">
        <f t="shared" si="31"/>
        <v>0</v>
      </c>
      <c r="H89" s="133"/>
      <c r="I89" s="133"/>
      <c r="J89" s="133"/>
      <c r="K89" s="133"/>
      <c r="L89" s="133"/>
      <c r="M89" s="133"/>
      <c r="N89" s="125"/>
      <c r="O89" s="125"/>
      <c r="P89" s="125"/>
      <c r="Q89" s="125"/>
      <c r="R89" s="125"/>
      <c r="S89" s="125"/>
      <c r="T89" s="126"/>
      <c r="U89" s="125"/>
      <c r="V89" s="117"/>
      <c r="W89" s="117"/>
      <c r="X89" s="117"/>
      <c r="Y89" s="117"/>
      <c r="Z89" s="117"/>
      <c r="AA89" s="117"/>
      <c r="AB89" s="117"/>
      <c r="AC89" s="117"/>
      <c r="AD89" s="117"/>
      <c r="AE89" s="117" t="s">
        <v>122</v>
      </c>
      <c r="AF89" s="117">
        <v>0</v>
      </c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</row>
    <row r="90" spans="1:60" outlineLevel="1" x14ac:dyDescent="0.2">
      <c r="A90" s="118"/>
      <c r="B90" s="118"/>
      <c r="C90" s="148" t="s">
        <v>234</v>
      </c>
      <c r="D90" s="127"/>
      <c r="E90" s="131">
        <v>6.93</v>
      </c>
      <c r="F90" s="275"/>
      <c r="G90" s="133">
        <f t="shared" si="31"/>
        <v>0</v>
      </c>
      <c r="H90" s="133"/>
      <c r="I90" s="133"/>
      <c r="J90" s="133"/>
      <c r="K90" s="133"/>
      <c r="L90" s="133"/>
      <c r="M90" s="133"/>
      <c r="N90" s="125"/>
      <c r="O90" s="125"/>
      <c r="P90" s="125"/>
      <c r="Q90" s="125"/>
      <c r="R90" s="125"/>
      <c r="S90" s="125"/>
      <c r="T90" s="126"/>
      <c r="U90" s="125"/>
      <c r="V90" s="117"/>
      <c r="W90" s="117"/>
      <c r="X90" s="117"/>
      <c r="Y90" s="117"/>
      <c r="Z90" s="117"/>
      <c r="AA90" s="117"/>
      <c r="AB90" s="117"/>
      <c r="AC90" s="117"/>
      <c r="AD90" s="117"/>
      <c r="AE90" s="117" t="s">
        <v>122</v>
      </c>
      <c r="AF90" s="117">
        <v>0</v>
      </c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60" outlineLevel="1" x14ac:dyDescent="0.2">
      <c r="A91" s="118">
        <v>63</v>
      </c>
      <c r="B91" s="118" t="s">
        <v>235</v>
      </c>
      <c r="C91" s="147" t="s">
        <v>265</v>
      </c>
      <c r="D91" s="125" t="s">
        <v>119</v>
      </c>
      <c r="E91" s="130">
        <v>38</v>
      </c>
      <c r="F91" s="275">
        <v>0</v>
      </c>
      <c r="G91" s="133">
        <f t="shared" si="31"/>
        <v>0</v>
      </c>
      <c r="H91" s="133">
        <v>388.86</v>
      </c>
      <c r="I91" s="133">
        <f>ROUND(E91*H91,2)</f>
        <v>14776.68</v>
      </c>
      <c r="J91" s="133">
        <v>361.14</v>
      </c>
      <c r="K91" s="133">
        <f>ROUND(E91*J91,2)</f>
        <v>13723.32</v>
      </c>
      <c r="L91" s="133">
        <v>21</v>
      </c>
      <c r="M91" s="133">
        <f>G91*(1+L91/100)</f>
        <v>0</v>
      </c>
      <c r="N91" s="125">
        <v>1.6670000000000001E-2</v>
      </c>
      <c r="O91" s="125">
        <f>ROUND(E91*N91,5)</f>
        <v>0.63346000000000002</v>
      </c>
      <c r="P91" s="125">
        <v>0</v>
      </c>
      <c r="Q91" s="125">
        <f>ROUND(E91*P91,5)</f>
        <v>0</v>
      </c>
      <c r="R91" s="125"/>
      <c r="S91" s="125"/>
      <c r="T91" s="126">
        <v>1.2910900000000001</v>
      </c>
      <c r="U91" s="125">
        <f>ROUND(E91*T91,2)</f>
        <v>49.06</v>
      </c>
      <c r="V91" s="117"/>
      <c r="W91" s="117"/>
      <c r="X91" s="117"/>
      <c r="Y91" s="117"/>
      <c r="Z91" s="117"/>
      <c r="AA91" s="117"/>
      <c r="AB91" s="117"/>
      <c r="AC91" s="117"/>
      <c r="AD91" s="117"/>
      <c r="AE91" s="117" t="s">
        <v>120</v>
      </c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</row>
    <row r="92" spans="1:60" outlineLevel="1" x14ac:dyDescent="0.2">
      <c r="A92" s="118"/>
      <c r="B92" s="118"/>
      <c r="C92" s="148" t="s">
        <v>236</v>
      </c>
      <c r="D92" s="127"/>
      <c r="E92" s="131">
        <v>37.041499999999999</v>
      </c>
      <c r="F92" s="275"/>
      <c r="G92" s="133">
        <f t="shared" si="31"/>
        <v>0</v>
      </c>
      <c r="H92" s="133"/>
      <c r="I92" s="133"/>
      <c r="J92" s="133"/>
      <c r="K92" s="133"/>
      <c r="L92" s="133"/>
      <c r="M92" s="133"/>
      <c r="N92" s="125"/>
      <c r="O92" s="125"/>
      <c r="P92" s="125"/>
      <c r="Q92" s="125"/>
      <c r="R92" s="125"/>
      <c r="S92" s="125"/>
      <c r="T92" s="126"/>
      <c r="U92" s="125"/>
      <c r="V92" s="117"/>
      <c r="W92" s="117"/>
      <c r="X92" s="117"/>
      <c r="Y92" s="117"/>
      <c r="Z92" s="117"/>
      <c r="AA92" s="117"/>
      <c r="AB92" s="117"/>
      <c r="AC92" s="117"/>
      <c r="AD92" s="117"/>
      <c r="AE92" s="117" t="s">
        <v>122</v>
      </c>
      <c r="AF92" s="117">
        <v>0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</row>
    <row r="93" spans="1:60" outlineLevel="1" x14ac:dyDescent="0.2">
      <c r="A93" s="118"/>
      <c r="B93" s="118"/>
      <c r="C93" s="148" t="s">
        <v>237</v>
      </c>
      <c r="D93" s="127"/>
      <c r="E93" s="131">
        <v>0.95850000000000102</v>
      </c>
      <c r="F93" s="275"/>
      <c r="G93" s="133">
        <f t="shared" si="31"/>
        <v>0</v>
      </c>
      <c r="H93" s="133"/>
      <c r="I93" s="133"/>
      <c r="J93" s="133"/>
      <c r="K93" s="133"/>
      <c r="L93" s="133"/>
      <c r="M93" s="133"/>
      <c r="N93" s="125"/>
      <c r="O93" s="125"/>
      <c r="P93" s="125"/>
      <c r="Q93" s="125"/>
      <c r="R93" s="125"/>
      <c r="S93" s="125"/>
      <c r="T93" s="126"/>
      <c r="U93" s="125"/>
      <c r="V93" s="117"/>
      <c r="W93" s="117"/>
      <c r="X93" s="117"/>
      <c r="Y93" s="117"/>
      <c r="Z93" s="117"/>
      <c r="AA93" s="117"/>
      <c r="AB93" s="117"/>
      <c r="AC93" s="117"/>
      <c r="AD93" s="117"/>
      <c r="AE93" s="117" t="s">
        <v>122</v>
      </c>
      <c r="AF93" s="117">
        <v>0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  <row r="94" spans="1:60" ht="22.5" outlineLevel="1" x14ac:dyDescent="0.2">
      <c r="A94" s="118">
        <v>64</v>
      </c>
      <c r="B94" s="118" t="s">
        <v>238</v>
      </c>
      <c r="C94" s="147" t="s">
        <v>260</v>
      </c>
      <c r="D94" s="125" t="s">
        <v>119</v>
      </c>
      <c r="E94" s="130">
        <v>32.21</v>
      </c>
      <c r="F94" s="275">
        <v>0</v>
      </c>
      <c r="G94" s="133">
        <f t="shared" si="31"/>
        <v>0</v>
      </c>
      <c r="H94" s="133">
        <v>529.28</v>
      </c>
      <c r="I94" s="133">
        <f>ROUND(E94*H94,2)</f>
        <v>17048.11</v>
      </c>
      <c r="J94" s="133">
        <v>720.72</v>
      </c>
      <c r="K94" s="133">
        <f>ROUND(E94*J94,2)</f>
        <v>23214.39</v>
      </c>
      <c r="L94" s="133">
        <v>21</v>
      </c>
      <c r="M94" s="133">
        <f>G94*(1+L94/100)</f>
        <v>0</v>
      </c>
      <c r="N94" s="125">
        <v>1.6670000000000001E-2</v>
      </c>
      <c r="O94" s="125">
        <f>ROUND(E94*N94,5)</f>
        <v>0.53693999999999997</v>
      </c>
      <c r="P94" s="125">
        <v>0</v>
      </c>
      <c r="Q94" s="125">
        <f>ROUND(E94*P94,5)</f>
        <v>0</v>
      </c>
      <c r="R94" s="125"/>
      <c r="S94" s="125"/>
      <c r="T94" s="126">
        <v>1.2910900000000001</v>
      </c>
      <c r="U94" s="125">
        <f>ROUND(E94*T94,2)</f>
        <v>41.59</v>
      </c>
      <c r="V94" s="117"/>
      <c r="W94" s="117"/>
      <c r="X94" s="117"/>
      <c r="Y94" s="117"/>
      <c r="Z94" s="117"/>
      <c r="AA94" s="117"/>
      <c r="AB94" s="117"/>
      <c r="AC94" s="117"/>
      <c r="AD94" s="117"/>
      <c r="AE94" s="117" t="s">
        <v>120</v>
      </c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60" x14ac:dyDescent="0.2">
      <c r="A95" s="119" t="s">
        <v>115</v>
      </c>
      <c r="B95" s="119" t="s">
        <v>84</v>
      </c>
      <c r="C95" s="149" t="s">
        <v>85</v>
      </c>
      <c r="D95" s="128"/>
      <c r="E95" s="132"/>
      <c r="F95" s="134"/>
      <c r="G95" s="134">
        <f>SUM(G96:G101)</f>
        <v>0</v>
      </c>
      <c r="H95" s="134"/>
      <c r="I95" s="134">
        <f>SUM(I96:I101)</f>
        <v>36957.839999999997</v>
      </c>
      <c r="J95" s="134"/>
      <c r="K95" s="134">
        <f>SUM(K96:K101)</f>
        <v>45462.66</v>
      </c>
      <c r="L95" s="134"/>
      <c r="M95" s="134">
        <f>SUM(M96:M101)</f>
        <v>0</v>
      </c>
      <c r="N95" s="128"/>
      <c r="O95" s="128">
        <f>SUM(O96:O101)</f>
        <v>1.3586100000000001</v>
      </c>
      <c r="P95" s="128"/>
      <c r="Q95" s="128">
        <f>SUM(Q96:Q101)</f>
        <v>0.34799999999999998</v>
      </c>
      <c r="R95" s="128"/>
      <c r="S95" s="128"/>
      <c r="T95" s="129"/>
      <c r="U95" s="128">
        <f>SUM(U96:U101)</f>
        <v>109.12</v>
      </c>
      <c r="AE95" t="s">
        <v>116</v>
      </c>
    </row>
    <row r="96" spans="1:60" outlineLevel="1" x14ac:dyDescent="0.2">
      <c r="A96" s="118">
        <v>65</v>
      </c>
      <c r="B96" s="118" t="s">
        <v>229</v>
      </c>
      <c r="C96" s="147" t="s">
        <v>239</v>
      </c>
      <c r="D96" s="125" t="s">
        <v>119</v>
      </c>
      <c r="E96" s="130">
        <v>4</v>
      </c>
      <c r="F96" s="275">
        <v>0</v>
      </c>
      <c r="G96" s="133">
        <f>E96*F96</f>
        <v>0</v>
      </c>
      <c r="H96" s="133">
        <v>0</v>
      </c>
      <c r="I96" s="133">
        <f>ROUND(E96*H96,2)</f>
        <v>0</v>
      </c>
      <c r="J96" s="133">
        <v>184.5</v>
      </c>
      <c r="K96" s="133">
        <f>ROUND(E96*J96,2)</f>
        <v>738</v>
      </c>
      <c r="L96" s="133">
        <v>21</v>
      </c>
      <c r="M96" s="133">
        <f>G96*(1+L96/100)</f>
        <v>0</v>
      </c>
      <c r="N96" s="125">
        <v>0</v>
      </c>
      <c r="O96" s="125">
        <f>ROUND(E96*N96,5)</f>
        <v>0</v>
      </c>
      <c r="P96" s="125">
        <v>8.6999999999999994E-2</v>
      </c>
      <c r="Q96" s="125">
        <f>ROUND(E96*P96,5)</f>
        <v>0.34799999999999998</v>
      </c>
      <c r="R96" s="125"/>
      <c r="S96" s="125"/>
      <c r="T96" s="126">
        <v>0.50129000000000001</v>
      </c>
      <c r="U96" s="125">
        <f>ROUND(E96*T96,2)</f>
        <v>2.0099999999999998</v>
      </c>
      <c r="V96" s="117"/>
      <c r="W96" s="117"/>
      <c r="X96" s="117"/>
      <c r="Y96" s="153"/>
      <c r="Z96" s="117"/>
      <c r="AA96" s="117"/>
      <c r="AB96" s="117"/>
      <c r="AC96" s="117"/>
      <c r="AD96" s="117"/>
      <c r="AE96" s="117" t="s">
        <v>120</v>
      </c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</row>
    <row r="97" spans="1:60" outlineLevel="1" x14ac:dyDescent="0.2">
      <c r="A97" s="118">
        <v>66</v>
      </c>
      <c r="B97" s="118" t="s">
        <v>231</v>
      </c>
      <c r="C97" s="147" t="s">
        <v>240</v>
      </c>
      <c r="D97" s="125" t="s">
        <v>119</v>
      </c>
      <c r="E97" s="130">
        <v>37.5</v>
      </c>
      <c r="F97" s="275">
        <v>0</v>
      </c>
      <c r="G97" s="133">
        <f t="shared" ref="G97:G101" si="32">E97*F97</f>
        <v>0</v>
      </c>
      <c r="H97" s="133">
        <v>0</v>
      </c>
      <c r="I97" s="133">
        <f>ROUND(E97*H97,2)</f>
        <v>0</v>
      </c>
      <c r="J97" s="133">
        <v>48.2</v>
      </c>
      <c r="K97" s="133">
        <f>ROUND(E97*J97,2)</f>
        <v>1807.5</v>
      </c>
      <c r="L97" s="133">
        <v>21</v>
      </c>
      <c r="M97" s="133">
        <f>G97*(1+L97/100)</f>
        <v>0</v>
      </c>
      <c r="N97" s="125">
        <v>0</v>
      </c>
      <c r="O97" s="125">
        <f>ROUND(E97*N97,5)</f>
        <v>0</v>
      </c>
      <c r="P97" s="125">
        <v>0</v>
      </c>
      <c r="Q97" s="125">
        <f>ROUND(E97*P97,5)</f>
        <v>0</v>
      </c>
      <c r="R97" s="125"/>
      <c r="S97" s="125"/>
      <c r="T97" s="126">
        <v>0.05</v>
      </c>
      <c r="U97" s="125">
        <f>ROUND(E97*T97,2)</f>
        <v>1.88</v>
      </c>
      <c r="V97" s="117"/>
      <c r="W97" s="117"/>
      <c r="X97" s="117"/>
      <c r="Y97" s="117"/>
      <c r="Z97" s="117"/>
      <c r="AA97" s="117"/>
      <c r="AB97" s="117"/>
      <c r="AC97" s="117"/>
      <c r="AD97" s="117"/>
      <c r="AE97" s="117" t="s">
        <v>126</v>
      </c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</row>
    <row r="98" spans="1:60" outlineLevel="1" x14ac:dyDescent="0.2">
      <c r="A98" s="118">
        <v>67</v>
      </c>
      <c r="B98" s="118" t="s">
        <v>235</v>
      </c>
      <c r="C98" s="147" t="s">
        <v>266</v>
      </c>
      <c r="D98" s="125" t="s">
        <v>119</v>
      </c>
      <c r="E98" s="130">
        <v>44</v>
      </c>
      <c r="F98" s="275">
        <v>0</v>
      </c>
      <c r="G98" s="133">
        <f t="shared" si="32"/>
        <v>0</v>
      </c>
      <c r="H98" s="133">
        <v>388.86</v>
      </c>
      <c r="I98" s="133">
        <f>ROUND(E98*H98,2)</f>
        <v>17109.84</v>
      </c>
      <c r="J98" s="133">
        <v>361.14</v>
      </c>
      <c r="K98" s="133">
        <f>ROUND(E98*J98,2)</f>
        <v>15890.16</v>
      </c>
      <c r="L98" s="133">
        <v>21</v>
      </c>
      <c r="M98" s="133">
        <f>G98*(1+L98/100)</f>
        <v>0</v>
      </c>
      <c r="N98" s="125">
        <v>1.6670000000000001E-2</v>
      </c>
      <c r="O98" s="125">
        <f>ROUND(E98*N98,5)</f>
        <v>0.73348000000000002</v>
      </c>
      <c r="P98" s="125">
        <v>0</v>
      </c>
      <c r="Q98" s="125">
        <f>ROUND(E98*P98,5)</f>
        <v>0</v>
      </c>
      <c r="R98" s="125"/>
      <c r="S98" s="125"/>
      <c r="T98" s="126">
        <v>1.2910900000000001</v>
      </c>
      <c r="U98" s="125">
        <f>ROUND(E98*T98,2)</f>
        <v>56.81</v>
      </c>
      <c r="V98" s="117"/>
      <c r="W98" s="117"/>
      <c r="X98" s="117"/>
      <c r="Y98" s="117"/>
      <c r="Z98" s="117"/>
      <c r="AA98" s="117"/>
      <c r="AB98" s="117"/>
      <c r="AC98" s="117"/>
      <c r="AD98" s="117"/>
      <c r="AE98" s="117" t="s">
        <v>120</v>
      </c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</row>
    <row r="99" spans="1:60" outlineLevel="1" x14ac:dyDescent="0.2">
      <c r="A99" s="118"/>
      <c r="B99" s="118"/>
      <c r="C99" s="148" t="s">
        <v>241</v>
      </c>
      <c r="D99" s="127"/>
      <c r="E99" s="131">
        <v>43.125</v>
      </c>
      <c r="F99" s="275"/>
      <c r="G99" s="133"/>
      <c r="H99" s="133"/>
      <c r="I99" s="133"/>
      <c r="J99" s="133"/>
      <c r="K99" s="133"/>
      <c r="L99" s="133"/>
      <c r="M99" s="133"/>
      <c r="N99" s="125"/>
      <c r="O99" s="125"/>
      <c r="P99" s="125"/>
      <c r="Q99" s="125"/>
      <c r="R99" s="125"/>
      <c r="S99" s="125"/>
      <c r="T99" s="126"/>
      <c r="U99" s="125"/>
      <c r="V99" s="117"/>
      <c r="W99" s="117"/>
      <c r="X99" s="117"/>
      <c r="Y99" s="117"/>
      <c r="Z99" s="117"/>
      <c r="AA99" s="117"/>
      <c r="AB99" s="117"/>
      <c r="AC99" s="117"/>
      <c r="AD99" s="117"/>
      <c r="AE99" s="117" t="s">
        <v>122</v>
      </c>
      <c r="AF99" s="117">
        <v>0</v>
      </c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</row>
    <row r="100" spans="1:60" outlineLevel="1" x14ac:dyDescent="0.2">
      <c r="A100" s="118"/>
      <c r="B100" s="118"/>
      <c r="C100" s="148" t="s">
        <v>242</v>
      </c>
      <c r="D100" s="127"/>
      <c r="E100" s="131">
        <v>0.875</v>
      </c>
      <c r="F100" s="275"/>
      <c r="G100" s="133"/>
      <c r="H100" s="133"/>
      <c r="I100" s="133"/>
      <c r="J100" s="133"/>
      <c r="K100" s="133"/>
      <c r="L100" s="133"/>
      <c r="M100" s="133"/>
      <c r="N100" s="125"/>
      <c r="O100" s="125"/>
      <c r="P100" s="125"/>
      <c r="Q100" s="125"/>
      <c r="R100" s="125"/>
      <c r="S100" s="125"/>
      <c r="T100" s="126"/>
      <c r="U100" s="125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 t="s">
        <v>122</v>
      </c>
      <c r="AF100" s="117">
        <v>0</v>
      </c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</row>
    <row r="101" spans="1:60" ht="22.5" outlineLevel="1" x14ac:dyDescent="0.2">
      <c r="A101" s="118">
        <v>68</v>
      </c>
      <c r="B101" s="118" t="s">
        <v>235</v>
      </c>
      <c r="C101" s="147" t="s">
        <v>261</v>
      </c>
      <c r="D101" s="125" t="s">
        <v>119</v>
      </c>
      <c r="E101" s="130">
        <v>37.5</v>
      </c>
      <c r="F101" s="275">
        <v>0</v>
      </c>
      <c r="G101" s="133">
        <f t="shared" si="32"/>
        <v>0</v>
      </c>
      <c r="H101" s="133">
        <v>529.28</v>
      </c>
      <c r="I101" s="133">
        <f>ROUND(E101*H101,2)</f>
        <v>19848</v>
      </c>
      <c r="J101" s="133">
        <v>720.72</v>
      </c>
      <c r="K101" s="133">
        <f>ROUND(E101*J101,2)</f>
        <v>27027</v>
      </c>
      <c r="L101" s="133">
        <v>21</v>
      </c>
      <c r="M101" s="133">
        <f>G101*(1+L101/100)</f>
        <v>0</v>
      </c>
      <c r="N101" s="125">
        <v>1.6670000000000001E-2</v>
      </c>
      <c r="O101" s="125">
        <f>ROUND(E101*N101,5)</f>
        <v>0.62512999999999996</v>
      </c>
      <c r="P101" s="125">
        <v>0</v>
      </c>
      <c r="Q101" s="125">
        <f>ROUND(E101*P101,5)</f>
        <v>0</v>
      </c>
      <c r="R101" s="125"/>
      <c r="S101" s="125"/>
      <c r="T101" s="126">
        <v>1.2910900000000001</v>
      </c>
      <c r="U101" s="125">
        <f>ROUND(E101*T101,2)</f>
        <v>48.42</v>
      </c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 t="s">
        <v>120</v>
      </c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</row>
    <row r="102" spans="1:60" x14ac:dyDescent="0.2">
      <c r="A102" s="119" t="s">
        <v>115</v>
      </c>
      <c r="B102" s="119" t="s">
        <v>86</v>
      </c>
      <c r="C102" s="149" t="s">
        <v>87</v>
      </c>
      <c r="D102" s="128"/>
      <c r="E102" s="132"/>
      <c r="F102" s="134"/>
      <c r="G102" s="134">
        <f>SUM(G103:G106)</f>
        <v>0</v>
      </c>
      <c r="H102" s="134"/>
      <c r="I102" s="134">
        <f>SUM(I103:I106)</f>
        <v>8712.57</v>
      </c>
      <c r="J102" s="134"/>
      <c r="K102" s="134">
        <f>SUM(K103:K106)</f>
        <v>58693.05</v>
      </c>
      <c r="L102" s="134"/>
      <c r="M102" s="134">
        <f>SUM(M103:M106)</f>
        <v>0</v>
      </c>
      <c r="N102" s="128"/>
      <c r="O102" s="128">
        <f>SUM(O103:O106)</f>
        <v>0.20308000000000001</v>
      </c>
      <c r="P102" s="128"/>
      <c r="Q102" s="128">
        <f>SUM(Q103:Q106)</f>
        <v>0</v>
      </c>
      <c r="R102" s="128"/>
      <c r="S102" s="128"/>
      <c r="T102" s="129"/>
      <c r="U102" s="128">
        <f>SUM(U103:U106)</f>
        <v>71.010000000000005</v>
      </c>
      <c r="AE102" t="s">
        <v>116</v>
      </c>
    </row>
    <row r="103" spans="1:60" outlineLevel="1" x14ac:dyDescent="0.2">
      <c r="A103" s="118">
        <v>69</v>
      </c>
      <c r="B103" s="118" t="s">
        <v>243</v>
      </c>
      <c r="C103" s="147" t="s">
        <v>244</v>
      </c>
      <c r="D103" s="125" t="s">
        <v>119</v>
      </c>
      <c r="E103" s="130">
        <f>E105+E104</f>
        <v>462.01</v>
      </c>
      <c r="F103" s="275">
        <v>0</v>
      </c>
      <c r="G103" s="133">
        <f>E103*F103</f>
        <v>0</v>
      </c>
      <c r="H103" s="133">
        <v>0.09</v>
      </c>
      <c r="I103" s="133">
        <f>ROUND(E103*H103,2)</f>
        <v>41.58</v>
      </c>
      <c r="J103" s="133">
        <v>41.91</v>
      </c>
      <c r="K103" s="133">
        <f>ROUND(E103*J103,2)</f>
        <v>19362.84</v>
      </c>
      <c r="L103" s="133">
        <v>21</v>
      </c>
      <c r="M103" s="133">
        <f>G103*(1+L103/100)</f>
        <v>0</v>
      </c>
      <c r="N103" s="125">
        <v>0</v>
      </c>
      <c r="O103" s="125">
        <f>ROUND(E103*N103,5)</f>
        <v>0</v>
      </c>
      <c r="P103" s="125">
        <v>0</v>
      </c>
      <c r="Q103" s="125">
        <f>ROUND(E103*P103,5)</f>
        <v>0</v>
      </c>
      <c r="R103" s="125"/>
      <c r="S103" s="125"/>
      <c r="T103" s="126">
        <v>0.02</v>
      </c>
      <c r="U103" s="125">
        <f>ROUND(E103*T103,2)</f>
        <v>9.24</v>
      </c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 t="s">
        <v>126</v>
      </c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</row>
    <row r="104" spans="1:60" outlineLevel="1" x14ac:dyDescent="0.2">
      <c r="A104" s="118"/>
      <c r="B104" s="118"/>
      <c r="C104" s="148" t="s">
        <v>245</v>
      </c>
      <c r="D104" s="127"/>
      <c r="E104" s="131">
        <v>214.26</v>
      </c>
      <c r="F104" s="275"/>
      <c r="G104" s="133"/>
      <c r="H104" s="133"/>
      <c r="I104" s="133"/>
      <c r="J104" s="133"/>
      <c r="K104" s="133"/>
      <c r="L104" s="133"/>
      <c r="M104" s="133"/>
      <c r="N104" s="125"/>
      <c r="O104" s="125"/>
      <c r="P104" s="125"/>
      <c r="Q104" s="125"/>
      <c r="R104" s="125"/>
      <c r="S104" s="125"/>
      <c r="T104" s="126"/>
      <c r="U104" s="125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 t="s">
        <v>122</v>
      </c>
      <c r="AF104" s="117">
        <v>0</v>
      </c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</row>
    <row r="105" spans="1:60" outlineLevel="1" x14ac:dyDescent="0.2">
      <c r="A105" s="118"/>
      <c r="B105" s="118"/>
      <c r="C105" s="148" t="s">
        <v>246</v>
      </c>
      <c r="D105" s="127"/>
      <c r="E105" s="131">
        <v>247.75</v>
      </c>
      <c r="F105" s="275"/>
      <c r="G105" s="133"/>
      <c r="H105" s="133"/>
      <c r="I105" s="133"/>
      <c r="J105" s="133"/>
      <c r="K105" s="133"/>
      <c r="L105" s="133"/>
      <c r="M105" s="133"/>
      <c r="N105" s="125"/>
      <c r="O105" s="125"/>
      <c r="P105" s="125"/>
      <c r="Q105" s="125"/>
      <c r="R105" s="125"/>
      <c r="S105" s="125"/>
      <c r="T105" s="126"/>
      <c r="U105" s="125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 t="s">
        <v>122</v>
      </c>
      <c r="AF105" s="117">
        <v>0</v>
      </c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</row>
    <row r="106" spans="1:60" ht="22.5" outlineLevel="1" x14ac:dyDescent="0.2">
      <c r="A106" s="118">
        <v>70</v>
      </c>
      <c r="B106" s="118" t="s">
        <v>247</v>
      </c>
      <c r="C106" s="147" t="s">
        <v>267</v>
      </c>
      <c r="D106" s="125" t="s">
        <v>119</v>
      </c>
      <c r="E106" s="130">
        <v>615.4</v>
      </c>
      <c r="F106" s="275">
        <v>0</v>
      </c>
      <c r="G106" s="133">
        <f t="shared" ref="G106" si="33">E106*F106</f>
        <v>0</v>
      </c>
      <c r="H106" s="133">
        <v>14.09</v>
      </c>
      <c r="I106" s="133">
        <f>ROUND(E106*H106,2)</f>
        <v>8670.99</v>
      </c>
      <c r="J106" s="133">
        <v>63.91</v>
      </c>
      <c r="K106" s="133">
        <f>ROUND(E106*J106,2)</f>
        <v>39330.21</v>
      </c>
      <c r="L106" s="133">
        <v>21</v>
      </c>
      <c r="M106" s="133">
        <f>G106*(1+L106/100)</f>
        <v>0</v>
      </c>
      <c r="N106" s="125">
        <v>3.3E-4</v>
      </c>
      <c r="O106" s="125">
        <f>ROUND(E106*N106,5)</f>
        <v>0.20308000000000001</v>
      </c>
      <c r="P106" s="125">
        <v>0</v>
      </c>
      <c r="Q106" s="125">
        <f>ROUND(E106*P106,5)</f>
        <v>0</v>
      </c>
      <c r="R106" s="125"/>
      <c r="S106" s="125"/>
      <c r="T106" s="126">
        <v>0.10038</v>
      </c>
      <c r="U106" s="125">
        <f>ROUND(E106*T106,2)</f>
        <v>61.77</v>
      </c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 t="s">
        <v>126</v>
      </c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</row>
    <row r="107" spans="1:60" x14ac:dyDescent="0.2">
      <c r="A107" s="119" t="s">
        <v>115</v>
      </c>
      <c r="B107" s="119" t="s">
        <v>88</v>
      </c>
      <c r="C107" s="149" t="s">
        <v>26</v>
      </c>
      <c r="D107" s="128"/>
      <c r="E107" s="132"/>
      <c r="F107" s="134"/>
      <c r="G107" s="134">
        <f>SUMIF(AE108:AE109,"&lt;&gt;NOR",G108:G109)</f>
        <v>0</v>
      </c>
      <c r="H107" s="134"/>
      <c r="I107" s="134">
        <f>SUM(I108:I109)</f>
        <v>0</v>
      </c>
      <c r="J107" s="134"/>
      <c r="K107" s="134">
        <f>SUM(K108:K109)</f>
        <v>55000</v>
      </c>
      <c r="L107" s="134"/>
      <c r="M107" s="134">
        <f>SUM(M108:M109)</f>
        <v>0</v>
      </c>
      <c r="N107" s="128"/>
      <c r="O107" s="128">
        <f>SUM(O108:O109)</f>
        <v>0</v>
      </c>
      <c r="P107" s="128"/>
      <c r="Q107" s="128">
        <f>SUM(Q108:Q109)</f>
        <v>0</v>
      </c>
      <c r="R107" s="128"/>
      <c r="S107" s="128"/>
      <c r="T107" s="129"/>
      <c r="U107" s="128">
        <f>SUM(U108:U109)</f>
        <v>0</v>
      </c>
      <c r="AE107" t="s">
        <v>116</v>
      </c>
    </row>
    <row r="108" spans="1:60" outlineLevel="1" x14ac:dyDescent="0.2">
      <c r="A108" s="118">
        <v>71</v>
      </c>
      <c r="B108" s="118" t="s">
        <v>248</v>
      </c>
      <c r="C108" s="147" t="s">
        <v>249</v>
      </c>
      <c r="D108" s="125" t="s">
        <v>132</v>
      </c>
      <c r="E108" s="130">
        <v>1</v>
      </c>
      <c r="F108" s="275">
        <v>0</v>
      </c>
      <c r="G108" s="133">
        <f>E108*F108</f>
        <v>0</v>
      </c>
      <c r="H108" s="133">
        <v>0</v>
      </c>
      <c r="I108" s="133">
        <f>ROUND(E108*H108,2)</f>
        <v>0</v>
      </c>
      <c r="J108" s="133">
        <v>30000</v>
      </c>
      <c r="K108" s="133">
        <f>ROUND(E108*J108,2)</f>
        <v>30000</v>
      </c>
      <c r="L108" s="133">
        <v>21</v>
      </c>
      <c r="M108" s="133">
        <f>G108*(1+L108/100)</f>
        <v>0</v>
      </c>
      <c r="N108" s="125">
        <v>0</v>
      </c>
      <c r="O108" s="125">
        <f>ROUND(E108*N108,5)</f>
        <v>0</v>
      </c>
      <c r="P108" s="125">
        <v>0</v>
      </c>
      <c r="Q108" s="125">
        <f>ROUND(E108*P108,5)</f>
        <v>0</v>
      </c>
      <c r="R108" s="125"/>
      <c r="S108" s="125"/>
      <c r="T108" s="126">
        <v>0</v>
      </c>
      <c r="U108" s="125">
        <f>ROUND(E108*T108,2)</f>
        <v>0</v>
      </c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 t="s">
        <v>126</v>
      </c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</row>
    <row r="109" spans="1:60" outlineLevel="1" x14ac:dyDescent="0.2">
      <c r="A109" s="142">
        <v>72</v>
      </c>
      <c r="B109" s="142" t="s">
        <v>250</v>
      </c>
      <c r="C109" s="150" t="s">
        <v>251</v>
      </c>
      <c r="D109" s="143" t="s">
        <v>132</v>
      </c>
      <c r="E109" s="144">
        <v>1</v>
      </c>
      <c r="F109" s="276">
        <v>0</v>
      </c>
      <c r="G109" s="145">
        <f>E109*F109</f>
        <v>0</v>
      </c>
      <c r="H109" s="145">
        <v>0</v>
      </c>
      <c r="I109" s="145">
        <f>ROUND(E109*H109,2)</f>
        <v>0</v>
      </c>
      <c r="J109" s="145">
        <v>25000</v>
      </c>
      <c r="K109" s="145">
        <f>ROUND(E109*J109,2)</f>
        <v>25000</v>
      </c>
      <c r="L109" s="145">
        <v>21</v>
      </c>
      <c r="M109" s="145">
        <f>G109*(1+L109/100)</f>
        <v>0</v>
      </c>
      <c r="N109" s="143">
        <v>0</v>
      </c>
      <c r="O109" s="143">
        <f>ROUND(E109*N109,5)</f>
        <v>0</v>
      </c>
      <c r="P109" s="143">
        <v>0</v>
      </c>
      <c r="Q109" s="143">
        <f>ROUND(E109*P109,5)</f>
        <v>0</v>
      </c>
      <c r="R109" s="143"/>
      <c r="S109" s="143"/>
      <c r="T109" s="146">
        <v>0</v>
      </c>
      <c r="U109" s="143">
        <f>ROUND(E109*T109,2)</f>
        <v>0</v>
      </c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 t="s">
        <v>126</v>
      </c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</row>
    <row r="110" spans="1:60" x14ac:dyDescent="0.2">
      <c r="A110" s="4"/>
      <c r="B110" s="5" t="s">
        <v>252</v>
      </c>
      <c r="C110" s="151" t="s">
        <v>252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AC110">
        <v>15</v>
      </c>
      <c r="AD110">
        <v>21</v>
      </c>
    </row>
    <row r="111" spans="1:60" x14ac:dyDescent="0.2">
      <c r="C111" s="152"/>
      <c r="V111" s="82"/>
      <c r="AE111" t="s">
        <v>253</v>
      </c>
    </row>
  </sheetData>
  <mergeCells count="6">
    <mergeCell ref="C42:G42"/>
    <mergeCell ref="A1:G1"/>
    <mergeCell ref="C3:G3"/>
    <mergeCell ref="C4:G4"/>
    <mergeCell ref="C41:G41"/>
    <mergeCell ref="C2:I2"/>
  </mergeCells>
  <pageMargins left="0.39370078740157499" right="0.19685039370078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2"/>
  <sheetViews>
    <sheetView showGridLines="0" topLeftCell="A125" workbookViewId="0">
      <selection activeCell="F10" sqref="F10"/>
    </sheetView>
  </sheetViews>
  <sheetFormatPr defaultRowHeight="11.25" x14ac:dyDescent="0.2"/>
  <cols>
    <col min="1" max="1" width="7.140625" style="155" customWidth="1"/>
    <col min="2" max="2" width="1" style="155" customWidth="1"/>
    <col min="3" max="3" width="3.5703125" style="155" customWidth="1"/>
    <col min="4" max="4" width="3.7109375" style="155" customWidth="1"/>
    <col min="5" max="5" width="14.7109375" style="155" customWidth="1"/>
    <col min="6" max="6" width="43.5703125" style="155" customWidth="1"/>
    <col min="7" max="7" width="6.42578125" style="155" customWidth="1"/>
    <col min="8" max="8" width="12" style="155" customWidth="1"/>
    <col min="9" max="9" width="13.5703125" style="155" customWidth="1"/>
    <col min="10" max="10" width="19.140625" style="155" customWidth="1"/>
    <col min="11" max="11" width="19.140625" style="155" hidden="1" customWidth="1"/>
    <col min="12" max="12" width="8" style="155" customWidth="1"/>
    <col min="13" max="13" width="9.28515625" style="155" hidden="1" customWidth="1"/>
    <col min="14" max="14" width="9.140625" style="155"/>
    <col min="15" max="20" width="12.140625" style="155" hidden="1" customWidth="1"/>
    <col min="21" max="21" width="14" style="155" hidden="1" customWidth="1"/>
    <col min="22" max="22" width="10.5703125" style="155" customWidth="1"/>
    <col min="23" max="23" width="14" style="155" customWidth="1"/>
    <col min="24" max="24" width="10.5703125" style="155" customWidth="1"/>
    <col min="25" max="25" width="12.85546875" style="155" customWidth="1"/>
    <col min="26" max="26" width="9.42578125" style="155" customWidth="1"/>
    <col min="27" max="27" width="12.85546875" style="155" customWidth="1"/>
    <col min="28" max="28" width="14" style="155" customWidth="1"/>
    <col min="29" max="29" width="9.42578125" style="155" customWidth="1"/>
    <col min="30" max="30" width="12.85546875" style="155" customWidth="1"/>
    <col min="31" max="31" width="14" style="155" customWidth="1"/>
    <col min="32" max="16384" width="9.140625" style="155"/>
  </cols>
  <sheetData>
    <row r="2" spans="2:46" ht="36.950000000000003" customHeight="1" x14ac:dyDescent="0.2">
      <c r="L2" s="339" t="s">
        <v>949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61" t="s">
        <v>948</v>
      </c>
    </row>
    <row r="3" spans="2:46" ht="6.95" customHeight="1" x14ac:dyDescent="0.2">
      <c r="B3" s="261"/>
      <c r="C3" s="260"/>
      <c r="D3" s="260"/>
      <c r="E3" s="260"/>
      <c r="F3" s="260"/>
      <c r="G3" s="260"/>
      <c r="H3" s="260"/>
      <c r="I3" s="260"/>
      <c r="J3" s="260"/>
      <c r="K3" s="260"/>
      <c r="L3" s="243"/>
      <c r="AT3" s="161" t="s">
        <v>250</v>
      </c>
    </row>
    <row r="4" spans="2:46" ht="24.95" customHeight="1" x14ac:dyDescent="0.2">
      <c r="B4" s="243"/>
      <c r="D4" s="221" t="s">
        <v>947</v>
      </c>
      <c r="L4" s="243"/>
      <c r="M4" s="259" t="s">
        <v>946</v>
      </c>
      <c r="AT4" s="161" t="s">
        <v>945</v>
      </c>
    </row>
    <row r="5" spans="2:46" ht="6.95" customHeight="1" x14ac:dyDescent="0.2">
      <c r="B5" s="243"/>
      <c r="L5" s="243"/>
    </row>
    <row r="6" spans="2:46" ht="12" customHeight="1" x14ac:dyDescent="0.2">
      <c r="B6" s="243"/>
      <c r="D6" s="218" t="s">
        <v>907</v>
      </c>
      <c r="L6" s="243"/>
    </row>
    <row r="7" spans="2:46" ht="26.25" customHeight="1" x14ac:dyDescent="0.2">
      <c r="B7" s="243"/>
      <c r="E7" s="337" t="s">
        <v>990</v>
      </c>
      <c r="F7" s="338"/>
      <c r="G7" s="338"/>
      <c r="H7" s="338"/>
      <c r="L7" s="243"/>
    </row>
    <row r="8" spans="2:46" s="156" customFormat="1" ht="12" customHeight="1" x14ac:dyDescent="0.2">
      <c r="B8" s="157"/>
      <c r="D8" s="218" t="s">
        <v>906</v>
      </c>
      <c r="L8" s="157"/>
    </row>
    <row r="9" spans="2:46" s="156" customFormat="1" ht="16.5" customHeight="1" x14ac:dyDescent="0.2">
      <c r="B9" s="157"/>
      <c r="E9" s="335" t="s">
        <v>992</v>
      </c>
      <c r="F9" s="336"/>
      <c r="G9" s="336"/>
      <c r="H9" s="336"/>
      <c r="L9" s="157"/>
    </row>
    <row r="10" spans="2:46" s="156" customFormat="1" ht="96" customHeight="1" x14ac:dyDescent="0.2">
      <c r="B10" s="157"/>
      <c r="F10" s="283" t="s">
        <v>994</v>
      </c>
      <c r="L10" s="157"/>
    </row>
    <row r="11" spans="2:46" s="156" customFormat="1" ht="12" customHeight="1" x14ac:dyDescent="0.2">
      <c r="B11" s="157"/>
      <c r="D11" s="218" t="s">
        <v>944</v>
      </c>
      <c r="F11" s="219" t="s">
        <v>252</v>
      </c>
      <c r="I11" s="218" t="s">
        <v>943</v>
      </c>
      <c r="J11" s="219" t="s">
        <v>252</v>
      </c>
      <c r="L11" s="157"/>
    </row>
    <row r="12" spans="2:46" s="156" customFormat="1" ht="12" customHeight="1" x14ac:dyDescent="0.2">
      <c r="B12" s="157"/>
      <c r="D12" s="218" t="s">
        <v>905</v>
      </c>
      <c r="F12" s="219" t="s">
        <v>942</v>
      </c>
      <c r="I12" s="218" t="s">
        <v>904</v>
      </c>
      <c r="J12" s="220" t="str">
        <f>'[2]Rekapitulace stavby'!AN8</f>
        <v>18. 3. 2023</v>
      </c>
      <c r="L12" s="157"/>
    </row>
    <row r="13" spans="2:46" s="156" customFormat="1" ht="10.9" customHeight="1" x14ac:dyDescent="0.2">
      <c r="B13" s="157"/>
      <c r="L13" s="157"/>
    </row>
    <row r="14" spans="2:46" s="156" customFormat="1" ht="12" customHeight="1" x14ac:dyDescent="0.2">
      <c r="B14" s="157"/>
      <c r="D14" s="218" t="s">
        <v>903</v>
      </c>
      <c r="I14" s="218" t="s">
        <v>33</v>
      </c>
      <c r="J14" s="219" t="s">
        <v>252</v>
      </c>
      <c r="L14" s="157"/>
    </row>
    <row r="15" spans="2:46" s="156" customFormat="1" ht="18" customHeight="1" x14ac:dyDescent="0.2">
      <c r="B15" s="157"/>
      <c r="E15" s="219" t="s">
        <v>47</v>
      </c>
      <c r="I15" s="218" t="s">
        <v>34</v>
      </c>
      <c r="J15" s="219" t="s">
        <v>252</v>
      </c>
      <c r="L15" s="157"/>
    </row>
    <row r="16" spans="2:46" s="156" customFormat="1" ht="6.95" customHeight="1" x14ac:dyDescent="0.2">
      <c r="B16" s="157"/>
      <c r="L16" s="157"/>
    </row>
    <row r="17" spans="2:12" s="156" customFormat="1" ht="12" customHeight="1" x14ac:dyDescent="0.2">
      <c r="B17" s="157"/>
      <c r="D17" s="218" t="s">
        <v>18</v>
      </c>
      <c r="I17" s="218" t="s">
        <v>33</v>
      </c>
      <c r="J17" s="219" t="str">
        <f>'[2]Rekapitulace stavby'!AN13</f>
        <v/>
      </c>
      <c r="L17" s="157"/>
    </row>
    <row r="18" spans="2:12" s="156" customFormat="1" ht="18" customHeight="1" x14ac:dyDescent="0.2">
      <c r="B18" s="157"/>
      <c r="E18" s="341" t="str">
        <f>'[2]Rekapitulace stavby'!E14</f>
        <v xml:space="preserve"> </v>
      </c>
      <c r="F18" s="341"/>
      <c r="G18" s="341"/>
      <c r="H18" s="341"/>
      <c r="I18" s="218" t="s">
        <v>34</v>
      </c>
      <c r="J18" s="219" t="str">
        <f>'[2]Rekapitulace stavby'!AN14</f>
        <v/>
      </c>
      <c r="L18" s="157"/>
    </row>
    <row r="19" spans="2:12" s="156" customFormat="1" ht="6.95" customHeight="1" x14ac:dyDescent="0.2">
      <c r="B19" s="157"/>
      <c r="L19" s="157"/>
    </row>
    <row r="20" spans="2:12" s="156" customFormat="1" ht="12" customHeight="1" x14ac:dyDescent="0.2">
      <c r="B20" s="157"/>
      <c r="D20" s="218" t="s">
        <v>19</v>
      </c>
      <c r="I20" s="218" t="s">
        <v>33</v>
      </c>
      <c r="J20" s="219" t="s">
        <v>252</v>
      </c>
      <c r="L20" s="157"/>
    </row>
    <row r="21" spans="2:12" s="156" customFormat="1" ht="18" customHeight="1" x14ac:dyDescent="0.2">
      <c r="B21" s="157"/>
      <c r="E21" s="219" t="s">
        <v>941</v>
      </c>
      <c r="I21" s="218" t="s">
        <v>34</v>
      </c>
      <c r="J21" s="219" t="s">
        <v>252</v>
      </c>
      <c r="L21" s="157"/>
    </row>
    <row r="22" spans="2:12" s="156" customFormat="1" ht="6.95" customHeight="1" x14ac:dyDescent="0.2">
      <c r="B22" s="157"/>
      <c r="L22" s="157"/>
    </row>
    <row r="23" spans="2:12" s="156" customFormat="1" ht="12" customHeight="1" x14ac:dyDescent="0.2">
      <c r="B23" s="157"/>
      <c r="D23" s="218" t="s">
        <v>902</v>
      </c>
      <c r="I23" s="218" t="s">
        <v>33</v>
      </c>
      <c r="J23" s="219" t="s">
        <v>252</v>
      </c>
      <c r="L23" s="157"/>
    </row>
    <row r="24" spans="2:12" s="156" customFormat="1" ht="18" customHeight="1" x14ac:dyDescent="0.2">
      <c r="B24" s="157"/>
      <c r="E24" s="219" t="s">
        <v>941</v>
      </c>
      <c r="I24" s="218" t="s">
        <v>34</v>
      </c>
      <c r="J24" s="219" t="s">
        <v>252</v>
      </c>
      <c r="L24" s="157"/>
    </row>
    <row r="25" spans="2:12" s="156" customFormat="1" ht="6.95" customHeight="1" x14ac:dyDescent="0.2">
      <c r="B25" s="157"/>
      <c r="L25" s="157"/>
    </row>
    <row r="26" spans="2:12" s="156" customFormat="1" ht="12" customHeight="1" x14ac:dyDescent="0.2">
      <c r="B26" s="157"/>
      <c r="D26" s="218" t="s">
        <v>940</v>
      </c>
      <c r="L26" s="157"/>
    </row>
    <row r="27" spans="2:12" s="257" customFormat="1" ht="16.5" customHeight="1" x14ac:dyDescent="0.2">
      <c r="B27" s="258"/>
      <c r="E27" s="342" t="s">
        <v>252</v>
      </c>
      <c r="F27" s="342"/>
      <c r="G27" s="342"/>
      <c r="H27" s="342"/>
      <c r="L27" s="258"/>
    </row>
    <row r="28" spans="2:12" s="156" customFormat="1" ht="6.95" customHeight="1" x14ac:dyDescent="0.2">
      <c r="B28" s="157"/>
      <c r="L28" s="157"/>
    </row>
    <row r="29" spans="2:12" s="156" customFormat="1" ht="6.95" customHeight="1" x14ac:dyDescent="0.2">
      <c r="B29" s="157"/>
      <c r="D29" s="203"/>
      <c r="E29" s="203"/>
      <c r="F29" s="203"/>
      <c r="G29" s="203"/>
      <c r="H29" s="203"/>
      <c r="I29" s="203"/>
      <c r="J29" s="203"/>
      <c r="K29" s="203"/>
      <c r="L29" s="157"/>
    </row>
    <row r="30" spans="2:12" s="156" customFormat="1" ht="25.35" customHeight="1" x14ac:dyDescent="0.2">
      <c r="B30" s="157"/>
      <c r="D30" s="256" t="s">
        <v>939</v>
      </c>
      <c r="J30" s="234">
        <f>ROUND(J129, 2)</f>
        <v>0</v>
      </c>
      <c r="L30" s="157"/>
    </row>
    <row r="31" spans="2:12" s="156" customFormat="1" ht="6.95" customHeight="1" x14ac:dyDescent="0.2">
      <c r="B31" s="157"/>
      <c r="D31" s="203"/>
      <c r="E31" s="203"/>
      <c r="F31" s="203"/>
      <c r="G31" s="203"/>
      <c r="H31" s="203"/>
      <c r="I31" s="203"/>
      <c r="J31" s="203"/>
      <c r="K31" s="203"/>
      <c r="L31" s="157"/>
    </row>
    <row r="32" spans="2:12" s="156" customFormat="1" ht="14.45" customHeight="1" x14ac:dyDescent="0.2">
      <c r="B32" s="157"/>
      <c r="F32" s="255" t="s">
        <v>938</v>
      </c>
      <c r="I32" s="255" t="s">
        <v>937</v>
      </c>
      <c r="J32" s="255" t="s">
        <v>936</v>
      </c>
      <c r="L32" s="157"/>
    </row>
    <row r="33" spans="2:12" s="156" customFormat="1" ht="14.45" customHeight="1" x14ac:dyDescent="0.2">
      <c r="B33" s="157"/>
      <c r="D33" s="254" t="s">
        <v>105</v>
      </c>
      <c r="E33" s="218" t="s">
        <v>280</v>
      </c>
      <c r="F33" s="252">
        <f>ROUND((SUM(BE129:BE291)),  2)</f>
        <v>0</v>
      </c>
      <c r="I33" s="253">
        <v>0.21</v>
      </c>
      <c r="J33" s="252">
        <f>ROUND(((SUM(BE129:BE291))*I33),  2)</f>
        <v>0</v>
      </c>
      <c r="L33" s="157"/>
    </row>
    <row r="34" spans="2:12" s="156" customFormat="1" ht="14.45" customHeight="1" x14ac:dyDescent="0.2">
      <c r="B34" s="157"/>
      <c r="E34" s="218" t="s">
        <v>935</v>
      </c>
      <c r="F34" s="252">
        <f>ROUND((SUM(BF129:BF291)),  2)</f>
        <v>0</v>
      </c>
      <c r="I34" s="253">
        <v>0.15</v>
      </c>
      <c r="J34" s="252">
        <f>ROUND(((SUM(BF129:BF291))*I34),  2)</f>
        <v>0</v>
      </c>
      <c r="L34" s="157"/>
    </row>
    <row r="35" spans="2:12" s="156" customFormat="1" ht="14.45" hidden="1" customHeight="1" x14ac:dyDescent="0.2">
      <c r="B35" s="157"/>
      <c r="E35" s="218" t="s">
        <v>934</v>
      </c>
      <c r="F35" s="252">
        <f>ROUND((SUM(BG129:BG291)),  2)</f>
        <v>0</v>
      </c>
      <c r="I35" s="253">
        <v>0.21</v>
      </c>
      <c r="J35" s="252">
        <f>0</f>
        <v>0</v>
      </c>
      <c r="L35" s="157"/>
    </row>
    <row r="36" spans="2:12" s="156" customFormat="1" ht="14.45" hidden="1" customHeight="1" x14ac:dyDescent="0.2">
      <c r="B36" s="157"/>
      <c r="E36" s="218" t="s">
        <v>933</v>
      </c>
      <c r="F36" s="252">
        <f>ROUND((SUM(BH129:BH291)),  2)</f>
        <v>0</v>
      </c>
      <c r="I36" s="253">
        <v>0.15</v>
      </c>
      <c r="J36" s="252">
        <f>0</f>
        <v>0</v>
      </c>
      <c r="L36" s="157"/>
    </row>
    <row r="37" spans="2:12" s="156" customFormat="1" ht="14.45" hidden="1" customHeight="1" x14ac:dyDescent="0.2">
      <c r="B37" s="157"/>
      <c r="E37" s="218" t="s">
        <v>932</v>
      </c>
      <c r="F37" s="252">
        <f>ROUND((SUM(BI129:BI291)),  2)</f>
        <v>0</v>
      </c>
      <c r="I37" s="253">
        <v>0</v>
      </c>
      <c r="J37" s="252">
        <f>0</f>
        <v>0</v>
      </c>
      <c r="L37" s="157"/>
    </row>
    <row r="38" spans="2:12" s="156" customFormat="1" ht="6.95" customHeight="1" x14ac:dyDescent="0.2">
      <c r="B38" s="157"/>
      <c r="L38" s="157"/>
    </row>
    <row r="39" spans="2:12" s="156" customFormat="1" ht="25.35" customHeight="1" x14ac:dyDescent="0.2">
      <c r="B39" s="157"/>
      <c r="C39" s="236"/>
      <c r="D39" s="251" t="s">
        <v>931</v>
      </c>
      <c r="E39" s="248"/>
      <c r="F39" s="248"/>
      <c r="G39" s="250" t="s">
        <v>10</v>
      </c>
      <c r="H39" s="249" t="s">
        <v>53</v>
      </c>
      <c r="I39" s="248"/>
      <c r="J39" s="247">
        <f>SUM(J30:J37)</f>
        <v>0</v>
      </c>
      <c r="K39" s="246"/>
      <c r="L39" s="157"/>
    </row>
    <row r="40" spans="2:12" s="156" customFormat="1" ht="14.45" customHeight="1" x14ac:dyDescent="0.2">
      <c r="B40" s="157"/>
      <c r="L40" s="157"/>
    </row>
    <row r="41" spans="2:12" ht="14.45" customHeight="1" x14ac:dyDescent="0.2">
      <c r="B41" s="243"/>
      <c r="L41" s="243"/>
    </row>
    <row r="42" spans="2:12" ht="14.45" customHeight="1" x14ac:dyDescent="0.2">
      <c r="B42" s="243"/>
      <c r="L42" s="243"/>
    </row>
    <row r="43" spans="2:12" ht="14.45" customHeight="1" x14ac:dyDescent="0.2">
      <c r="B43" s="243"/>
      <c r="L43" s="243"/>
    </row>
    <row r="44" spans="2:12" ht="14.45" customHeight="1" x14ac:dyDescent="0.2">
      <c r="B44" s="243"/>
      <c r="L44" s="243"/>
    </row>
    <row r="45" spans="2:12" ht="14.45" customHeight="1" x14ac:dyDescent="0.2">
      <c r="B45" s="243"/>
      <c r="L45" s="243"/>
    </row>
    <row r="46" spans="2:12" ht="14.45" customHeight="1" x14ac:dyDescent="0.2">
      <c r="B46" s="243"/>
      <c r="L46" s="243"/>
    </row>
    <row r="47" spans="2:12" ht="14.45" customHeight="1" x14ac:dyDescent="0.2">
      <c r="B47" s="243"/>
      <c r="L47" s="243"/>
    </row>
    <row r="48" spans="2:12" ht="14.45" customHeight="1" x14ac:dyDescent="0.2">
      <c r="B48" s="243"/>
      <c r="L48" s="243"/>
    </row>
    <row r="49" spans="2:12" ht="14.45" customHeight="1" x14ac:dyDescent="0.2">
      <c r="B49" s="243"/>
      <c r="L49" s="243"/>
    </row>
    <row r="50" spans="2:12" s="156" customFormat="1" ht="14.45" customHeight="1" x14ac:dyDescent="0.2">
      <c r="B50" s="157"/>
      <c r="D50" s="245" t="s">
        <v>930</v>
      </c>
      <c r="E50" s="244"/>
      <c r="F50" s="244"/>
      <c r="G50" s="245" t="s">
        <v>929</v>
      </c>
      <c r="H50" s="244"/>
      <c r="I50" s="244"/>
      <c r="J50" s="244"/>
      <c r="K50" s="244"/>
      <c r="L50" s="157"/>
    </row>
    <row r="51" spans="2:12" x14ac:dyDescent="0.2">
      <c r="B51" s="243"/>
      <c r="L51" s="243"/>
    </row>
    <row r="52" spans="2:12" x14ac:dyDescent="0.2">
      <c r="B52" s="243"/>
      <c r="L52" s="243"/>
    </row>
    <row r="53" spans="2:12" x14ac:dyDescent="0.2">
      <c r="B53" s="243"/>
      <c r="L53" s="243"/>
    </row>
    <row r="54" spans="2:12" x14ac:dyDescent="0.2">
      <c r="B54" s="243"/>
      <c r="L54" s="243"/>
    </row>
    <row r="55" spans="2:12" x14ac:dyDescent="0.2">
      <c r="B55" s="243"/>
      <c r="L55" s="243"/>
    </row>
    <row r="56" spans="2:12" x14ac:dyDescent="0.2">
      <c r="B56" s="243"/>
      <c r="L56" s="243"/>
    </row>
    <row r="57" spans="2:12" x14ac:dyDescent="0.2">
      <c r="B57" s="243"/>
      <c r="L57" s="243"/>
    </row>
    <row r="58" spans="2:12" x14ac:dyDescent="0.2">
      <c r="B58" s="243"/>
      <c r="L58" s="243"/>
    </row>
    <row r="59" spans="2:12" x14ac:dyDescent="0.2">
      <c r="B59" s="243"/>
      <c r="L59" s="243"/>
    </row>
    <row r="60" spans="2:12" x14ac:dyDescent="0.2">
      <c r="B60" s="243"/>
      <c r="L60" s="243"/>
    </row>
    <row r="61" spans="2:12" s="156" customFormat="1" ht="12.75" x14ac:dyDescent="0.2">
      <c r="B61" s="157"/>
      <c r="D61" s="241" t="s">
        <v>926</v>
      </c>
      <c r="E61" s="239"/>
      <c r="F61" s="242" t="s">
        <v>925</v>
      </c>
      <c r="G61" s="241" t="s">
        <v>926</v>
      </c>
      <c r="H61" s="239"/>
      <c r="I61" s="239"/>
      <c r="J61" s="240" t="s">
        <v>925</v>
      </c>
      <c r="K61" s="239"/>
      <c r="L61" s="157"/>
    </row>
    <row r="62" spans="2:12" x14ac:dyDescent="0.2">
      <c r="B62" s="243"/>
      <c r="L62" s="243"/>
    </row>
    <row r="63" spans="2:12" x14ac:dyDescent="0.2">
      <c r="B63" s="243"/>
      <c r="L63" s="243"/>
    </row>
    <row r="64" spans="2:12" x14ac:dyDescent="0.2">
      <c r="B64" s="243"/>
      <c r="L64" s="243"/>
    </row>
    <row r="65" spans="2:12" s="156" customFormat="1" ht="12.75" x14ac:dyDescent="0.2">
      <c r="B65" s="157"/>
      <c r="D65" s="245" t="s">
        <v>928</v>
      </c>
      <c r="E65" s="244"/>
      <c r="F65" s="244"/>
      <c r="G65" s="245" t="s">
        <v>927</v>
      </c>
      <c r="H65" s="244"/>
      <c r="I65" s="244"/>
      <c r="J65" s="244"/>
      <c r="K65" s="244"/>
      <c r="L65" s="157"/>
    </row>
    <row r="66" spans="2:12" x14ac:dyDescent="0.2">
      <c r="B66" s="243"/>
      <c r="L66" s="243"/>
    </row>
    <row r="67" spans="2:12" x14ac:dyDescent="0.2">
      <c r="B67" s="243"/>
      <c r="L67" s="243"/>
    </row>
    <row r="68" spans="2:12" x14ac:dyDescent="0.2">
      <c r="B68" s="243"/>
      <c r="L68" s="243"/>
    </row>
    <row r="69" spans="2:12" x14ac:dyDescent="0.2">
      <c r="B69" s="243"/>
      <c r="L69" s="243"/>
    </row>
    <row r="70" spans="2:12" x14ac:dyDescent="0.2">
      <c r="B70" s="243"/>
      <c r="L70" s="243"/>
    </row>
    <row r="71" spans="2:12" x14ac:dyDescent="0.2">
      <c r="B71" s="243"/>
      <c r="L71" s="243"/>
    </row>
    <row r="72" spans="2:12" x14ac:dyDescent="0.2">
      <c r="B72" s="243"/>
      <c r="L72" s="243"/>
    </row>
    <row r="73" spans="2:12" x14ac:dyDescent="0.2">
      <c r="B73" s="243"/>
      <c r="L73" s="243"/>
    </row>
    <row r="74" spans="2:12" x14ac:dyDescent="0.2">
      <c r="B74" s="243"/>
      <c r="L74" s="243"/>
    </row>
    <row r="75" spans="2:12" x14ac:dyDescent="0.2">
      <c r="B75" s="243"/>
      <c r="L75" s="243"/>
    </row>
    <row r="76" spans="2:12" s="156" customFormat="1" ht="12.75" x14ac:dyDescent="0.2">
      <c r="B76" s="157"/>
      <c r="D76" s="241" t="s">
        <v>926</v>
      </c>
      <c r="E76" s="239"/>
      <c r="F76" s="242" t="s">
        <v>925</v>
      </c>
      <c r="G76" s="241" t="s">
        <v>926</v>
      </c>
      <c r="H76" s="239"/>
      <c r="I76" s="239"/>
      <c r="J76" s="240" t="s">
        <v>925</v>
      </c>
      <c r="K76" s="239"/>
      <c r="L76" s="157"/>
    </row>
    <row r="77" spans="2:12" s="156" customFormat="1" ht="14.45" customHeight="1" x14ac:dyDescent="0.2">
      <c r="B77" s="159"/>
      <c r="C77" s="158"/>
      <c r="D77" s="158"/>
      <c r="E77" s="158"/>
      <c r="F77" s="158"/>
      <c r="G77" s="158"/>
      <c r="H77" s="158"/>
      <c r="I77" s="158"/>
      <c r="J77" s="158"/>
      <c r="K77" s="158"/>
      <c r="L77" s="157"/>
    </row>
    <row r="81" spans="2:47" s="156" customFormat="1" ht="6.95" customHeight="1" x14ac:dyDescent="0.2">
      <c r="B81" s="223"/>
      <c r="C81" s="222"/>
      <c r="D81" s="222"/>
      <c r="E81" s="222"/>
      <c r="F81" s="222"/>
      <c r="G81" s="222"/>
      <c r="H81" s="222"/>
      <c r="I81" s="222"/>
      <c r="J81" s="222"/>
      <c r="K81" s="222"/>
      <c r="L81" s="157"/>
    </row>
    <row r="82" spans="2:47" s="156" customFormat="1" ht="24.95" customHeight="1" x14ac:dyDescent="0.2">
      <c r="B82" s="157"/>
      <c r="C82" s="221" t="s">
        <v>924</v>
      </c>
      <c r="L82" s="157"/>
    </row>
    <row r="83" spans="2:47" s="156" customFormat="1" ht="6.95" customHeight="1" x14ac:dyDescent="0.2">
      <c r="B83" s="157"/>
      <c r="L83" s="157"/>
    </row>
    <row r="84" spans="2:47" s="156" customFormat="1" ht="12" customHeight="1" x14ac:dyDescent="0.2">
      <c r="B84" s="157"/>
      <c r="C84" s="218" t="s">
        <v>907</v>
      </c>
      <c r="L84" s="157"/>
    </row>
    <row r="85" spans="2:47" s="156" customFormat="1" ht="26.25" customHeight="1" x14ac:dyDescent="0.2">
      <c r="B85" s="157"/>
      <c r="E85" s="337" t="str">
        <f>E7</f>
        <v>VD Těrlicko, provozní budova</v>
      </c>
      <c r="F85" s="338"/>
      <c r="G85" s="338"/>
      <c r="H85" s="338"/>
      <c r="L85" s="157"/>
    </row>
    <row r="86" spans="2:47" s="156" customFormat="1" ht="12" customHeight="1" x14ac:dyDescent="0.2">
      <c r="B86" s="157"/>
      <c r="C86" s="218" t="s">
        <v>906</v>
      </c>
      <c r="L86" s="157"/>
    </row>
    <row r="87" spans="2:47" s="156" customFormat="1" ht="16.5" customHeight="1" x14ac:dyDescent="0.2">
      <c r="B87" s="157"/>
      <c r="E87" s="335" t="str">
        <f>E9</f>
        <v>SO 02 - elektrotechnika</v>
      </c>
      <c r="F87" s="336"/>
      <c r="G87" s="336"/>
      <c r="H87" s="336"/>
      <c r="L87" s="157"/>
    </row>
    <row r="88" spans="2:47" s="156" customFormat="1" ht="6.95" customHeight="1" x14ac:dyDescent="0.2">
      <c r="B88" s="157"/>
      <c r="L88" s="157"/>
    </row>
    <row r="89" spans="2:47" s="156" customFormat="1" ht="12" customHeight="1" x14ac:dyDescent="0.2">
      <c r="B89" s="157"/>
      <c r="C89" s="218" t="s">
        <v>905</v>
      </c>
      <c r="F89" s="219" t="str">
        <f>F12</f>
        <v xml:space="preserve"> k.ú. Albrechtice u Českého Těšína</v>
      </c>
      <c r="I89" s="218" t="s">
        <v>904</v>
      </c>
      <c r="J89" s="220" t="str">
        <f>IF(J12="","",J12)</f>
        <v>18. 3. 2023</v>
      </c>
      <c r="L89" s="157"/>
    </row>
    <row r="90" spans="2:47" s="156" customFormat="1" ht="6.95" customHeight="1" x14ac:dyDescent="0.2">
      <c r="B90" s="157"/>
      <c r="L90" s="157"/>
    </row>
    <row r="91" spans="2:47" s="156" customFormat="1" ht="15.2" customHeight="1" x14ac:dyDescent="0.2">
      <c r="B91" s="157"/>
      <c r="C91" s="218" t="s">
        <v>903</v>
      </c>
      <c r="F91" s="219" t="str">
        <f>E15</f>
        <v>Povodí Odry, státní podnik</v>
      </c>
      <c r="I91" s="218" t="s">
        <v>19</v>
      </c>
      <c r="J91" s="217" t="str">
        <f>E21</f>
        <v>Zdeněk HLOŽANKA</v>
      </c>
      <c r="L91" s="157"/>
    </row>
    <row r="92" spans="2:47" s="156" customFormat="1" ht="15.2" customHeight="1" x14ac:dyDescent="0.2">
      <c r="B92" s="157"/>
      <c r="C92" s="218" t="s">
        <v>18</v>
      </c>
      <c r="F92" s="219" t="str">
        <f>IF(E18="","",E18)</f>
        <v xml:space="preserve"> </v>
      </c>
      <c r="I92" s="218" t="s">
        <v>902</v>
      </c>
      <c r="J92" s="217" t="str">
        <f>E24</f>
        <v>Zdeněk HLOŽANKA</v>
      </c>
      <c r="L92" s="157"/>
    </row>
    <row r="93" spans="2:47" s="156" customFormat="1" ht="10.35" customHeight="1" x14ac:dyDescent="0.2">
      <c r="B93" s="157"/>
      <c r="L93" s="157"/>
    </row>
    <row r="94" spans="2:47" s="156" customFormat="1" ht="29.25" customHeight="1" x14ac:dyDescent="0.2">
      <c r="B94" s="157"/>
      <c r="C94" s="238" t="s">
        <v>923</v>
      </c>
      <c r="D94" s="236"/>
      <c r="E94" s="236"/>
      <c r="F94" s="236"/>
      <c r="G94" s="236"/>
      <c r="H94" s="236"/>
      <c r="I94" s="236"/>
      <c r="J94" s="237" t="s">
        <v>895</v>
      </c>
      <c r="K94" s="236"/>
      <c r="L94" s="157"/>
    </row>
    <row r="95" spans="2:47" s="156" customFormat="1" ht="10.35" customHeight="1" x14ac:dyDescent="0.2">
      <c r="B95" s="157"/>
      <c r="L95" s="157"/>
    </row>
    <row r="96" spans="2:47" s="156" customFormat="1" ht="22.9" customHeight="1" x14ac:dyDescent="0.2">
      <c r="B96" s="157"/>
      <c r="C96" s="235" t="s">
        <v>922</v>
      </c>
      <c r="J96" s="234">
        <f>J129</f>
        <v>0</v>
      </c>
      <c r="L96" s="157"/>
      <c r="AU96" s="161" t="s">
        <v>886</v>
      </c>
    </row>
    <row r="97" spans="2:12" s="229" customFormat="1" ht="24.95" customHeight="1" x14ac:dyDescent="0.2">
      <c r="B97" s="230"/>
      <c r="D97" s="233" t="s">
        <v>921</v>
      </c>
      <c r="E97" s="232"/>
      <c r="F97" s="232"/>
      <c r="G97" s="232"/>
      <c r="H97" s="232"/>
      <c r="I97" s="232"/>
      <c r="J97" s="231">
        <f>J130</f>
        <v>0</v>
      </c>
      <c r="L97" s="230"/>
    </row>
    <row r="98" spans="2:12" s="224" customFormat="1" ht="19.899999999999999" customHeight="1" x14ac:dyDescent="0.2">
      <c r="B98" s="225"/>
      <c r="D98" s="228" t="s">
        <v>920</v>
      </c>
      <c r="E98" s="227"/>
      <c r="F98" s="227"/>
      <c r="G98" s="227"/>
      <c r="H98" s="227"/>
      <c r="I98" s="227"/>
      <c r="J98" s="226">
        <f>J131</f>
        <v>0</v>
      </c>
      <c r="L98" s="225"/>
    </row>
    <row r="99" spans="2:12" s="229" customFormat="1" ht="24.95" customHeight="1" x14ac:dyDescent="0.2">
      <c r="B99" s="230"/>
      <c r="D99" s="233" t="s">
        <v>919</v>
      </c>
      <c r="E99" s="232"/>
      <c r="F99" s="232"/>
      <c r="G99" s="232"/>
      <c r="H99" s="232"/>
      <c r="I99" s="232"/>
      <c r="J99" s="231">
        <f>J135</f>
        <v>0</v>
      </c>
      <c r="L99" s="230"/>
    </row>
    <row r="100" spans="2:12" s="224" customFormat="1" ht="19.899999999999999" customHeight="1" x14ac:dyDescent="0.2">
      <c r="B100" s="225"/>
      <c r="D100" s="228" t="s">
        <v>918</v>
      </c>
      <c r="E100" s="227"/>
      <c r="F100" s="227"/>
      <c r="G100" s="227"/>
      <c r="H100" s="227"/>
      <c r="I100" s="227"/>
      <c r="J100" s="226">
        <f>J136</f>
        <v>0</v>
      </c>
      <c r="L100" s="225"/>
    </row>
    <row r="101" spans="2:12" s="224" customFormat="1" ht="19.899999999999999" customHeight="1" x14ac:dyDescent="0.2">
      <c r="B101" s="225"/>
      <c r="D101" s="228" t="s">
        <v>917</v>
      </c>
      <c r="E101" s="227"/>
      <c r="F101" s="227"/>
      <c r="G101" s="227"/>
      <c r="H101" s="227"/>
      <c r="I101" s="227"/>
      <c r="J101" s="226">
        <f>J143</f>
        <v>0</v>
      </c>
      <c r="L101" s="225"/>
    </row>
    <row r="102" spans="2:12" s="224" customFormat="1" ht="19.899999999999999" customHeight="1" x14ac:dyDescent="0.2">
      <c r="B102" s="225"/>
      <c r="D102" s="228" t="s">
        <v>916</v>
      </c>
      <c r="E102" s="227"/>
      <c r="F102" s="227"/>
      <c r="G102" s="227"/>
      <c r="H102" s="227"/>
      <c r="I102" s="227"/>
      <c r="J102" s="226">
        <f>J154</f>
        <v>0</v>
      </c>
      <c r="L102" s="225"/>
    </row>
    <row r="103" spans="2:12" s="229" customFormat="1" ht="24.95" customHeight="1" x14ac:dyDescent="0.2">
      <c r="B103" s="230"/>
      <c r="D103" s="233" t="s">
        <v>915</v>
      </c>
      <c r="E103" s="232"/>
      <c r="F103" s="232"/>
      <c r="G103" s="232"/>
      <c r="H103" s="232"/>
      <c r="I103" s="232"/>
      <c r="J103" s="231">
        <f>J160</f>
        <v>0</v>
      </c>
      <c r="L103" s="230"/>
    </row>
    <row r="104" spans="2:12" s="224" customFormat="1" ht="19.899999999999999" customHeight="1" x14ac:dyDescent="0.2">
      <c r="B104" s="225"/>
      <c r="D104" s="228" t="s">
        <v>914</v>
      </c>
      <c r="E104" s="227"/>
      <c r="F104" s="227"/>
      <c r="G104" s="227"/>
      <c r="H104" s="227"/>
      <c r="I104" s="227"/>
      <c r="J104" s="226">
        <f>J161</f>
        <v>0</v>
      </c>
      <c r="L104" s="225"/>
    </row>
    <row r="105" spans="2:12" s="224" customFormat="1" ht="14.85" customHeight="1" x14ac:dyDescent="0.2">
      <c r="B105" s="225"/>
      <c r="D105" s="228" t="s">
        <v>913</v>
      </c>
      <c r="E105" s="227"/>
      <c r="F105" s="227"/>
      <c r="G105" s="227"/>
      <c r="H105" s="227"/>
      <c r="I105" s="227"/>
      <c r="J105" s="226">
        <f>J219</f>
        <v>0</v>
      </c>
      <c r="L105" s="225"/>
    </row>
    <row r="106" spans="2:12" s="224" customFormat="1" ht="19.899999999999999" customHeight="1" x14ac:dyDescent="0.2">
      <c r="B106" s="225"/>
      <c r="D106" s="228" t="s">
        <v>912</v>
      </c>
      <c r="E106" s="227"/>
      <c r="F106" s="227"/>
      <c r="G106" s="227"/>
      <c r="H106" s="227"/>
      <c r="I106" s="227"/>
      <c r="J106" s="226">
        <f>J226</f>
        <v>0</v>
      </c>
      <c r="L106" s="225"/>
    </row>
    <row r="107" spans="2:12" s="224" customFormat="1" ht="19.899999999999999" customHeight="1" x14ac:dyDescent="0.2">
      <c r="B107" s="225"/>
      <c r="D107" s="228" t="s">
        <v>911</v>
      </c>
      <c r="E107" s="227"/>
      <c r="F107" s="227"/>
      <c r="G107" s="227"/>
      <c r="H107" s="227"/>
      <c r="I107" s="227"/>
      <c r="J107" s="226">
        <f>J244</f>
        <v>0</v>
      </c>
      <c r="L107" s="225"/>
    </row>
    <row r="108" spans="2:12" s="224" customFormat="1" ht="19.899999999999999" customHeight="1" x14ac:dyDescent="0.2">
      <c r="B108" s="225"/>
      <c r="D108" s="228" t="s">
        <v>910</v>
      </c>
      <c r="E108" s="227"/>
      <c r="F108" s="227"/>
      <c r="G108" s="227"/>
      <c r="H108" s="227"/>
      <c r="I108" s="227"/>
      <c r="J108" s="226">
        <f>J268</f>
        <v>0</v>
      </c>
      <c r="L108" s="225"/>
    </row>
    <row r="109" spans="2:12" s="224" customFormat="1" ht="19.899999999999999" customHeight="1" x14ac:dyDescent="0.2">
      <c r="B109" s="225"/>
      <c r="D109" s="228" t="s">
        <v>909</v>
      </c>
      <c r="E109" s="227"/>
      <c r="F109" s="227"/>
      <c r="G109" s="227"/>
      <c r="H109" s="227"/>
      <c r="I109" s="227"/>
      <c r="J109" s="226">
        <f>J274</f>
        <v>0</v>
      </c>
      <c r="L109" s="225"/>
    </row>
    <row r="110" spans="2:12" s="156" customFormat="1" ht="21.75" customHeight="1" x14ac:dyDescent="0.2">
      <c r="B110" s="157"/>
      <c r="L110" s="157"/>
    </row>
    <row r="111" spans="2:12" s="156" customFormat="1" ht="6.95" customHeight="1" x14ac:dyDescent="0.2">
      <c r="B111" s="15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7"/>
    </row>
    <row r="115" spans="2:20" s="156" customFormat="1" ht="6.95" customHeight="1" x14ac:dyDescent="0.2">
      <c r="B115" s="223"/>
      <c r="C115" s="222"/>
      <c r="D115" s="222"/>
      <c r="E115" s="222"/>
      <c r="F115" s="222"/>
      <c r="G115" s="222"/>
      <c r="H115" s="222"/>
      <c r="I115" s="222"/>
      <c r="J115" s="222"/>
      <c r="K115" s="222"/>
      <c r="L115" s="157"/>
    </row>
    <row r="116" spans="2:20" s="156" customFormat="1" ht="24.95" customHeight="1" x14ac:dyDescent="0.2">
      <c r="B116" s="157"/>
      <c r="C116" s="221" t="s">
        <v>908</v>
      </c>
      <c r="L116" s="157"/>
    </row>
    <row r="117" spans="2:20" s="156" customFormat="1" ht="6.95" customHeight="1" x14ac:dyDescent="0.2">
      <c r="B117" s="157"/>
      <c r="L117" s="157"/>
    </row>
    <row r="118" spans="2:20" s="156" customFormat="1" ht="12" customHeight="1" x14ac:dyDescent="0.2">
      <c r="B118" s="157"/>
      <c r="C118" s="218" t="s">
        <v>907</v>
      </c>
      <c r="L118" s="157"/>
    </row>
    <row r="119" spans="2:20" s="156" customFormat="1" ht="26.25" customHeight="1" x14ac:dyDescent="0.2">
      <c r="B119" s="157"/>
      <c r="E119" s="337" t="str">
        <f>E7</f>
        <v>VD Těrlicko, provozní budova</v>
      </c>
      <c r="F119" s="338"/>
      <c r="G119" s="338"/>
      <c r="H119" s="338"/>
      <c r="L119" s="157"/>
    </row>
    <row r="120" spans="2:20" s="156" customFormat="1" ht="12" customHeight="1" x14ac:dyDescent="0.2">
      <c r="B120" s="157"/>
      <c r="C120" s="218" t="s">
        <v>906</v>
      </c>
      <c r="L120" s="157"/>
    </row>
    <row r="121" spans="2:20" s="156" customFormat="1" ht="16.5" customHeight="1" x14ac:dyDescent="0.2">
      <c r="B121" s="157"/>
      <c r="E121" s="335" t="str">
        <f>E9</f>
        <v>SO 02 - elektrotechnika</v>
      </c>
      <c r="F121" s="336"/>
      <c r="G121" s="336"/>
      <c r="H121" s="336"/>
      <c r="L121" s="157"/>
    </row>
    <row r="122" spans="2:20" s="156" customFormat="1" ht="6.95" customHeight="1" x14ac:dyDescent="0.2">
      <c r="B122" s="157"/>
      <c r="L122" s="157"/>
    </row>
    <row r="123" spans="2:20" s="156" customFormat="1" ht="12" customHeight="1" x14ac:dyDescent="0.2">
      <c r="B123" s="157"/>
      <c r="C123" s="218" t="s">
        <v>905</v>
      </c>
      <c r="F123" s="219" t="str">
        <f>F12</f>
        <v xml:space="preserve"> k.ú. Albrechtice u Českého Těšína</v>
      </c>
      <c r="I123" s="218" t="s">
        <v>904</v>
      </c>
      <c r="J123" s="220" t="str">
        <f>IF(J12="","",J12)</f>
        <v>18. 3. 2023</v>
      </c>
      <c r="L123" s="157"/>
    </row>
    <row r="124" spans="2:20" s="156" customFormat="1" ht="6.95" customHeight="1" x14ac:dyDescent="0.2">
      <c r="B124" s="157"/>
      <c r="L124" s="157"/>
    </row>
    <row r="125" spans="2:20" s="156" customFormat="1" ht="15.2" customHeight="1" x14ac:dyDescent="0.2">
      <c r="B125" s="157"/>
      <c r="C125" s="218" t="s">
        <v>903</v>
      </c>
      <c r="F125" s="219" t="str">
        <f>E15</f>
        <v>Povodí Odry, státní podnik</v>
      </c>
      <c r="I125" s="218" t="s">
        <v>19</v>
      </c>
      <c r="J125" s="217" t="str">
        <f>E21</f>
        <v>Zdeněk HLOŽANKA</v>
      </c>
      <c r="L125" s="157"/>
    </row>
    <row r="126" spans="2:20" s="156" customFormat="1" ht="15.2" customHeight="1" x14ac:dyDescent="0.2">
      <c r="B126" s="157"/>
      <c r="C126" s="218" t="s">
        <v>18</v>
      </c>
      <c r="F126" s="219" t="str">
        <f>IF(E18="","",E18)</f>
        <v xml:space="preserve"> </v>
      </c>
      <c r="I126" s="218" t="s">
        <v>902</v>
      </c>
      <c r="J126" s="217" t="str">
        <f>E24</f>
        <v>Zdeněk HLOŽANKA</v>
      </c>
      <c r="L126" s="157"/>
    </row>
    <row r="127" spans="2:20" s="156" customFormat="1" ht="10.35" customHeight="1" x14ac:dyDescent="0.2">
      <c r="B127" s="157"/>
      <c r="L127" s="157"/>
    </row>
    <row r="128" spans="2:20" s="208" customFormat="1" ht="29.25" customHeight="1" x14ac:dyDescent="0.2">
      <c r="B128" s="212"/>
      <c r="C128" s="216" t="s">
        <v>901</v>
      </c>
      <c r="D128" s="215" t="s">
        <v>900</v>
      </c>
      <c r="E128" s="215" t="s">
        <v>899</v>
      </c>
      <c r="F128" s="215" t="s">
        <v>898</v>
      </c>
      <c r="G128" s="215" t="s">
        <v>100</v>
      </c>
      <c r="H128" s="215" t="s">
        <v>897</v>
      </c>
      <c r="I128" s="215" t="s">
        <v>896</v>
      </c>
      <c r="J128" s="214" t="s">
        <v>895</v>
      </c>
      <c r="K128" s="213" t="s">
        <v>894</v>
      </c>
      <c r="L128" s="212"/>
      <c r="M128" s="211" t="s">
        <v>252</v>
      </c>
      <c r="N128" s="210" t="s">
        <v>105</v>
      </c>
      <c r="O128" s="210" t="s">
        <v>893</v>
      </c>
      <c r="P128" s="210" t="s">
        <v>892</v>
      </c>
      <c r="Q128" s="210" t="s">
        <v>891</v>
      </c>
      <c r="R128" s="210" t="s">
        <v>890</v>
      </c>
      <c r="S128" s="210" t="s">
        <v>889</v>
      </c>
      <c r="T128" s="209" t="s">
        <v>888</v>
      </c>
    </row>
    <row r="129" spans="2:65" s="156" customFormat="1" ht="22.9" customHeight="1" x14ac:dyDescent="0.25">
      <c r="B129" s="157"/>
      <c r="C129" s="207" t="s">
        <v>887</v>
      </c>
      <c r="J129" s="206">
        <f>BK129</f>
        <v>0</v>
      </c>
      <c r="L129" s="157"/>
      <c r="M129" s="205"/>
      <c r="N129" s="203"/>
      <c r="O129" s="203"/>
      <c r="P129" s="204">
        <f>P130+P135+P160</f>
        <v>343.25819999999999</v>
      </c>
      <c r="Q129" s="203"/>
      <c r="R129" s="204">
        <f>R130+R135+R160</f>
        <v>3.6432200000000003</v>
      </c>
      <c r="S129" s="203"/>
      <c r="T129" s="202">
        <f>T130+T135+T160</f>
        <v>1.3445500000000004</v>
      </c>
      <c r="AT129" s="161" t="s">
        <v>350</v>
      </c>
      <c r="AU129" s="161" t="s">
        <v>886</v>
      </c>
      <c r="BK129" s="201">
        <f>BK130+BK135+BK160</f>
        <v>0</v>
      </c>
    </row>
    <row r="130" spans="2:65" s="187" customFormat="1" ht="25.9" customHeight="1" x14ac:dyDescent="0.2">
      <c r="B130" s="194"/>
      <c r="D130" s="189" t="s">
        <v>350</v>
      </c>
      <c r="E130" s="200" t="s">
        <v>285</v>
      </c>
      <c r="F130" s="200" t="s">
        <v>885</v>
      </c>
      <c r="J130" s="199">
        <f>BK130</f>
        <v>0</v>
      </c>
      <c r="L130" s="194"/>
      <c r="M130" s="193"/>
      <c r="P130" s="192">
        <f>P131</f>
        <v>60</v>
      </c>
      <c r="R130" s="192">
        <f>R131</f>
        <v>0</v>
      </c>
      <c r="T130" s="191">
        <f>T131</f>
        <v>0</v>
      </c>
      <c r="AR130" s="189" t="s">
        <v>784</v>
      </c>
      <c r="AT130" s="190" t="s">
        <v>350</v>
      </c>
      <c r="AU130" s="190" t="s">
        <v>784</v>
      </c>
      <c r="AY130" s="189" t="s">
        <v>278</v>
      </c>
      <c r="BK130" s="188">
        <f>BK131</f>
        <v>0</v>
      </c>
    </row>
    <row r="131" spans="2:65" s="187" customFormat="1" ht="22.9" customHeight="1" x14ac:dyDescent="0.2">
      <c r="B131" s="194"/>
      <c r="D131" s="189" t="s">
        <v>350</v>
      </c>
      <c r="E131" s="196" t="s">
        <v>884</v>
      </c>
      <c r="F131" s="196" t="s">
        <v>883</v>
      </c>
      <c r="J131" s="195">
        <f>BK131</f>
        <v>0</v>
      </c>
      <c r="L131" s="194"/>
      <c r="M131" s="193"/>
      <c r="P131" s="192">
        <f>SUM(P132:P134)</f>
        <v>60</v>
      </c>
      <c r="R131" s="192">
        <f>SUM(R132:R134)</f>
        <v>0</v>
      </c>
      <c r="T131" s="191">
        <f>SUM(T132:T134)</f>
        <v>0</v>
      </c>
      <c r="AR131" s="189" t="s">
        <v>784</v>
      </c>
      <c r="AT131" s="190" t="s">
        <v>350</v>
      </c>
      <c r="AU131" s="190" t="s">
        <v>248</v>
      </c>
      <c r="AY131" s="189" t="s">
        <v>278</v>
      </c>
      <c r="BK131" s="188">
        <f>SUM(BK132:BK134)</f>
        <v>0</v>
      </c>
    </row>
    <row r="132" spans="2:65" s="156" customFormat="1" ht="24.2" customHeight="1" x14ac:dyDescent="0.2">
      <c r="B132" s="174"/>
      <c r="C132" s="173" t="s">
        <v>248</v>
      </c>
      <c r="D132" s="173" t="s">
        <v>279</v>
      </c>
      <c r="E132" s="172" t="s">
        <v>882</v>
      </c>
      <c r="F132" s="171" t="s">
        <v>881</v>
      </c>
      <c r="G132" s="170" t="s">
        <v>874</v>
      </c>
      <c r="H132" s="169">
        <v>32</v>
      </c>
      <c r="I132" s="277">
        <v>0</v>
      </c>
      <c r="J132" s="168">
        <f>ROUND(I132*H132,2)</f>
        <v>0</v>
      </c>
      <c r="K132" s="167"/>
      <c r="L132" s="157"/>
      <c r="M132" s="198" t="s">
        <v>252</v>
      </c>
      <c r="N132" s="197" t="s">
        <v>280</v>
      </c>
      <c r="O132" s="176">
        <v>1</v>
      </c>
      <c r="P132" s="176">
        <f>O132*H132</f>
        <v>32</v>
      </c>
      <c r="Q132" s="176">
        <v>0</v>
      </c>
      <c r="R132" s="176">
        <f>Q132*H132</f>
        <v>0</v>
      </c>
      <c r="S132" s="176">
        <v>0</v>
      </c>
      <c r="T132" s="175">
        <f>S132*H132</f>
        <v>0</v>
      </c>
      <c r="AR132" s="160" t="s">
        <v>56</v>
      </c>
      <c r="AT132" s="160" t="s">
        <v>279</v>
      </c>
      <c r="AU132" s="160" t="s">
        <v>250</v>
      </c>
      <c r="AY132" s="161" t="s">
        <v>278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1" t="s">
        <v>248</v>
      </c>
      <c r="BK132" s="162">
        <f>ROUND(I132*H132,2)</f>
        <v>0</v>
      </c>
      <c r="BL132" s="161" t="s">
        <v>56</v>
      </c>
      <c r="BM132" s="160" t="s">
        <v>880</v>
      </c>
    </row>
    <row r="133" spans="2:65" s="156" customFormat="1" ht="16.5" customHeight="1" x14ac:dyDescent="0.2">
      <c r="B133" s="174"/>
      <c r="C133" s="173" t="s">
        <v>250</v>
      </c>
      <c r="D133" s="173" t="s">
        <v>279</v>
      </c>
      <c r="E133" s="172" t="s">
        <v>879</v>
      </c>
      <c r="F133" s="171" t="s">
        <v>878</v>
      </c>
      <c r="G133" s="170" t="s">
        <v>874</v>
      </c>
      <c r="H133" s="169">
        <v>20</v>
      </c>
      <c r="I133" s="277">
        <v>0</v>
      </c>
      <c r="J133" s="168">
        <f>ROUND(I133*H133,2)</f>
        <v>0</v>
      </c>
      <c r="K133" s="167"/>
      <c r="L133" s="157"/>
      <c r="M133" s="198" t="s">
        <v>252</v>
      </c>
      <c r="N133" s="197" t="s">
        <v>280</v>
      </c>
      <c r="O133" s="176">
        <v>1</v>
      </c>
      <c r="P133" s="176">
        <f>O133*H133</f>
        <v>20</v>
      </c>
      <c r="Q133" s="176">
        <v>0</v>
      </c>
      <c r="R133" s="176">
        <f>Q133*H133</f>
        <v>0</v>
      </c>
      <c r="S133" s="176">
        <v>0</v>
      </c>
      <c r="T133" s="175">
        <f>S133*H133</f>
        <v>0</v>
      </c>
      <c r="AR133" s="160" t="s">
        <v>56</v>
      </c>
      <c r="AT133" s="160" t="s">
        <v>279</v>
      </c>
      <c r="AU133" s="160" t="s">
        <v>250</v>
      </c>
      <c r="AY133" s="161" t="s">
        <v>278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1" t="s">
        <v>248</v>
      </c>
      <c r="BK133" s="162">
        <f>ROUND(I133*H133,2)</f>
        <v>0</v>
      </c>
      <c r="BL133" s="161" t="s">
        <v>56</v>
      </c>
      <c r="BM133" s="160" t="s">
        <v>877</v>
      </c>
    </row>
    <row r="134" spans="2:65" s="156" customFormat="1" ht="16.5" customHeight="1" x14ac:dyDescent="0.2">
      <c r="B134" s="174"/>
      <c r="C134" s="173" t="s">
        <v>54</v>
      </c>
      <c r="D134" s="173" t="s">
        <v>279</v>
      </c>
      <c r="E134" s="172" t="s">
        <v>876</v>
      </c>
      <c r="F134" s="171" t="s">
        <v>875</v>
      </c>
      <c r="G134" s="170" t="s">
        <v>874</v>
      </c>
      <c r="H134" s="169">
        <v>8</v>
      </c>
      <c r="I134" s="277">
        <v>0</v>
      </c>
      <c r="J134" s="168">
        <f>ROUND(I134*H134,2)</f>
        <v>0</v>
      </c>
      <c r="K134" s="167"/>
      <c r="L134" s="157"/>
      <c r="M134" s="198" t="s">
        <v>252</v>
      </c>
      <c r="N134" s="197" t="s">
        <v>280</v>
      </c>
      <c r="O134" s="176">
        <v>1</v>
      </c>
      <c r="P134" s="176">
        <f>O134*H134</f>
        <v>8</v>
      </c>
      <c r="Q134" s="176">
        <v>0</v>
      </c>
      <c r="R134" s="176">
        <f>Q134*H134</f>
        <v>0</v>
      </c>
      <c r="S134" s="176">
        <v>0</v>
      </c>
      <c r="T134" s="175">
        <f>S134*H134</f>
        <v>0</v>
      </c>
      <c r="AR134" s="160" t="s">
        <v>56</v>
      </c>
      <c r="AT134" s="160" t="s">
        <v>279</v>
      </c>
      <c r="AU134" s="160" t="s">
        <v>250</v>
      </c>
      <c r="AY134" s="161" t="s">
        <v>278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1" t="s">
        <v>248</v>
      </c>
      <c r="BK134" s="162">
        <f>ROUND(I134*H134,2)</f>
        <v>0</v>
      </c>
      <c r="BL134" s="161" t="s">
        <v>56</v>
      </c>
      <c r="BM134" s="160" t="s">
        <v>873</v>
      </c>
    </row>
    <row r="135" spans="2:65" s="187" customFormat="1" ht="25.9" customHeight="1" x14ac:dyDescent="0.2">
      <c r="B135" s="194"/>
      <c r="D135" s="189" t="s">
        <v>350</v>
      </c>
      <c r="E135" s="200" t="s">
        <v>23</v>
      </c>
      <c r="F135" s="200" t="s">
        <v>872</v>
      </c>
      <c r="I135" s="278"/>
      <c r="J135" s="199">
        <f>BK135</f>
        <v>0</v>
      </c>
      <c r="L135" s="194"/>
      <c r="M135" s="193"/>
      <c r="P135" s="192">
        <f>P136+P143+P154</f>
        <v>216.35419999999999</v>
      </c>
      <c r="R135" s="192">
        <f>R136+R143+R154</f>
        <v>1.7737499999999999</v>
      </c>
      <c r="T135" s="191">
        <f>T136+T143+T154</f>
        <v>1.2830000000000004</v>
      </c>
      <c r="AR135" s="189" t="s">
        <v>248</v>
      </c>
      <c r="AT135" s="190" t="s">
        <v>350</v>
      </c>
      <c r="AU135" s="190" t="s">
        <v>784</v>
      </c>
      <c r="AY135" s="189" t="s">
        <v>278</v>
      </c>
      <c r="BK135" s="188">
        <f>BK136+BK143+BK154</f>
        <v>0</v>
      </c>
    </row>
    <row r="136" spans="2:65" s="187" customFormat="1" ht="22.9" customHeight="1" x14ac:dyDescent="0.2">
      <c r="B136" s="194"/>
      <c r="D136" s="189" t="s">
        <v>350</v>
      </c>
      <c r="E136" s="196" t="s">
        <v>863</v>
      </c>
      <c r="F136" s="196" t="s">
        <v>871</v>
      </c>
      <c r="I136" s="278"/>
      <c r="J136" s="195">
        <f>BK136</f>
        <v>0</v>
      </c>
      <c r="L136" s="194"/>
      <c r="M136" s="193"/>
      <c r="P136" s="192">
        <f>SUM(P137:P142)</f>
        <v>87.472499999999997</v>
      </c>
      <c r="R136" s="192">
        <f>SUM(R137:R142)</f>
        <v>1.7737499999999999</v>
      </c>
      <c r="T136" s="191">
        <f>SUM(T137:T142)</f>
        <v>0</v>
      </c>
      <c r="AR136" s="189" t="s">
        <v>248</v>
      </c>
      <c r="AT136" s="190" t="s">
        <v>350</v>
      </c>
      <c r="AU136" s="190" t="s">
        <v>248</v>
      </c>
      <c r="AY136" s="189" t="s">
        <v>278</v>
      </c>
      <c r="BK136" s="188">
        <f>SUM(BK137:BK142)</f>
        <v>0</v>
      </c>
    </row>
    <row r="137" spans="2:65" s="156" customFormat="1" ht="21.75" customHeight="1" x14ac:dyDescent="0.2">
      <c r="B137" s="174"/>
      <c r="C137" s="173" t="s">
        <v>56</v>
      </c>
      <c r="D137" s="173" t="s">
        <v>279</v>
      </c>
      <c r="E137" s="172" t="s">
        <v>870</v>
      </c>
      <c r="F137" s="171" t="s">
        <v>869</v>
      </c>
      <c r="G137" s="170" t="s">
        <v>119</v>
      </c>
      <c r="H137" s="169">
        <v>1.5</v>
      </c>
      <c r="I137" s="277">
        <v>0</v>
      </c>
      <c r="J137" s="168">
        <f t="shared" ref="J137:J142" si="0">ROUND(I137*H137,2)</f>
        <v>0</v>
      </c>
      <c r="K137" s="167"/>
      <c r="L137" s="157"/>
      <c r="M137" s="198" t="s">
        <v>252</v>
      </c>
      <c r="N137" s="197" t="s">
        <v>280</v>
      </c>
      <c r="O137" s="176">
        <v>1.728</v>
      </c>
      <c r="P137" s="176">
        <f t="shared" ref="P137:P142" si="1">O137*H137</f>
        <v>2.5920000000000001</v>
      </c>
      <c r="Q137" s="176">
        <v>3.7999999999999999E-2</v>
      </c>
      <c r="R137" s="176">
        <f t="shared" ref="R137:R142" si="2">Q137*H137</f>
        <v>5.6999999999999995E-2</v>
      </c>
      <c r="S137" s="176">
        <v>0</v>
      </c>
      <c r="T137" s="175">
        <f t="shared" ref="T137:T142" si="3">S137*H137</f>
        <v>0</v>
      </c>
      <c r="AR137" s="160" t="s">
        <v>56</v>
      </c>
      <c r="AT137" s="160" t="s">
        <v>279</v>
      </c>
      <c r="AU137" s="160" t="s">
        <v>250</v>
      </c>
      <c r="AY137" s="161" t="s">
        <v>278</v>
      </c>
      <c r="BE137" s="162">
        <f t="shared" ref="BE137:BE142" si="4">IF(N137="základní",J137,0)</f>
        <v>0</v>
      </c>
      <c r="BF137" s="162">
        <f t="shared" ref="BF137:BF142" si="5">IF(N137="snížená",J137,0)</f>
        <v>0</v>
      </c>
      <c r="BG137" s="162">
        <f t="shared" ref="BG137:BG142" si="6">IF(N137="zákl. přenesená",J137,0)</f>
        <v>0</v>
      </c>
      <c r="BH137" s="162">
        <f t="shared" ref="BH137:BH142" si="7">IF(N137="sníž. přenesená",J137,0)</f>
        <v>0</v>
      </c>
      <c r="BI137" s="162">
        <f t="shared" ref="BI137:BI142" si="8">IF(N137="nulová",J137,0)</f>
        <v>0</v>
      </c>
      <c r="BJ137" s="161" t="s">
        <v>248</v>
      </c>
      <c r="BK137" s="162">
        <f t="shared" ref="BK137:BK142" si="9">ROUND(I137*H137,2)</f>
        <v>0</v>
      </c>
      <c r="BL137" s="161" t="s">
        <v>56</v>
      </c>
      <c r="BM137" s="160" t="s">
        <v>868</v>
      </c>
    </row>
    <row r="138" spans="2:65" s="156" customFormat="1" ht="21.75" customHeight="1" x14ac:dyDescent="0.2">
      <c r="B138" s="174"/>
      <c r="C138" s="173" t="s">
        <v>867</v>
      </c>
      <c r="D138" s="173" t="s">
        <v>279</v>
      </c>
      <c r="E138" s="172" t="s">
        <v>866</v>
      </c>
      <c r="F138" s="171" t="s">
        <v>865</v>
      </c>
      <c r="G138" s="170" t="s">
        <v>119</v>
      </c>
      <c r="H138" s="169">
        <v>1.5</v>
      </c>
      <c r="I138" s="277">
        <v>0</v>
      </c>
      <c r="J138" s="168">
        <f t="shared" si="0"/>
        <v>0</v>
      </c>
      <c r="K138" s="167"/>
      <c r="L138" s="157"/>
      <c r="M138" s="198" t="s">
        <v>252</v>
      </c>
      <c r="N138" s="197" t="s">
        <v>280</v>
      </c>
      <c r="O138" s="176">
        <v>1.879</v>
      </c>
      <c r="P138" s="176">
        <f t="shared" si="1"/>
        <v>2.8185000000000002</v>
      </c>
      <c r="Q138" s="176">
        <v>3.73E-2</v>
      </c>
      <c r="R138" s="176">
        <f t="shared" si="2"/>
        <v>5.595E-2</v>
      </c>
      <c r="S138" s="176">
        <v>0</v>
      </c>
      <c r="T138" s="175">
        <f t="shared" si="3"/>
        <v>0</v>
      </c>
      <c r="AR138" s="160" t="s">
        <v>56</v>
      </c>
      <c r="AT138" s="160" t="s">
        <v>279</v>
      </c>
      <c r="AU138" s="160" t="s">
        <v>250</v>
      </c>
      <c r="AY138" s="161" t="s">
        <v>278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1" t="s">
        <v>248</v>
      </c>
      <c r="BK138" s="162">
        <f t="shared" si="9"/>
        <v>0</v>
      </c>
      <c r="BL138" s="161" t="s">
        <v>56</v>
      </c>
      <c r="BM138" s="160" t="s">
        <v>864</v>
      </c>
    </row>
    <row r="139" spans="2:65" s="156" customFormat="1" ht="24.2" customHeight="1" x14ac:dyDescent="0.2">
      <c r="B139" s="174"/>
      <c r="C139" s="173" t="s">
        <v>863</v>
      </c>
      <c r="D139" s="173" t="s">
        <v>279</v>
      </c>
      <c r="E139" s="172" t="s">
        <v>862</v>
      </c>
      <c r="F139" s="171" t="s">
        <v>861</v>
      </c>
      <c r="G139" s="170" t="s">
        <v>166</v>
      </c>
      <c r="H139" s="169">
        <v>38</v>
      </c>
      <c r="I139" s="277">
        <v>0</v>
      </c>
      <c r="J139" s="168">
        <f t="shared" si="0"/>
        <v>0</v>
      </c>
      <c r="K139" s="167"/>
      <c r="L139" s="157"/>
      <c r="M139" s="198" t="s">
        <v>252</v>
      </c>
      <c r="N139" s="197" t="s">
        <v>280</v>
      </c>
      <c r="O139" s="176">
        <v>0.27</v>
      </c>
      <c r="P139" s="176">
        <f t="shared" si="1"/>
        <v>10.260000000000002</v>
      </c>
      <c r="Q139" s="176">
        <v>3.3999999999999998E-3</v>
      </c>
      <c r="R139" s="176">
        <f t="shared" si="2"/>
        <v>0.12919999999999998</v>
      </c>
      <c r="S139" s="176">
        <v>0</v>
      </c>
      <c r="T139" s="175">
        <f t="shared" si="3"/>
        <v>0</v>
      </c>
      <c r="AR139" s="160" t="s">
        <v>56</v>
      </c>
      <c r="AT139" s="160" t="s">
        <v>279</v>
      </c>
      <c r="AU139" s="160" t="s">
        <v>250</v>
      </c>
      <c r="AY139" s="161" t="s">
        <v>278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1" t="s">
        <v>248</v>
      </c>
      <c r="BK139" s="162">
        <f t="shared" si="9"/>
        <v>0</v>
      </c>
      <c r="BL139" s="161" t="s">
        <v>56</v>
      </c>
      <c r="BM139" s="160" t="s">
        <v>860</v>
      </c>
    </row>
    <row r="140" spans="2:65" s="156" customFormat="1" ht="21.75" customHeight="1" x14ac:dyDescent="0.2">
      <c r="B140" s="174"/>
      <c r="C140" s="173" t="s">
        <v>859</v>
      </c>
      <c r="D140" s="173" t="s">
        <v>279</v>
      </c>
      <c r="E140" s="172" t="s">
        <v>858</v>
      </c>
      <c r="F140" s="171" t="s">
        <v>857</v>
      </c>
      <c r="G140" s="170" t="s">
        <v>119</v>
      </c>
      <c r="H140" s="169">
        <v>10</v>
      </c>
      <c r="I140" s="277">
        <v>0</v>
      </c>
      <c r="J140" s="168">
        <f t="shared" si="0"/>
        <v>0</v>
      </c>
      <c r="K140" s="167"/>
      <c r="L140" s="157"/>
      <c r="M140" s="198" t="s">
        <v>252</v>
      </c>
      <c r="N140" s="197" t="s">
        <v>280</v>
      </c>
      <c r="O140" s="176">
        <v>1.379</v>
      </c>
      <c r="P140" s="176">
        <f t="shared" si="1"/>
        <v>13.79</v>
      </c>
      <c r="Q140" s="176">
        <v>3.7999999999999999E-2</v>
      </c>
      <c r="R140" s="176">
        <f t="shared" si="2"/>
        <v>0.38</v>
      </c>
      <c r="S140" s="176">
        <v>0</v>
      </c>
      <c r="T140" s="175">
        <f t="shared" si="3"/>
        <v>0</v>
      </c>
      <c r="AR140" s="160" t="s">
        <v>56</v>
      </c>
      <c r="AT140" s="160" t="s">
        <v>279</v>
      </c>
      <c r="AU140" s="160" t="s">
        <v>250</v>
      </c>
      <c r="AY140" s="161" t="s">
        <v>278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1" t="s">
        <v>248</v>
      </c>
      <c r="BK140" s="162">
        <f t="shared" si="9"/>
        <v>0</v>
      </c>
      <c r="BL140" s="161" t="s">
        <v>56</v>
      </c>
      <c r="BM140" s="160" t="s">
        <v>856</v>
      </c>
    </row>
    <row r="141" spans="2:65" s="156" customFormat="1" ht="21.75" customHeight="1" x14ac:dyDescent="0.2">
      <c r="B141" s="174"/>
      <c r="C141" s="173" t="s">
        <v>855</v>
      </c>
      <c r="D141" s="173" t="s">
        <v>279</v>
      </c>
      <c r="E141" s="172" t="s">
        <v>854</v>
      </c>
      <c r="F141" s="171" t="s">
        <v>853</v>
      </c>
      <c r="G141" s="170" t="s">
        <v>119</v>
      </c>
      <c r="H141" s="169">
        <v>10</v>
      </c>
      <c r="I141" s="277">
        <v>0</v>
      </c>
      <c r="J141" s="168">
        <f t="shared" si="0"/>
        <v>0</v>
      </c>
      <c r="K141" s="167"/>
      <c r="L141" s="157"/>
      <c r="M141" s="198" t="s">
        <v>252</v>
      </c>
      <c r="N141" s="197" t="s">
        <v>280</v>
      </c>
      <c r="O141" s="176">
        <v>1.496</v>
      </c>
      <c r="P141" s="176">
        <f t="shared" si="1"/>
        <v>14.96</v>
      </c>
      <c r="Q141" s="176">
        <v>3.73E-2</v>
      </c>
      <c r="R141" s="176">
        <f t="shared" si="2"/>
        <v>0.373</v>
      </c>
      <c r="S141" s="176">
        <v>0</v>
      </c>
      <c r="T141" s="175">
        <f t="shared" si="3"/>
        <v>0</v>
      </c>
      <c r="AR141" s="160" t="s">
        <v>56</v>
      </c>
      <c r="AT141" s="160" t="s">
        <v>279</v>
      </c>
      <c r="AU141" s="160" t="s">
        <v>250</v>
      </c>
      <c r="AY141" s="161" t="s">
        <v>278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1" t="s">
        <v>248</v>
      </c>
      <c r="BK141" s="162">
        <f t="shared" si="9"/>
        <v>0</v>
      </c>
      <c r="BL141" s="161" t="s">
        <v>56</v>
      </c>
      <c r="BM141" s="160" t="s">
        <v>852</v>
      </c>
    </row>
    <row r="142" spans="2:65" s="156" customFormat="1" ht="24.2" customHeight="1" x14ac:dyDescent="0.2">
      <c r="B142" s="174"/>
      <c r="C142" s="173" t="s">
        <v>848</v>
      </c>
      <c r="D142" s="173" t="s">
        <v>279</v>
      </c>
      <c r="E142" s="172" t="s">
        <v>851</v>
      </c>
      <c r="F142" s="171" t="s">
        <v>850</v>
      </c>
      <c r="G142" s="170" t="s">
        <v>166</v>
      </c>
      <c r="H142" s="169">
        <v>229</v>
      </c>
      <c r="I142" s="277">
        <v>0</v>
      </c>
      <c r="J142" s="168">
        <f t="shared" si="0"/>
        <v>0</v>
      </c>
      <c r="K142" s="167"/>
      <c r="L142" s="157"/>
      <c r="M142" s="198" t="s">
        <v>252</v>
      </c>
      <c r="N142" s="197" t="s">
        <v>280</v>
      </c>
      <c r="O142" s="176">
        <v>0.188</v>
      </c>
      <c r="P142" s="176">
        <f t="shared" si="1"/>
        <v>43.052</v>
      </c>
      <c r="Q142" s="176">
        <v>3.3999999999999998E-3</v>
      </c>
      <c r="R142" s="176">
        <f t="shared" si="2"/>
        <v>0.77859999999999996</v>
      </c>
      <c r="S142" s="176">
        <v>0</v>
      </c>
      <c r="T142" s="175">
        <f t="shared" si="3"/>
        <v>0</v>
      </c>
      <c r="AR142" s="160" t="s">
        <v>56</v>
      </c>
      <c r="AT142" s="160" t="s">
        <v>279</v>
      </c>
      <c r="AU142" s="160" t="s">
        <v>250</v>
      </c>
      <c r="AY142" s="161" t="s">
        <v>278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1" t="s">
        <v>248</v>
      </c>
      <c r="BK142" s="162">
        <f t="shared" si="9"/>
        <v>0</v>
      </c>
      <c r="BL142" s="161" t="s">
        <v>56</v>
      </c>
      <c r="BM142" s="160" t="s">
        <v>849</v>
      </c>
    </row>
    <row r="143" spans="2:65" s="187" customFormat="1" ht="22.9" customHeight="1" x14ac:dyDescent="0.2">
      <c r="B143" s="194"/>
      <c r="D143" s="189" t="s">
        <v>350</v>
      </c>
      <c r="E143" s="196" t="s">
        <v>848</v>
      </c>
      <c r="F143" s="196" t="s">
        <v>847</v>
      </c>
      <c r="I143" s="278"/>
      <c r="J143" s="195">
        <f>BK143</f>
        <v>0</v>
      </c>
      <c r="L143" s="194"/>
      <c r="M143" s="193"/>
      <c r="P143" s="192">
        <f>SUM(P144:P153)</f>
        <v>125.035</v>
      </c>
      <c r="R143" s="192">
        <f>SUM(R144:R153)</f>
        <v>0</v>
      </c>
      <c r="T143" s="191">
        <f>SUM(T144:T153)</f>
        <v>1.2830000000000004</v>
      </c>
      <c r="AR143" s="189" t="s">
        <v>248</v>
      </c>
      <c r="AT143" s="190" t="s">
        <v>350</v>
      </c>
      <c r="AU143" s="190" t="s">
        <v>248</v>
      </c>
      <c r="AY143" s="189" t="s">
        <v>278</v>
      </c>
      <c r="BK143" s="188">
        <f>SUM(BK144:BK153)</f>
        <v>0</v>
      </c>
    </row>
    <row r="144" spans="2:65" s="156" customFormat="1" ht="24.2" customHeight="1" x14ac:dyDescent="0.2">
      <c r="B144" s="174"/>
      <c r="C144" s="173" t="s">
        <v>846</v>
      </c>
      <c r="D144" s="173" t="s">
        <v>279</v>
      </c>
      <c r="E144" s="172" t="s">
        <v>845</v>
      </c>
      <c r="F144" s="171" t="s">
        <v>844</v>
      </c>
      <c r="G144" s="170" t="s">
        <v>166</v>
      </c>
      <c r="H144" s="169">
        <v>20</v>
      </c>
      <c r="I144" s="277">
        <v>0</v>
      </c>
      <c r="J144" s="168">
        <f t="shared" ref="J144:J153" si="10">ROUND(I144*H144,2)</f>
        <v>0</v>
      </c>
      <c r="K144" s="167"/>
      <c r="L144" s="157"/>
      <c r="M144" s="198" t="s">
        <v>252</v>
      </c>
      <c r="N144" s="197" t="s">
        <v>280</v>
      </c>
      <c r="O144" s="176">
        <v>6.4000000000000001E-2</v>
      </c>
      <c r="P144" s="176">
        <f t="shared" ref="P144:P153" si="11">O144*H144</f>
        <v>1.28</v>
      </c>
      <c r="Q144" s="176">
        <v>0</v>
      </c>
      <c r="R144" s="176">
        <f t="shared" ref="R144:R153" si="12">Q144*H144</f>
        <v>0</v>
      </c>
      <c r="S144" s="176">
        <v>1E-3</v>
      </c>
      <c r="T144" s="175">
        <f t="shared" ref="T144:T153" si="13">S144*H144</f>
        <v>0.02</v>
      </c>
      <c r="AR144" s="160" t="s">
        <v>56</v>
      </c>
      <c r="AT144" s="160" t="s">
        <v>279</v>
      </c>
      <c r="AU144" s="160" t="s">
        <v>250</v>
      </c>
      <c r="AY144" s="161" t="s">
        <v>278</v>
      </c>
      <c r="BE144" s="162">
        <f t="shared" ref="BE144:BE153" si="14">IF(N144="základní",J144,0)</f>
        <v>0</v>
      </c>
      <c r="BF144" s="162">
        <f t="shared" ref="BF144:BF153" si="15">IF(N144="snížená",J144,0)</f>
        <v>0</v>
      </c>
      <c r="BG144" s="162">
        <f t="shared" ref="BG144:BG153" si="16">IF(N144="zákl. přenesená",J144,0)</f>
        <v>0</v>
      </c>
      <c r="BH144" s="162">
        <f t="shared" ref="BH144:BH153" si="17">IF(N144="sníž. přenesená",J144,0)</f>
        <v>0</v>
      </c>
      <c r="BI144" s="162">
        <f t="shared" ref="BI144:BI153" si="18">IF(N144="nulová",J144,0)</f>
        <v>0</v>
      </c>
      <c r="BJ144" s="161" t="s">
        <v>248</v>
      </c>
      <c r="BK144" s="162">
        <f t="shared" ref="BK144:BK153" si="19">ROUND(I144*H144,2)</f>
        <v>0</v>
      </c>
      <c r="BL144" s="161" t="s">
        <v>56</v>
      </c>
      <c r="BM144" s="160" t="s">
        <v>843</v>
      </c>
    </row>
    <row r="145" spans="2:65" s="156" customFormat="1" ht="24.2" customHeight="1" x14ac:dyDescent="0.2">
      <c r="B145" s="174"/>
      <c r="C145" s="173" t="s">
        <v>842</v>
      </c>
      <c r="D145" s="173" t="s">
        <v>279</v>
      </c>
      <c r="E145" s="172" t="s">
        <v>841</v>
      </c>
      <c r="F145" s="171" t="s">
        <v>840</v>
      </c>
      <c r="G145" s="170" t="s">
        <v>166</v>
      </c>
      <c r="H145" s="169">
        <v>8</v>
      </c>
      <c r="I145" s="277">
        <v>0</v>
      </c>
      <c r="J145" s="168">
        <f t="shared" si="10"/>
        <v>0</v>
      </c>
      <c r="K145" s="167"/>
      <c r="L145" s="157"/>
      <c r="M145" s="198" t="s">
        <v>252</v>
      </c>
      <c r="N145" s="197" t="s">
        <v>280</v>
      </c>
      <c r="O145" s="176">
        <v>0.38100000000000001</v>
      </c>
      <c r="P145" s="176">
        <f t="shared" si="11"/>
        <v>3.048</v>
      </c>
      <c r="Q145" s="176">
        <v>0</v>
      </c>
      <c r="R145" s="176">
        <f t="shared" si="12"/>
        <v>0</v>
      </c>
      <c r="S145" s="176">
        <v>2E-3</v>
      </c>
      <c r="T145" s="175">
        <f t="shared" si="13"/>
        <v>1.6E-2</v>
      </c>
      <c r="AR145" s="160" t="s">
        <v>56</v>
      </c>
      <c r="AT145" s="160" t="s">
        <v>279</v>
      </c>
      <c r="AU145" s="160" t="s">
        <v>250</v>
      </c>
      <c r="AY145" s="161" t="s">
        <v>278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61" t="s">
        <v>248</v>
      </c>
      <c r="BK145" s="162">
        <f t="shared" si="19"/>
        <v>0</v>
      </c>
      <c r="BL145" s="161" t="s">
        <v>56</v>
      </c>
      <c r="BM145" s="160" t="s">
        <v>839</v>
      </c>
    </row>
    <row r="146" spans="2:65" s="156" customFormat="1" ht="24.2" customHeight="1" x14ac:dyDescent="0.2">
      <c r="B146" s="174"/>
      <c r="C146" s="173" t="s">
        <v>838</v>
      </c>
      <c r="D146" s="173" t="s">
        <v>279</v>
      </c>
      <c r="E146" s="172" t="s">
        <v>837</v>
      </c>
      <c r="F146" s="171" t="s">
        <v>836</v>
      </c>
      <c r="G146" s="170" t="s">
        <v>166</v>
      </c>
      <c r="H146" s="169">
        <v>1</v>
      </c>
      <c r="I146" s="277">
        <v>0</v>
      </c>
      <c r="J146" s="168">
        <f t="shared" si="10"/>
        <v>0</v>
      </c>
      <c r="K146" s="167"/>
      <c r="L146" s="157"/>
      <c r="M146" s="198" t="s">
        <v>252</v>
      </c>
      <c r="N146" s="197" t="s">
        <v>280</v>
      </c>
      <c r="O146" s="176">
        <v>0.48</v>
      </c>
      <c r="P146" s="176">
        <f t="shared" si="11"/>
        <v>0.48</v>
      </c>
      <c r="Q146" s="176">
        <v>0</v>
      </c>
      <c r="R146" s="176">
        <f t="shared" si="12"/>
        <v>0</v>
      </c>
      <c r="S146" s="176">
        <v>2E-3</v>
      </c>
      <c r="T146" s="175">
        <f t="shared" si="13"/>
        <v>2E-3</v>
      </c>
      <c r="AR146" s="160" t="s">
        <v>56</v>
      </c>
      <c r="AT146" s="160" t="s">
        <v>279</v>
      </c>
      <c r="AU146" s="160" t="s">
        <v>250</v>
      </c>
      <c r="AY146" s="161" t="s">
        <v>278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61" t="s">
        <v>248</v>
      </c>
      <c r="BK146" s="162">
        <f t="shared" si="19"/>
        <v>0</v>
      </c>
      <c r="BL146" s="161" t="s">
        <v>56</v>
      </c>
      <c r="BM146" s="160" t="s">
        <v>835</v>
      </c>
    </row>
    <row r="147" spans="2:65" s="156" customFormat="1" ht="24.2" customHeight="1" x14ac:dyDescent="0.2">
      <c r="B147" s="174"/>
      <c r="C147" s="173" t="s">
        <v>834</v>
      </c>
      <c r="D147" s="173" t="s">
        <v>279</v>
      </c>
      <c r="E147" s="172" t="s">
        <v>833</v>
      </c>
      <c r="F147" s="171" t="s">
        <v>832</v>
      </c>
      <c r="G147" s="170" t="s">
        <v>166</v>
      </c>
      <c r="H147" s="169">
        <v>3</v>
      </c>
      <c r="I147" s="277">
        <v>0</v>
      </c>
      <c r="J147" s="168">
        <f t="shared" si="10"/>
        <v>0</v>
      </c>
      <c r="K147" s="167"/>
      <c r="L147" s="157"/>
      <c r="M147" s="198" t="s">
        <v>252</v>
      </c>
      <c r="N147" s="197" t="s">
        <v>280</v>
      </c>
      <c r="O147" s="176">
        <v>0.83699999999999997</v>
      </c>
      <c r="P147" s="176">
        <f t="shared" si="11"/>
        <v>2.5110000000000001</v>
      </c>
      <c r="Q147" s="176">
        <v>0</v>
      </c>
      <c r="R147" s="176">
        <f t="shared" si="12"/>
        <v>0</v>
      </c>
      <c r="S147" s="176">
        <v>3.2000000000000001E-2</v>
      </c>
      <c r="T147" s="175">
        <f t="shared" si="13"/>
        <v>9.6000000000000002E-2</v>
      </c>
      <c r="AR147" s="160" t="s">
        <v>56</v>
      </c>
      <c r="AT147" s="160" t="s">
        <v>279</v>
      </c>
      <c r="AU147" s="160" t="s">
        <v>250</v>
      </c>
      <c r="AY147" s="161" t="s">
        <v>278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61" t="s">
        <v>248</v>
      </c>
      <c r="BK147" s="162">
        <f t="shared" si="19"/>
        <v>0</v>
      </c>
      <c r="BL147" s="161" t="s">
        <v>56</v>
      </c>
      <c r="BM147" s="160" t="s">
        <v>831</v>
      </c>
    </row>
    <row r="148" spans="2:65" s="156" customFormat="1" ht="24.2" customHeight="1" x14ac:dyDescent="0.2">
      <c r="B148" s="174"/>
      <c r="C148" s="173" t="s">
        <v>830</v>
      </c>
      <c r="D148" s="173" t="s">
        <v>279</v>
      </c>
      <c r="E148" s="172" t="s">
        <v>829</v>
      </c>
      <c r="F148" s="171" t="s">
        <v>828</v>
      </c>
      <c r="G148" s="170" t="s">
        <v>166</v>
      </c>
      <c r="H148" s="169">
        <v>229</v>
      </c>
      <c r="I148" s="277">
        <v>0</v>
      </c>
      <c r="J148" s="168">
        <f t="shared" si="10"/>
        <v>0</v>
      </c>
      <c r="K148" s="167"/>
      <c r="L148" s="157"/>
      <c r="M148" s="198" t="s">
        <v>252</v>
      </c>
      <c r="N148" s="197" t="s">
        <v>280</v>
      </c>
      <c r="O148" s="176">
        <v>0.152</v>
      </c>
      <c r="P148" s="176">
        <f t="shared" si="11"/>
        <v>34.808</v>
      </c>
      <c r="Q148" s="176">
        <v>0</v>
      </c>
      <c r="R148" s="176">
        <f t="shared" si="12"/>
        <v>0</v>
      </c>
      <c r="S148" s="176">
        <v>1E-3</v>
      </c>
      <c r="T148" s="175">
        <f t="shared" si="13"/>
        <v>0.22900000000000001</v>
      </c>
      <c r="AR148" s="160" t="s">
        <v>56</v>
      </c>
      <c r="AT148" s="160" t="s">
        <v>279</v>
      </c>
      <c r="AU148" s="160" t="s">
        <v>250</v>
      </c>
      <c r="AY148" s="161" t="s">
        <v>278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61" t="s">
        <v>248</v>
      </c>
      <c r="BK148" s="162">
        <f t="shared" si="19"/>
        <v>0</v>
      </c>
      <c r="BL148" s="161" t="s">
        <v>56</v>
      </c>
      <c r="BM148" s="160" t="s">
        <v>827</v>
      </c>
    </row>
    <row r="149" spans="2:65" s="156" customFormat="1" ht="24.2" customHeight="1" x14ac:dyDescent="0.2">
      <c r="B149" s="174"/>
      <c r="C149" s="173" t="s">
        <v>826</v>
      </c>
      <c r="D149" s="173" t="s">
        <v>279</v>
      </c>
      <c r="E149" s="172" t="s">
        <v>825</v>
      </c>
      <c r="F149" s="171" t="s">
        <v>824</v>
      </c>
      <c r="G149" s="170" t="s">
        <v>192</v>
      </c>
      <c r="H149" s="169">
        <v>154</v>
      </c>
      <c r="I149" s="277">
        <v>0</v>
      </c>
      <c r="J149" s="168">
        <f t="shared" si="10"/>
        <v>0</v>
      </c>
      <c r="K149" s="167"/>
      <c r="L149" s="157"/>
      <c r="M149" s="198" t="s">
        <v>252</v>
      </c>
      <c r="N149" s="197" t="s">
        <v>280</v>
      </c>
      <c r="O149" s="176">
        <v>0.20499999999999999</v>
      </c>
      <c r="P149" s="176">
        <f t="shared" si="11"/>
        <v>31.569999999999997</v>
      </c>
      <c r="Q149" s="176">
        <v>0</v>
      </c>
      <c r="R149" s="176">
        <f t="shared" si="12"/>
        <v>0</v>
      </c>
      <c r="S149" s="176">
        <v>2E-3</v>
      </c>
      <c r="T149" s="175">
        <f t="shared" si="13"/>
        <v>0.308</v>
      </c>
      <c r="AR149" s="160" t="s">
        <v>56</v>
      </c>
      <c r="AT149" s="160" t="s">
        <v>279</v>
      </c>
      <c r="AU149" s="160" t="s">
        <v>250</v>
      </c>
      <c r="AY149" s="161" t="s">
        <v>278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61" t="s">
        <v>248</v>
      </c>
      <c r="BK149" s="162">
        <f t="shared" si="19"/>
        <v>0</v>
      </c>
      <c r="BL149" s="161" t="s">
        <v>56</v>
      </c>
      <c r="BM149" s="160" t="s">
        <v>823</v>
      </c>
    </row>
    <row r="150" spans="2:65" s="156" customFormat="1" ht="24.2" customHeight="1" x14ac:dyDescent="0.2">
      <c r="B150" s="174"/>
      <c r="C150" s="173" t="s">
        <v>277</v>
      </c>
      <c r="D150" s="173" t="s">
        <v>279</v>
      </c>
      <c r="E150" s="172" t="s">
        <v>822</v>
      </c>
      <c r="F150" s="171" t="s">
        <v>821</v>
      </c>
      <c r="G150" s="170" t="s">
        <v>192</v>
      </c>
      <c r="H150" s="169">
        <v>68</v>
      </c>
      <c r="I150" s="277">
        <v>0</v>
      </c>
      <c r="J150" s="168">
        <f t="shared" si="10"/>
        <v>0</v>
      </c>
      <c r="K150" s="167"/>
      <c r="L150" s="157"/>
      <c r="M150" s="198" t="s">
        <v>252</v>
      </c>
      <c r="N150" s="197" t="s">
        <v>280</v>
      </c>
      <c r="O150" s="176">
        <v>0.23499999999999999</v>
      </c>
      <c r="P150" s="176">
        <f t="shared" si="11"/>
        <v>15.979999999999999</v>
      </c>
      <c r="Q150" s="176">
        <v>0</v>
      </c>
      <c r="R150" s="176">
        <f t="shared" si="12"/>
        <v>0</v>
      </c>
      <c r="S150" s="176">
        <v>4.0000000000000001E-3</v>
      </c>
      <c r="T150" s="175">
        <f t="shared" si="13"/>
        <v>0.27200000000000002</v>
      </c>
      <c r="AR150" s="160" t="s">
        <v>56</v>
      </c>
      <c r="AT150" s="160" t="s">
        <v>279</v>
      </c>
      <c r="AU150" s="160" t="s">
        <v>250</v>
      </c>
      <c r="AY150" s="161" t="s">
        <v>278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61" t="s">
        <v>248</v>
      </c>
      <c r="BK150" s="162">
        <f t="shared" si="19"/>
        <v>0</v>
      </c>
      <c r="BL150" s="161" t="s">
        <v>56</v>
      </c>
      <c r="BM150" s="160" t="s">
        <v>820</v>
      </c>
    </row>
    <row r="151" spans="2:65" s="156" customFormat="1" ht="24.2" customHeight="1" x14ac:dyDescent="0.2">
      <c r="B151" s="174"/>
      <c r="C151" s="173" t="s">
        <v>819</v>
      </c>
      <c r="D151" s="173" t="s">
        <v>279</v>
      </c>
      <c r="E151" s="172" t="s">
        <v>818</v>
      </c>
      <c r="F151" s="171" t="s">
        <v>817</v>
      </c>
      <c r="G151" s="170" t="s">
        <v>192</v>
      </c>
      <c r="H151" s="169">
        <v>28</v>
      </c>
      <c r="I151" s="277">
        <v>0</v>
      </c>
      <c r="J151" s="168">
        <f t="shared" si="10"/>
        <v>0</v>
      </c>
      <c r="K151" s="167"/>
      <c r="L151" s="157"/>
      <c r="M151" s="198" t="s">
        <v>252</v>
      </c>
      <c r="N151" s="197" t="s">
        <v>280</v>
      </c>
      <c r="O151" s="176">
        <v>0.245</v>
      </c>
      <c r="P151" s="176">
        <f t="shared" si="11"/>
        <v>6.8599999999999994</v>
      </c>
      <c r="Q151" s="176">
        <v>0</v>
      </c>
      <c r="R151" s="176">
        <f t="shared" si="12"/>
        <v>0</v>
      </c>
      <c r="S151" s="176">
        <v>5.0000000000000001E-3</v>
      </c>
      <c r="T151" s="175">
        <f t="shared" si="13"/>
        <v>0.14000000000000001</v>
      </c>
      <c r="AR151" s="160" t="s">
        <v>56</v>
      </c>
      <c r="AT151" s="160" t="s">
        <v>279</v>
      </c>
      <c r="AU151" s="160" t="s">
        <v>250</v>
      </c>
      <c r="AY151" s="161" t="s">
        <v>278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61" t="s">
        <v>248</v>
      </c>
      <c r="BK151" s="162">
        <f t="shared" si="19"/>
        <v>0</v>
      </c>
      <c r="BL151" s="161" t="s">
        <v>56</v>
      </c>
      <c r="BM151" s="160" t="s">
        <v>816</v>
      </c>
    </row>
    <row r="152" spans="2:65" s="156" customFormat="1" ht="24.2" customHeight="1" x14ac:dyDescent="0.2">
      <c r="B152" s="174"/>
      <c r="C152" s="173" t="s">
        <v>815</v>
      </c>
      <c r="D152" s="173" t="s">
        <v>279</v>
      </c>
      <c r="E152" s="172" t="s">
        <v>814</v>
      </c>
      <c r="F152" s="171" t="s">
        <v>813</v>
      </c>
      <c r="G152" s="170" t="s">
        <v>192</v>
      </c>
      <c r="H152" s="169">
        <v>12</v>
      </c>
      <c r="I152" s="277">
        <v>0</v>
      </c>
      <c r="J152" s="168">
        <f t="shared" si="10"/>
        <v>0</v>
      </c>
      <c r="K152" s="167"/>
      <c r="L152" s="157"/>
      <c r="M152" s="198" t="s">
        <v>252</v>
      </c>
      <c r="N152" s="197" t="s">
        <v>280</v>
      </c>
      <c r="O152" s="176">
        <v>0.30099999999999999</v>
      </c>
      <c r="P152" s="176">
        <f t="shared" si="11"/>
        <v>3.6120000000000001</v>
      </c>
      <c r="Q152" s="176">
        <v>0</v>
      </c>
      <c r="R152" s="176">
        <f t="shared" si="12"/>
        <v>0</v>
      </c>
      <c r="S152" s="176">
        <v>8.9999999999999993E-3</v>
      </c>
      <c r="T152" s="175">
        <f t="shared" si="13"/>
        <v>0.10799999999999998</v>
      </c>
      <c r="AR152" s="160" t="s">
        <v>56</v>
      </c>
      <c r="AT152" s="160" t="s">
        <v>279</v>
      </c>
      <c r="AU152" s="160" t="s">
        <v>250</v>
      </c>
      <c r="AY152" s="161" t="s">
        <v>278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61" t="s">
        <v>248</v>
      </c>
      <c r="BK152" s="162">
        <f t="shared" si="19"/>
        <v>0</v>
      </c>
      <c r="BL152" s="161" t="s">
        <v>56</v>
      </c>
      <c r="BM152" s="160" t="s">
        <v>812</v>
      </c>
    </row>
    <row r="153" spans="2:65" s="156" customFormat="1" ht="33" customHeight="1" x14ac:dyDescent="0.2">
      <c r="B153" s="174"/>
      <c r="C153" s="173" t="s">
        <v>811</v>
      </c>
      <c r="D153" s="173" t="s">
        <v>279</v>
      </c>
      <c r="E153" s="172" t="s">
        <v>810</v>
      </c>
      <c r="F153" s="171" t="s">
        <v>809</v>
      </c>
      <c r="G153" s="170" t="s">
        <v>192</v>
      </c>
      <c r="H153" s="169">
        <v>46</v>
      </c>
      <c r="I153" s="277">
        <v>0</v>
      </c>
      <c r="J153" s="168">
        <f t="shared" si="10"/>
        <v>0</v>
      </c>
      <c r="K153" s="167"/>
      <c r="L153" s="157"/>
      <c r="M153" s="198" t="s">
        <v>252</v>
      </c>
      <c r="N153" s="197" t="s">
        <v>280</v>
      </c>
      <c r="O153" s="176">
        <v>0.54100000000000004</v>
      </c>
      <c r="P153" s="176">
        <f t="shared" si="11"/>
        <v>24.886000000000003</v>
      </c>
      <c r="Q153" s="176">
        <v>0</v>
      </c>
      <c r="R153" s="176">
        <f t="shared" si="12"/>
        <v>0</v>
      </c>
      <c r="S153" s="176">
        <v>2E-3</v>
      </c>
      <c r="T153" s="175">
        <f t="shared" si="13"/>
        <v>9.1999999999999998E-2</v>
      </c>
      <c r="AR153" s="160" t="s">
        <v>56</v>
      </c>
      <c r="AT153" s="160" t="s">
        <v>279</v>
      </c>
      <c r="AU153" s="160" t="s">
        <v>250</v>
      </c>
      <c r="AY153" s="161" t="s">
        <v>278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61" t="s">
        <v>248</v>
      </c>
      <c r="BK153" s="162">
        <f t="shared" si="19"/>
        <v>0</v>
      </c>
      <c r="BL153" s="161" t="s">
        <v>56</v>
      </c>
      <c r="BM153" s="160" t="s">
        <v>808</v>
      </c>
    </row>
    <row r="154" spans="2:65" s="187" customFormat="1" ht="22.9" customHeight="1" x14ac:dyDescent="0.2">
      <c r="B154" s="194"/>
      <c r="D154" s="189" t="s">
        <v>350</v>
      </c>
      <c r="E154" s="196" t="s">
        <v>807</v>
      </c>
      <c r="F154" s="196" t="s">
        <v>806</v>
      </c>
      <c r="I154" s="278"/>
      <c r="J154" s="195">
        <f>BK154</f>
        <v>0</v>
      </c>
      <c r="L154" s="194"/>
      <c r="M154" s="193"/>
      <c r="P154" s="192">
        <f>SUM(P155:P159)</f>
        <v>3.8466999999999993</v>
      </c>
      <c r="R154" s="192">
        <f>SUM(R155:R159)</f>
        <v>0</v>
      </c>
      <c r="T154" s="191">
        <f>SUM(T155:T159)</f>
        <v>0</v>
      </c>
      <c r="AR154" s="189" t="s">
        <v>248</v>
      </c>
      <c r="AT154" s="190" t="s">
        <v>350</v>
      </c>
      <c r="AU154" s="190" t="s">
        <v>248</v>
      </c>
      <c r="AY154" s="189" t="s">
        <v>278</v>
      </c>
      <c r="BK154" s="188">
        <f>SUM(BK155:BK159)</f>
        <v>0</v>
      </c>
    </row>
    <row r="155" spans="2:65" s="156" customFormat="1" ht="24.2" customHeight="1" x14ac:dyDescent="0.2">
      <c r="B155" s="174"/>
      <c r="C155" s="173" t="s">
        <v>805</v>
      </c>
      <c r="D155" s="173" t="s">
        <v>279</v>
      </c>
      <c r="E155" s="172" t="s">
        <v>804</v>
      </c>
      <c r="F155" s="171" t="s">
        <v>803</v>
      </c>
      <c r="G155" s="170" t="s">
        <v>135</v>
      </c>
      <c r="H155" s="169">
        <v>1.345</v>
      </c>
      <c r="I155" s="277">
        <v>0</v>
      </c>
      <c r="J155" s="168">
        <f>ROUND(I155*H155,2)</f>
        <v>0</v>
      </c>
      <c r="K155" s="167"/>
      <c r="L155" s="157"/>
      <c r="M155" s="198" t="s">
        <v>252</v>
      </c>
      <c r="N155" s="197" t="s">
        <v>280</v>
      </c>
      <c r="O155" s="176">
        <v>2.42</v>
      </c>
      <c r="P155" s="176">
        <f>O155*H155</f>
        <v>3.2548999999999997</v>
      </c>
      <c r="Q155" s="176">
        <v>0</v>
      </c>
      <c r="R155" s="176">
        <f>Q155*H155</f>
        <v>0</v>
      </c>
      <c r="S155" s="176">
        <v>0</v>
      </c>
      <c r="T155" s="175">
        <f>S155*H155</f>
        <v>0</v>
      </c>
      <c r="AR155" s="160" t="s">
        <v>56</v>
      </c>
      <c r="AT155" s="160" t="s">
        <v>279</v>
      </c>
      <c r="AU155" s="160" t="s">
        <v>250</v>
      </c>
      <c r="AY155" s="161" t="s">
        <v>278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1" t="s">
        <v>248</v>
      </c>
      <c r="BK155" s="162">
        <f>ROUND(I155*H155,2)</f>
        <v>0</v>
      </c>
      <c r="BL155" s="161" t="s">
        <v>56</v>
      </c>
      <c r="BM155" s="160" t="s">
        <v>802</v>
      </c>
    </row>
    <row r="156" spans="2:65" s="156" customFormat="1" ht="24.2" customHeight="1" x14ac:dyDescent="0.2">
      <c r="B156" s="174"/>
      <c r="C156" s="173" t="s">
        <v>801</v>
      </c>
      <c r="D156" s="173" t="s">
        <v>279</v>
      </c>
      <c r="E156" s="172" t="s">
        <v>800</v>
      </c>
      <c r="F156" s="171" t="s">
        <v>799</v>
      </c>
      <c r="G156" s="170" t="s">
        <v>135</v>
      </c>
      <c r="H156" s="169">
        <v>1.345</v>
      </c>
      <c r="I156" s="277">
        <v>0</v>
      </c>
      <c r="J156" s="168">
        <f>ROUND(I156*H156,2)</f>
        <v>0</v>
      </c>
      <c r="K156" s="167"/>
      <c r="L156" s="157"/>
      <c r="M156" s="198" t="s">
        <v>252</v>
      </c>
      <c r="N156" s="197" t="s">
        <v>280</v>
      </c>
      <c r="O156" s="176">
        <v>0.125</v>
      </c>
      <c r="P156" s="176">
        <f>O156*H156</f>
        <v>0.168125</v>
      </c>
      <c r="Q156" s="176">
        <v>0</v>
      </c>
      <c r="R156" s="176">
        <f>Q156*H156</f>
        <v>0</v>
      </c>
      <c r="S156" s="176">
        <v>0</v>
      </c>
      <c r="T156" s="175">
        <f>S156*H156</f>
        <v>0</v>
      </c>
      <c r="AR156" s="160" t="s">
        <v>56</v>
      </c>
      <c r="AT156" s="160" t="s">
        <v>279</v>
      </c>
      <c r="AU156" s="160" t="s">
        <v>250</v>
      </c>
      <c r="AY156" s="161" t="s">
        <v>278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1" t="s">
        <v>248</v>
      </c>
      <c r="BK156" s="162">
        <f>ROUND(I156*H156,2)</f>
        <v>0</v>
      </c>
      <c r="BL156" s="161" t="s">
        <v>56</v>
      </c>
      <c r="BM156" s="160" t="s">
        <v>798</v>
      </c>
    </row>
    <row r="157" spans="2:65" s="156" customFormat="1" ht="24.2" customHeight="1" x14ac:dyDescent="0.2">
      <c r="B157" s="174"/>
      <c r="C157" s="173" t="s">
        <v>797</v>
      </c>
      <c r="D157" s="173" t="s">
        <v>279</v>
      </c>
      <c r="E157" s="172" t="s">
        <v>796</v>
      </c>
      <c r="F157" s="171" t="s">
        <v>795</v>
      </c>
      <c r="G157" s="170" t="s">
        <v>135</v>
      </c>
      <c r="H157" s="169">
        <v>13.45</v>
      </c>
      <c r="I157" s="277">
        <v>0</v>
      </c>
      <c r="J157" s="168">
        <f>ROUND(I157*H157,2)</f>
        <v>0</v>
      </c>
      <c r="K157" s="167"/>
      <c r="L157" s="157"/>
      <c r="M157" s="198" t="s">
        <v>252</v>
      </c>
      <c r="N157" s="197" t="s">
        <v>280</v>
      </c>
      <c r="O157" s="176">
        <v>6.0000000000000001E-3</v>
      </c>
      <c r="P157" s="176">
        <f>O157*H157</f>
        <v>8.0699999999999994E-2</v>
      </c>
      <c r="Q157" s="176">
        <v>0</v>
      </c>
      <c r="R157" s="176">
        <f>Q157*H157</f>
        <v>0</v>
      </c>
      <c r="S157" s="176">
        <v>0</v>
      </c>
      <c r="T157" s="175">
        <f>S157*H157</f>
        <v>0</v>
      </c>
      <c r="AR157" s="160" t="s">
        <v>56</v>
      </c>
      <c r="AT157" s="160" t="s">
        <v>279</v>
      </c>
      <c r="AU157" s="160" t="s">
        <v>250</v>
      </c>
      <c r="AY157" s="161" t="s">
        <v>278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1" t="s">
        <v>248</v>
      </c>
      <c r="BK157" s="162">
        <f>ROUND(I157*H157,2)</f>
        <v>0</v>
      </c>
      <c r="BL157" s="161" t="s">
        <v>56</v>
      </c>
      <c r="BM157" s="160" t="s">
        <v>794</v>
      </c>
    </row>
    <row r="158" spans="2:65" s="156" customFormat="1" ht="33" customHeight="1" x14ac:dyDescent="0.2">
      <c r="B158" s="174"/>
      <c r="C158" s="173" t="s">
        <v>793</v>
      </c>
      <c r="D158" s="173" t="s">
        <v>279</v>
      </c>
      <c r="E158" s="172" t="s">
        <v>792</v>
      </c>
      <c r="F158" s="171" t="s">
        <v>791</v>
      </c>
      <c r="G158" s="170" t="s">
        <v>135</v>
      </c>
      <c r="H158" s="169">
        <v>1.345</v>
      </c>
      <c r="I158" s="277">
        <v>0</v>
      </c>
      <c r="J158" s="168">
        <f>ROUND(I158*H158,2)</f>
        <v>0</v>
      </c>
      <c r="K158" s="167"/>
      <c r="L158" s="157"/>
      <c r="M158" s="198" t="s">
        <v>252</v>
      </c>
      <c r="N158" s="197" t="s">
        <v>280</v>
      </c>
      <c r="O158" s="176">
        <v>0.255</v>
      </c>
      <c r="P158" s="176">
        <f>O158*H158</f>
        <v>0.34297499999999997</v>
      </c>
      <c r="Q158" s="176">
        <v>0</v>
      </c>
      <c r="R158" s="176">
        <f>Q158*H158</f>
        <v>0</v>
      </c>
      <c r="S158" s="176">
        <v>0</v>
      </c>
      <c r="T158" s="175">
        <f>S158*H158</f>
        <v>0</v>
      </c>
      <c r="AR158" s="160" t="s">
        <v>56</v>
      </c>
      <c r="AT158" s="160" t="s">
        <v>279</v>
      </c>
      <c r="AU158" s="160" t="s">
        <v>250</v>
      </c>
      <c r="AY158" s="161" t="s">
        <v>278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1" t="s">
        <v>248</v>
      </c>
      <c r="BK158" s="162">
        <f>ROUND(I158*H158,2)</f>
        <v>0</v>
      </c>
      <c r="BL158" s="161" t="s">
        <v>56</v>
      </c>
      <c r="BM158" s="160" t="s">
        <v>790</v>
      </c>
    </row>
    <row r="159" spans="2:65" s="156" customFormat="1" ht="24.2" customHeight="1" x14ac:dyDescent="0.2">
      <c r="B159" s="174"/>
      <c r="C159" s="173" t="s">
        <v>789</v>
      </c>
      <c r="D159" s="173" t="s">
        <v>279</v>
      </c>
      <c r="E159" s="172" t="s">
        <v>788</v>
      </c>
      <c r="F159" s="171" t="s">
        <v>787</v>
      </c>
      <c r="G159" s="170" t="s">
        <v>135</v>
      </c>
      <c r="H159" s="169">
        <v>1.6759999999999999</v>
      </c>
      <c r="I159" s="277">
        <v>0</v>
      </c>
      <c r="J159" s="168">
        <f>ROUND(I159*H159,2)</f>
        <v>0</v>
      </c>
      <c r="K159" s="167"/>
      <c r="L159" s="157"/>
      <c r="M159" s="198" t="s">
        <v>252</v>
      </c>
      <c r="N159" s="197" t="s">
        <v>280</v>
      </c>
      <c r="O159" s="176">
        <v>0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5">
        <f>S159*H159</f>
        <v>0</v>
      </c>
      <c r="AR159" s="160" t="s">
        <v>56</v>
      </c>
      <c r="AT159" s="160" t="s">
        <v>279</v>
      </c>
      <c r="AU159" s="160" t="s">
        <v>250</v>
      </c>
      <c r="AY159" s="161" t="s">
        <v>278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1" t="s">
        <v>248</v>
      </c>
      <c r="BK159" s="162">
        <f>ROUND(I159*H159,2)</f>
        <v>0</v>
      </c>
      <c r="BL159" s="161" t="s">
        <v>56</v>
      </c>
      <c r="BM159" s="160" t="s">
        <v>786</v>
      </c>
    </row>
    <row r="160" spans="2:65" s="187" customFormat="1" ht="25.9" customHeight="1" x14ac:dyDescent="0.2">
      <c r="B160" s="194"/>
      <c r="D160" s="189" t="s">
        <v>350</v>
      </c>
      <c r="E160" s="200" t="s">
        <v>24</v>
      </c>
      <c r="F160" s="200" t="s">
        <v>785</v>
      </c>
      <c r="I160" s="278"/>
      <c r="J160" s="199">
        <f>BK160</f>
        <v>0</v>
      </c>
      <c r="L160" s="194"/>
      <c r="M160" s="193"/>
      <c r="P160" s="192">
        <f>P161+P226+P244+P268+P274</f>
        <v>66.904000000000011</v>
      </c>
      <c r="R160" s="192">
        <f>R161+R226+R244+R268+R274</f>
        <v>1.8694700000000002</v>
      </c>
      <c r="T160" s="191">
        <f>T161+T226+T244+T268+T274</f>
        <v>6.1550000000000001E-2</v>
      </c>
      <c r="AR160" s="189" t="s">
        <v>250</v>
      </c>
      <c r="AT160" s="190" t="s">
        <v>350</v>
      </c>
      <c r="AU160" s="190" t="s">
        <v>784</v>
      </c>
      <c r="AY160" s="189" t="s">
        <v>278</v>
      </c>
      <c r="BK160" s="188">
        <f>BK161+BK226+BK244+BK268+BK274</f>
        <v>0</v>
      </c>
    </row>
    <row r="161" spans="2:65" s="187" customFormat="1" ht="22.9" customHeight="1" x14ac:dyDescent="0.2">
      <c r="B161" s="194"/>
      <c r="D161" s="189" t="s">
        <v>350</v>
      </c>
      <c r="E161" s="196" t="s">
        <v>783</v>
      </c>
      <c r="F161" s="196" t="s">
        <v>782</v>
      </c>
      <c r="I161" s="278"/>
      <c r="J161" s="195">
        <f>BK161</f>
        <v>0</v>
      </c>
      <c r="L161" s="194"/>
      <c r="M161" s="193"/>
      <c r="P161" s="192">
        <f>P162+SUM(P163:P219)</f>
        <v>36.985000000000007</v>
      </c>
      <c r="R161" s="192">
        <f>R162+SUM(R163:R219)</f>
        <v>1.7173000000000003</v>
      </c>
      <c r="T161" s="191">
        <f>T162+SUM(T163:T219)</f>
        <v>0</v>
      </c>
      <c r="AR161" s="189" t="s">
        <v>250</v>
      </c>
      <c r="AT161" s="190" t="s">
        <v>350</v>
      </c>
      <c r="AU161" s="190" t="s">
        <v>248</v>
      </c>
      <c r="AY161" s="189" t="s">
        <v>278</v>
      </c>
      <c r="BK161" s="188">
        <f>BK162+SUM(BK163:BK219)</f>
        <v>0</v>
      </c>
    </row>
    <row r="162" spans="2:65" s="156" customFormat="1" ht="24.2" customHeight="1" x14ac:dyDescent="0.2">
      <c r="B162" s="174"/>
      <c r="C162" s="186" t="s">
        <v>781</v>
      </c>
      <c r="D162" s="186" t="s">
        <v>285</v>
      </c>
      <c r="E162" s="185" t="s">
        <v>780</v>
      </c>
      <c r="F162" s="184" t="s">
        <v>779</v>
      </c>
      <c r="G162" s="183" t="s">
        <v>192</v>
      </c>
      <c r="H162" s="182">
        <v>27</v>
      </c>
      <c r="I162" s="279">
        <v>0</v>
      </c>
      <c r="J162" s="181">
        <f t="shared" ref="J162:J193" si="20">ROUND(I162*H162,2)</f>
        <v>0</v>
      </c>
      <c r="K162" s="180"/>
      <c r="L162" s="179"/>
      <c r="M162" s="178" t="s">
        <v>252</v>
      </c>
      <c r="N162" s="177" t="s">
        <v>280</v>
      </c>
      <c r="O162" s="176">
        <v>0</v>
      </c>
      <c r="P162" s="176">
        <f t="shared" ref="P162:P193" si="21">O162*H162</f>
        <v>0</v>
      </c>
      <c r="Q162" s="176">
        <v>2.0000000000000001E-4</v>
      </c>
      <c r="R162" s="176">
        <f t="shared" ref="R162:R193" si="22">Q162*H162</f>
        <v>5.4000000000000003E-3</v>
      </c>
      <c r="S162" s="176">
        <v>0</v>
      </c>
      <c r="T162" s="175">
        <f t="shared" ref="T162:T193" si="23">S162*H162</f>
        <v>0</v>
      </c>
      <c r="AR162" s="160" t="s">
        <v>286</v>
      </c>
      <c r="AT162" s="160" t="s">
        <v>285</v>
      </c>
      <c r="AU162" s="160" t="s">
        <v>250</v>
      </c>
      <c r="AY162" s="161" t="s">
        <v>278</v>
      </c>
      <c r="BE162" s="162">
        <f t="shared" ref="BE162:BE193" si="24">IF(N162="základní",J162,0)</f>
        <v>0</v>
      </c>
      <c r="BF162" s="162">
        <f t="shared" ref="BF162:BF193" si="25">IF(N162="snížená",J162,0)</f>
        <v>0</v>
      </c>
      <c r="BG162" s="162">
        <f t="shared" ref="BG162:BG193" si="26">IF(N162="zákl. přenesená",J162,0)</f>
        <v>0</v>
      </c>
      <c r="BH162" s="162">
        <f t="shared" ref="BH162:BH193" si="27">IF(N162="sníž. přenesená",J162,0)</f>
        <v>0</v>
      </c>
      <c r="BI162" s="162">
        <f t="shared" ref="BI162:BI193" si="28">IF(N162="nulová",J162,0)</f>
        <v>0</v>
      </c>
      <c r="BJ162" s="161" t="s">
        <v>248</v>
      </c>
      <c r="BK162" s="162">
        <f t="shared" ref="BK162:BK193" si="29">ROUND(I162*H162,2)</f>
        <v>0</v>
      </c>
      <c r="BL162" s="161" t="s">
        <v>277</v>
      </c>
      <c r="BM162" s="160" t="s">
        <v>778</v>
      </c>
    </row>
    <row r="163" spans="2:65" s="156" customFormat="1" ht="16.5" customHeight="1" x14ac:dyDescent="0.2">
      <c r="B163" s="174"/>
      <c r="C163" s="186" t="s">
        <v>777</v>
      </c>
      <c r="D163" s="186" t="s">
        <v>285</v>
      </c>
      <c r="E163" s="185" t="s">
        <v>776</v>
      </c>
      <c r="F163" s="184" t="s">
        <v>775</v>
      </c>
      <c r="G163" s="183" t="s">
        <v>192</v>
      </c>
      <c r="H163" s="182">
        <v>38</v>
      </c>
      <c r="I163" s="279">
        <v>0</v>
      </c>
      <c r="J163" s="181">
        <f t="shared" si="20"/>
        <v>0</v>
      </c>
      <c r="K163" s="180"/>
      <c r="L163" s="179"/>
      <c r="M163" s="178" t="s">
        <v>252</v>
      </c>
      <c r="N163" s="177" t="s">
        <v>280</v>
      </c>
      <c r="O163" s="176">
        <v>0</v>
      </c>
      <c r="P163" s="176">
        <f t="shared" si="21"/>
        <v>0</v>
      </c>
      <c r="Q163" s="176">
        <v>1.2999999999999999E-4</v>
      </c>
      <c r="R163" s="176">
        <f t="shared" si="22"/>
        <v>4.9399999999999999E-3</v>
      </c>
      <c r="S163" s="176">
        <v>0</v>
      </c>
      <c r="T163" s="175">
        <f t="shared" si="23"/>
        <v>0</v>
      </c>
      <c r="AR163" s="160" t="s">
        <v>286</v>
      </c>
      <c r="AT163" s="160" t="s">
        <v>285</v>
      </c>
      <c r="AU163" s="160" t="s">
        <v>250</v>
      </c>
      <c r="AY163" s="161" t="s">
        <v>278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61" t="s">
        <v>248</v>
      </c>
      <c r="BK163" s="162">
        <f t="shared" si="29"/>
        <v>0</v>
      </c>
      <c r="BL163" s="161" t="s">
        <v>277</v>
      </c>
      <c r="BM163" s="160" t="s">
        <v>774</v>
      </c>
    </row>
    <row r="164" spans="2:65" s="156" customFormat="1" ht="16.5" customHeight="1" x14ac:dyDescent="0.2">
      <c r="B164" s="174"/>
      <c r="C164" s="186" t="s">
        <v>773</v>
      </c>
      <c r="D164" s="186" t="s">
        <v>285</v>
      </c>
      <c r="E164" s="185" t="s">
        <v>772</v>
      </c>
      <c r="F164" s="184" t="s">
        <v>771</v>
      </c>
      <c r="G164" s="183" t="s">
        <v>192</v>
      </c>
      <c r="H164" s="182">
        <v>9</v>
      </c>
      <c r="I164" s="279">
        <v>0</v>
      </c>
      <c r="J164" s="181">
        <f t="shared" si="20"/>
        <v>0</v>
      </c>
      <c r="K164" s="180"/>
      <c r="L164" s="179"/>
      <c r="M164" s="178" t="s">
        <v>252</v>
      </c>
      <c r="N164" s="177" t="s">
        <v>280</v>
      </c>
      <c r="O164" s="176">
        <v>0</v>
      </c>
      <c r="P164" s="176">
        <f t="shared" si="21"/>
        <v>0</v>
      </c>
      <c r="Q164" s="176">
        <v>3.8999999999999999E-4</v>
      </c>
      <c r="R164" s="176">
        <f t="shared" si="22"/>
        <v>3.5100000000000001E-3</v>
      </c>
      <c r="S164" s="176">
        <v>0</v>
      </c>
      <c r="T164" s="175">
        <f t="shared" si="23"/>
        <v>0</v>
      </c>
      <c r="AR164" s="160" t="s">
        <v>286</v>
      </c>
      <c r="AT164" s="160" t="s">
        <v>285</v>
      </c>
      <c r="AU164" s="160" t="s">
        <v>250</v>
      </c>
      <c r="AY164" s="161" t="s">
        <v>278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61" t="s">
        <v>248</v>
      </c>
      <c r="BK164" s="162">
        <f t="shared" si="29"/>
        <v>0</v>
      </c>
      <c r="BL164" s="161" t="s">
        <v>277</v>
      </c>
      <c r="BM164" s="160" t="s">
        <v>770</v>
      </c>
    </row>
    <row r="165" spans="2:65" s="156" customFormat="1" ht="16.5" customHeight="1" x14ac:dyDescent="0.2">
      <c r="B165" s="174"/>
      <c r="C165" s="186" t="s">
        <v>769</v>
      </c>
      <c r="D165" s="186" t="s">
        <v>285</v>
      </c>
      <c r="E165" s="185" t="s">
        <v>768</v>
      </c>
      <c r="F165" s="184" t="s">
        <v>767</v>
      </c>
      <c r="G165" s="183" t="s">
        <v>192</v>
      </c>
      <c r="H165" s="182">
        <v>6</v>
      </c>
      <c r="I165" s="279">
        <v>0</v>
      </c>
      <c r="J165" s="181">
        <f t="shared" si="20"/>
        <v>0</v>
      </c>
      <c r="K165" s="180"/>
      <c r="L165" s="179"/>
      <c r="M165" s="178" t="s">
        <v>252</v>
      </c>
      <c r="N165" s="177" t="s">
        <v>280</v>
      </c>
      <c r="O165" s="176">
        <v>0</v>
      </c>
      <c r="P165" s="176">
        <f t="shared" si="21"/>
        <v>0</v>
      </c>
      <c r="Q165" s="176">
        <v>5.4000000000000001E-4</v>
      </c>
      <c r="R165" s="176">
        <f t="shared" si="22"/>
        <v>3.2399999999999998E-3</v>
      </c>
      <c r="S165" s="176">
        <v>0</v>
      </c>
      <c r="T165" s="175">
        <f t="shared" si="23"/>
        <v>0</v>
      </c>
      <c r="AR165" s="160" t="s">
        <v>286</v>
      </c>
      <c r="AT165" s="160" t="s">
        <v>285</v>
      </c>
      <c r="AU165" s="160" t="s">
        <v>250</v>
      </c>
      <c r="AY165" s="161" t="s">
        <v>278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61" t="s">
        <v>248</v>
      </c>
      <c r="BK165" s="162">
        <f t="shared" si="29"/>
        <v>0</v>
      </c>
      <c r="BL165" s="161" t="s">
        <v>277</v>
      </c>
      <c r="BM165" s="160" t="s">
        <v>766</v>
      </c>
    </row>
    <row r="166" spans="2:65" s="156" customFormat="1" ht="24.2" customHeight="1" x14ac:dyDescent="0.2">
      <c r="B166" s="174"/>
      <c r="C166" s="186" t="s">
        <v>765</v>
      </c>
      <c r="D166" s="186" t="s">
        <v>285</v>
      </c>
      <c r="E166" s="185" t="s">
        <v>764</v>
      </c>
      <c r="F166" s="184" t="s">
        <v>763</v>
      </c>
      <c r="G166" s="183" t="s">
        <v>166</v>
      </c>
      <c r="H166" s="182">
        <v>43</v>
      </c>
      <c r="I166" s="279">
        <v>0</v>
      </c>
      <c r="J166" s="181">
        <f t="shared" si="20"/>
        <v>0</v>
      </c>
      <c r="K166" s="180"/>
      <c r="L166" s="179"/>
      <c r="M166" s="178" t="s">
        <v>252</v>
      </c>
      <c r="N166" s="177" t="s">
        <v>280</v>
      </c>
      <c r="O166" s="176">
        <v>0</v>
      </c>
      <c r="P166" s="176">
        <f t="shared" si="21"/>
        <v>0</v>
      </c>
      <c r="Q166" s="176">
        <v>9.0000000000000006E-5</v>
      </c>
      <c r="R166" s="176">
        <f t="shared" si="22"/>
        <v>3.8700000000000002E-3</v>
      </c>
      <c r="S166" s="176">
        <v>0</v>
      </c>
      <c r="T166" s="175">
        <f t="shared" si="23"/>
        <v>0</v>
      </c>
      <c r="AR166" s="160" t="s">
        <v>286</v>
      </c>
      <c r="AT166" s="160" t="s">
        <v>285</v>
      </c>
      <c r="AU166" s="160" t="s">
        <v>250</v>
      </c>
      <c r="AY166" s="161" t="s">
        <v>278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61" t="s">
        <v>248</v>
      </c>
      <c r="BK166" s="162">
        <f t="shared" si="29"/>
        <v>0</v>
      </c>
      <c r="BL166" s="161" t="s">
        <v>277</v>
      </c>
      <c r="BM166" s="160" t="s">
        <v>762</v>
      </c>
    </row>
    <row r="167" spans="2:65" s="156" customFormat="1" ht="24.2" customHeight="1" x14ac:dyDescent="0.2">
      <c r="B167" s="174"/>
      <c r="C167" s="186" t="s">
        <v>761</v>
      </c>
      <c r="D167" s="186" t="s">
        <v>285</v>
      </c>
      <c r="E167" s="185" t="s">
        <v>760</v>
      </c>
      <c r="F167" s="184" t="s">
        <v>759</v>
      </c>
      <c r="G167" s="183" t="s">
        <v>166</v>
      </c>
      <c r="H167" s="182">
        <v>2</v>
      </c>
      <c r="I167" s="279">
        <v>0</v>
      </c>
      <c r="J167" s="181">
        <f t="shared" si="20"/>
        <v>0</v>
      </c>
      <c r="K167" s="180"/>
      <c r="L167" s="179"/>
      <c r="M167" s="178" t="s">
        <v>252</v>
      </c>
      <c r="N167" s="177" t="s">
        <v>280</v>
      </c>
      <c r="O167" s="176">
        <v>0</v>
      </c>
      <c r="P167" s="176">
        <f t="shared" si="21"/>
        <v>0</v>
      </c>
      <c r="Q167" s="176">
        <v>9.0000000000000006E-5</v>
      </c>
      <c r="R167" s="176">
        <f t="shared" si="22"/>
        <v>1.8000000000000001E-4</v>
      </c>
      <c r="S167" s="176">
        <v>0</v>
      </c>
      <c r="T167" s="175">
        <f t="shared" si="23"/>
        <v>0</v>
      </c>
      <c r="AR167" s="160" t="s">
        <v>286</v>
      </c>
      <c r="AT167" s="160" t="s">
        <v>285</v>
      </c>
      <c r="AU167" s="160" t="s">
        <v>250</v>
      </c>
      <c r="AY167" s="161" t="s">
        <v>278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61" t="s">
        <v>248</v>
      </c>
      <c r="BK167" s="162">
        <f t="shared" si="29"/>
        <v>0</v>
      </c>
      <c r="BL167" s="161" t="s">
        <v>277</v>
      </c>
      <c r="BM167" s="160" t="s">
        <v>758</v>
      </c>
    </row>
    <row r="168" spans="2:65" s="156" customFormat="1" ht="24.2" customHeight="1" x14ac:dyDescent="0.2">
      <c r="B168" s="174"/>
      <c r="C168" s="186" t="s">
        <v>757</v>
      </c>
      <c r="D168" s="186" t="s">
        <v>285</v>
      </c>
      <c r="E168" s="185" t="s">
        <v>756</v>
      </c>
      <c r="F168" s="184" t="s">
        <v>755</v>
      </c>
      <c r="G168" s="183" t="s">
        <v>166</v>
      </c>
      <c r="H168" s="182">
        <v>5</v>
      </c>
      <c r="I168" s="279">
        <v>0</v>
      </c>
      <c r="J168" s="181">
        <f t="shared" si="20"/>
        <v>0</v>
      </c>
      <c r="K168" s="180"/>
      <c r="L168" s="179"/>
      <c r="M168" s="178" t="s">
        <v>252</v>
      </c>
      <c r="N168" s="177" t="s">
        <v>280</v>
      </c>
      <c r="O168" s="176">
        <v>0</v>
      </c>
      <c r="P168" s="176">
        <f t="shared" si="21"/>
        <v>0</v>
      </c>
      <c r="Q168" s="176">
        <v>9.0000000000000006E-5</v>
      </c>
      <c r="R168" s="176">
        <f t="shared" si="22"/>
        <v>4.5000000000000004E-4</v>
      </c>
      <c r="S168" s="176">
        <v>0</v>
      </c>
      <c r="T168" s="175">
        <f t="shared" si="23"/>
        <v>0</v>
      </c>
      <c r="AR168" s="160" t="s">
        <v>286</v>
      </c>
      <c r="AT168" s="160" t="s">
        <v>285</v>
      </c>
      <c r="AU168" s="160" t="s">
        <v>250</v>
      </c>
      <c r="AY168" s="161" t="s">
        <v>278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61" t="s">
        <v>248</v>
      </c>
      <c r="BK168" s="162">
        <f t="shared" si="29"/>
        <v>0</v>
      </c>
      <c r="BL168" s="161" t="s">
        <v>277</v>
      </c>
      <c r="BM168" s="160" t="s">
        <v>754</v>
      </c>
    </row>
    <row r="169" spans="2:65" s="156" customFormat="1" ht="24.2" customHeight="1" x14ac:dyDescent="0.2">
      <c r="B169" s="174"/>
      <c r="C169" s="186" t="s">
        <v>286</v>
      </c>
      <c r="D169" s="186" t="s">
        <v>285</v>
      </c>
      <c r="E169" s="185" t="s">
        <v>753</v>
      </c>
      <c r="F169" s="184" t="s">
        <v>752</v>
      </c>
      <c r="G169" s="183" t="s">
        <v>166</v>
      </c>
      <c r="H169" s="182">
        <v>1</v>
      </c>
      <c r="I169" s="279">
        <v>0</v>
      </c>
      <c r="J169" s="181">
        <f t="shared" si="20"/>
        <v>0</v>
      </c>
      <c r="K169" s="180"/>
      <c r="L169" s="179"/>
      <c r="M169" s="178" t="s">
        <v>252</v>
      </c>
      <c r="N169" s="177" t="s">
        <v>280</v>
      </c>
      <c r="O169" s="176">
        <v>0</v>
      </c>
      <c r="P169" s="176">
        <f t="shared" si="21"/>
        <v>0</v>
      </c>
      <c r="Q169" s="176">
        <v>9.0000000000000006E-5</v>
      </c>
      <c r="R169" s="176">
        <f t="shared" si="22"/>
        <v>9.0000000000000006E-5</v>
      </c>
      <c r="S169" s="176">
        <v>0</v>
      </c>
      <c r="T169" s="175">
        <f t="shared" si="23"/>
        <v>0</v>
      </c>
      <c r="AR169" s="160" t="s">
        <v>286</v>
      </c>
      <c r="AT169" s="160" t="s">
        <v>285</v>
      </c>
      <c r="AU169" s="160" t="s">
        <v>250</v>
      </c>
      <c r="AY169" s="161" t="s">
        <v>278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61" t="s">
        <v>248</v>
      </c>
      <c r="BK169" s="162">
        <f t="shared" si="29"/>
        <v>0</v>
      </c>
      <c r="BL169" s="161" t="s">
        <v>277</v>
      </c>
      <c r="BM169" s="160" t="s">
        <v>751</v>
      </c>
    </row>
    <row r="170" spans="2:65" s="156" customFormat="1" ht="16.5" customHeight="1" x14ac:dyDescent="0.2">
      <c r="B170" s="174"/>
      <c r="C170" s="186" t="s">
        <v>750</v>
      </c>
      <c r="D170" s="186" t="s">
        <v>285</v>
      </c>
      <c r="E170" s="185" t="s">
        <v>749</v>
      </c>
      <c r="F170" s="184" t="s">
        <v>748</v>
      </c>
      <c r="G170" s="183" t="s">
        <v>166</v>
      </c>
      <c r="H170" s="182">
        <v>94</v>
      </c>
      <c r="I170" s="279">
        <v>0</v>
      </c>
      <c r="J170" s="181">
        <f t="shared" si="20"/>
        <v>0</v>
      </c>
      <c r="K170" s="180"/>
      <c r="L170" s="179"/>
      <c r="M170" s="178" t="s">
        <v>252</v>
      </c>
      <c r="N170" s="177" t="s">
        <v>280</v>
      </c>
      <c r="O170" s="176">
        <v>0</v>
      </c>
      <c r="P170" s="176">
        <f t="shared" si="21"/>
        <v>0</v>
      </c>
      <c r="Q170" s="176">
        <v>3.0000000000000001E-5</v>
      </c>
      <c r="R170" s="176">
        <f t="shared" si="22"/>
        <v>2.82E-3</v>
      </c>
      <c r="S170" s="176">
        <v>0</v>
      </c>
      <c r="T170" s="175">
        <f t="shared" si="23"/>
        <v>0</v>
      </c>
      <c r="AR170" s="160" t="s">
        <v>286</v>
      </c>
      <c r="AT170" s="160" t="s">
        <v>285</v>
      </c>
      <c r="AU170" s="160" t="s">
        <v>250</v>
      </c>
      <c r="AY170" s="161" t="s">
        <v>278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61" t="s">
        <v>248</v>
      </c>
      <c r="BK170" s="162">
        <f t="shared" si="29"/>
        <v>0</v>
      </c>
      <c r="BL170" s="161" t="s">
        <v>277</v>
      </c>
      <c r="BM170" s="160" t="s">
        <v>747</v>
      </c>
    </row>
    <row r="171" spans="2:65" s="156" customFormat="1" ht="16.5" customHeight="1" x14ac:dyDescent="0.2">
      <c r="B171" s="174"/>
      <c r="C171" s="186" t="s">
        <v>746</v>
      </c>
      <c r="D171" s="186" t="s">
        <v>285</v>
      </c>
      <c r="E171" s="185" t="s">
        <v>745</v>
      </c>
      <c r="F171" s="184" t="s">
        <v>744</v>
      </c>
      <c r="G171" s="183" t="s">
        <v>166</v>
      </c>
      <c r="H171" s="182">
        <v>1</v>
      </c>
      <c r="I171" s="279">
        <v>0</v>
      </c>
      <c r="J171" s="181">
        <f t="shared" si="20"/>
        <v>0</v>
      </c>
      <c r="K171" s="180"/>
      <c r="L171" s="179"/>
      <c r="M171" s="178" t="s">
        <v>252</v>
      </c>
      <c r="N171" s="177" t="s">
        <v>280</v>
      </c>
      <c r="O171" s="176">
        <v>0</v>
      </c>
      <c r="P171" s="176">
        <f t="shared" si="21"/>
        <v>0</v>
      </c>
      <c r="Q171" s="176">
        <v>1.0000000000000001E-5</v>
      </c>
      <c r="R171" s="176">
        <f t="shared" si="22"/>
        <v>1.0000000000000001E-5</v>
      </c>
      <c r="S171" s="176">
        <v>0</v>
      </c>
      <c r="T171" s="175">
        <f t="shared" si="23"/>
        <v>0</v>
      </c>
      <c r="AR171" s="160" t="s">
        <v>286</v>
      </c>
      <c r="AT171" s="160" t="s">
        <v>285</v>
      </c>
      <c r="AU171" s="160" t="s">
        <v>250</v>
      </c>
      <c r="AY171" s="161" t="s">
        <v>278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61" t="s">
        <v>248</v>
      </c>
      <c r="BK171" s="162">
        <f t="shared" si="29"/>
        <v>0</v>
      </c>
      <c r="BL171" s="161" t="s">
        <v>277</v>
      </c>
      <c r="BM171" s="160" t="s">
        <v>743</v>
      </c>
    </row>
    <row r="172" spans="2:65" s="156" customFormat="1" ht="16.5" customHeight="1" x14ac:dyDescent="0.2">
      <c r="B172" s="174"/>
      <c r="C172" s="186" t="s">
        <v>742</v>
      </c>
      <c r="D172" s="186" t="s">
        <v>285</v>
      </c>
      <c r="E172" s="185" t="s">
        <v>741</v>
      </c>
      <c r="F172" s="184" t="s">
        <v>740</v>
      </c>
      <c r="G172" s="183" t="s">
        <v>166</v>
      </c>
      <c r="H172" s="182">
        <v>4</v>
      </c>
      <c r="I172" s="279">
        <v>0</v>
      </c>
      <c r="J172" s="181">
        <f t="shared" si="20"/>
        <v>0</v>
      </c>
      <c r="K172" s="180"/>
      <c r="L172" s="179"/>
      <c r="M172" s="178" t="s">
        <v>252</v>
      </c>
      <c r="N172" s="177" t="s">
        <v>280</v>
      </c>
      <c r="O172" s="176">
        <v>0</v>
      </c>
      <c r="P172" s="176">
        <f t="shared" si="21"/>
        <v>0</v>
      </c>
      <c r="Q172" s="176">
        <v>1.0000000000000001E-5</v>
      </c>
      <c r="R172" s="176">
        <f t="shared" si="22"/>
        <v>4.0000000000000003E-5</v>
      </c>
      <c r="S172" s="176">
        <v>0</v>
      </c>
      <c r="T172" s="175">
        <f t="shared" si="23"/>
        <v>0</v>
      </c>
      <c r="AR172" s="160" t="s">
        <v>286</v>
      </c>
      <c r="AT172" s="160" t="s">
        <v>285</v>
      </c>
      <c r="AU172" s="160" t="s">
        <v>250</v>
      </c>
      <c r="AY172" s="161" t="s">
        <v>278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61" t="s">
        <v>248</v>
      </c>
      <c r="BK172" s="162">
        <f t="shared" si="29"/>
        <v>0</v>
      </c>
      <c r="BL172" s="161" t="s">
        <v>277</v>
      </c>
      <c r="BM172" s="160" t="s">
        <v>739</v>
      </c>
    </row>
    <row r="173" spans="2:65" s="156" customFormat="1" ht="16.5" customHeight="1" x14ac:dyDescent="0.2">
      <c r="B173" s="174"/>
      <c r="C173" s="186" t="s">
        <v>738</v>
      </c>
      <c r="D173" s="186" t="s">
        <v>285</v>
      </c>
      <c r="E173" s="185" t="s">
        <v>737</v>
      </c>
      <c r="F173" s="184" t="s">
        <v>736</v>
      </c>
      <c r="G173" s="183" t="s">
        <v>166</v>
      </c>
      <c r="H173" s="182">
        <v>4</v>
      </c>
      <c r="I173" s="279">
        <v>0</v>
      </c>
      <c r="J173" s="181">
        <f t="shared" si="20"/>
        <v>0</v>
      </c>
      <c r="K173" s="180"/>
      <c r="L173" s="179"/>
      <c r="M173" s="178" t="s">
        <v>252</v>
      </c>
      <c r="N173" s="177" t="s">
        <v>280</v>
      </c>
      <c r="O173" s="176">
        <v>0</v>
      </c>
      <c r="P173" s="176">
        <f t="shared" si="21"/>
        <v>0</v>
      </c>
      <c r="Q173" s="176">
        <v>1.0000000000000001E-5</v>
      </c>
      <c r="R173" s="176">
        <f t="shared" si="22"/>
        <v>4.0000000000000003E-5</v>
      </c>
      <c r="S173" s="176">
        <v>0</v>
      </c>
      <c r="T173" s="175">
        <f t="shared" si="23"/>
        <v>0</v>
      </c>
      <c r="AR173" s="160" t="s">
        <v>286</v>
      </c>
      <c r="AT173" s="160" t="s">
        <v>285</v>
      </c>
      <c r="AU173" s="160" t="s">
        <v>250</v>
      </c>
      <c r="AY173" s="161" t="s">
        <v>278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61" t="s">
        <v>248</v>
      </c>
      <c r="BK173" s="162">
        <f t="shared" si="29"/>
        <v>0</v>
      </c>
      <c r="BL173" s="161" t="s">
        <v>277</v>
      </c>
      <c r="BM173" s="160" t="s">
        <v>735</v>
      </c>
    </row>
    <row r="174" spans="2:65" s="156" customFormat="1" ht="24.2" customHeight="1" x14ac:dyDescent="0.2">
      <c r="B174" s="174"/>
      <c r="C174" s="186" t="s">
        <v>734</v>
      </c>
      <c r="D174" s="186" t="s">
        <v>285</v>
      </c>
      <c r="E174" s="185" t="s">
        <v>733</v>
      </c>
      <c r="F174" s="184" t="s">
        <v>732</v>
      </c>
      <c r="G174" s="183" t="s">
        <v>166</v>
      </c>
      <c r="H174" s="182">
        <v>1</v>
      </c>
      <c r="I174" s="279">
        <v>0</v>
      </c>
      <c r="J174" s="181">
        <f t="shared" si="20"/>
        <v>0</v>
      </c>
      <c r="K174" s="180"/>
      <c r="L174" s="179"/>
      <c r="M174" s="178" t="s">
        <v>252</v>
      </c>
      <c r="N174" s="177" t="s">
        <v>280</v>
      </c>
      <c r="O174" s="176">
        <v>0</v>
      </c>
      <c r="P174" s="176">
        <f t="shared" si="21"/>
        <v>0</v>
      </c>
      <c r="Q174" s="176">
        <v>3.3E-4</v>
      </c>
      <c r="R174" s="176">
        <f t="shared" si="22"/>
        <v>3.3E-4</v>
      </c>
      <c r="S174" s="176">
        <v>0</v>
      </c>
      <c r="T174" s="175">
        <f t="shared" si="23"/>
        <v>0</v>
      </c>
      <c r="AR174" s="160" t="s">
        <v>286</v>
      </c>
      <c r="AT174" s="160" t="s">
        <v>285</v>
      </c>
      <c r="AU174" s="160" t="s">
        <v>250</v>
      </c>
      <c r="AY174" s="161" t="s">
        <v>278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61" t="s">
        <v>248</v>
      </c>
      <c r="BK174" s="162">
        <f t="shared" si="29"/>
        <v>0</v>
      </c>
      <c r="BL174" s="161" t="s">
        <v>277</v>
      </c>
      <c r="BM174" s="160" t="s">
        <v>731</v>
      </c>
    </row>
    <row r="175" spans="2:65" s="156" customFormat="1" ht="16.5" customHeight="1" x14ac:dyDescent="0.2">
      <c r="B175" s="174"/>
      <c r="C175" s="186" t="s">
        <v>730</v>
      </c>
      <c r="D175" s="186" t="s">
        <v>285</v>
      </c>
      <c r="E175" s="185" t="s">
        <v>729</v>
      </c>
      <c r="F175" s="184" t="s">
        <v>728</v>
      </c>
      <c r="G175" s="183" t="s">
        <v>192</v>
      </c>
      <c r="H175" s="182">
        <v>3</v>
      </c>
      <c r="I175" s="279">
        <v>0</v>
      </c>
      <c r="J175" s="181">
        <f t="shared" si="20"/>
        <v>0</v>
      </c>
      <c r="K175" s="180"/>
      <c r="L175" s="179"/>
      <c r="M175" s="178" t="s">
        <v>252</v>
      </c>
      <c r="N175" s="177" t="s">
        <v>280</v>
      </c>
      <c r="O175" s="176">
        <v>0</v>
      </c>
      <c r="P175" s="176">
        <f t="shared" si="21"/>
        <v>0</v>
      </c>
      <c r="Q175" s="176">
        <v>1.7000000000000001E-4</v>
      </c>
      <c r="R175" s="176">
        <f t="shared" si="22"/>
        <v>5.1000000000000004E-4</v>
      </c>
      <c r="S175" s="176">
        <v>0</v>
      </c>
      <c r="T175" s="175">
        <f t="shared" si="23"/>
        <v>0</v>
      </c>
      <c r="AR175" s="160" t="s">
        <v>286</v>
      </c>
      <c r="AT175" s="160" t="s">
        <v>285</v>
      </c>
      <c r="AU175" s="160" t="s">
        <v>250</v>
      </c>
      <c r="AY175" s="161" t="s">
        <v>278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61" t="s">
        <v>248</v>
      </c>
      <c r="BK175" s="162">
        <f t="shared" si="29"/>
        <v>0</v>
      </c>
      <c r="BL175" s="161" t="s">
        <v>277</v>
      </c>
      <c r="BM175" s="160" t="s">
        <v>727</v>
      </c>
    </row>
    <row r="176" spans="2:65" s="156" customFormat="1" ht="16.5" customHeight="1" x14ac:dyDescent="0.2">
      <c r="B176" s="174"/>
      <c r="C176" s="186" t="s">
        <v>726</v>
      </c>
      <c r="D176" s="186" t="s">
        <v>285</v>
      </c>
      <c r="E176" s="185" t="s">
        <v>725</v>
      </c>
      <c r="F176" s="184" t="s">
        <v>724</v>
      </c>
      <c r="G176" s="183" t="s">
        <v>192</v>
      </c>
      <c r="H176" s="182">
        <v>360</v>
      </c>
      <c r="I176" s="279">
        <v>0</v>
      </c>
      <c r="J176" s="181">
        <f t="shared" si="20"/>
        <v>0</v>
      </c>
      <c r="K176" s="180"/>
      <c r="L176" s="179"/>
      <c r="M176" s="178" t="s">
        <v>252</v>
      </c>
      <c r="N176" s="177" t="s">
        <v>280</v>
      </c>
      <c r="O176" s="176">
        <v>0</v>
      </c>
      <c r="P176" s="176">
        <f t="shared" si="21"/>
        <v>0</v>
      </c>
      <c r="Q176" s="176">
        <v>1.2E-4</v>
      </c>
      <c r="R176" s="176">
        <f t="shared" si="22"/>
        <v>4.3200000000000002E-2</v>
      </c>
      <c r="S176" s="176">
        <v>0</v>
      </c>
      <c r="T176" s="175">
        <f t="shared" si="23"/>
        <v>0</v>
      </c>
      <c r="AR176" s="160" t="s">
        <v>286</v>
      </c>
      <c r="AT176" s="160" t="s">
        <v>285</v>
      </c>
      <c r="AU176" s="160" t="s">
        <v>250</v>
      </c>
      <c r="AY176" s="161" t="s">
        <v>278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61" t="s">
        <v>248</v>
      </c>
      <c r="BK176" s="162">
        <f t="shared" si="29"/>
        <v>0</v>
      </c>
      <c r="BL176" s="161" t="s">
        <v>277</v>
      </c>
      <c r="BM176" s="160" t="s">
        <v>723</v>
      </c>
    </row>
    <row r="177" spans="2:65" s="156" customFormat="1" ht="16.5" customHeight="1" x14ac:dyDescent="0.2">
      <c r="B177" s="174"/>
      <c r="C177" s="186" t="s">
        <v>722</v>
      </c>
      <c r="D177" s="186" t="s">
        <v>285</v>
      </c>
      <c r="E177" s="185" t="s">
        <v>721</v>
      </c>
      <c r="F177" s="184" t="s">
        <v>720</v>
      </c>
      <c r="G177" s="183" t="s">
        <v>192</v>
      </c>
      <c r="H177" s="182">
        <v>109</v>
      </c>
      <c r="I177" s="279">
        <v>0</v>
      </c>
      <c r="J177" s="181">
        <f t="shared" si="20"/>
        <v>0</v>
      </c>
      <c r="K177" s="180"/>
      <c r="L177" s="179"/>
      <c r="M177" s="178" t="s">
        <v>252</v>
      </c>
      <c r="N177" s="177" t="s">
        <v>280</v>
      </c>
      <c r="O177" s="176">
        <v>0</v>
      </c>
      <c r="P177" s="176">
        <f t="shared" si="21"/>
        <v>0</v>
      </c>
      <c r="Q177" s="176">
        <v>1.2E-4</v>
      </c>
      <c r="R177" s="176">
        <f t="shared" si="22"/>
        <v>1.308E-2</v>
      </c>
      <c r="S177" s="176">
        <v>0</v>
      </c>
      <c r="T177" s="175">
        <f t="shared" si="23"/>
        <v>0</v>
      </c>
      <c r="AR177" s="160" t="s">
        <v>286</v>
      </c>
      <c r="AT177" s="160" t="s">
        <v>285</v>
      </c>
      <c r="AU177" s="160" t="s">
        <v>250</v>
      </c>
      <c r="AY177" s="161" t="s">
        <v>278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61" t="s">
        <v>248</v>
      </c>
      <c r="BK177" s="162">
        <f t="shared" si="29"/>
        <v>0</v>
      </c>
      <c r="BL177" s="161" t="s">
        <v>277</v>
      </c>
      <c r="BM177" s="160" t="s">
        <v>719</v>
      </c>
    </row>
    <row r="178" spans="2:65" s="156" customFormat="1" ht="16.5" customHeight="1" x14ac:dyDescent="0.2">
      <c r="B178" s="174"/>
      <c r="C178" s="186" t="s">
        <v>718</v>
      </c>
      <c r="D178" s="186" t="s">
        <v>285</v>
      </c>
      <c r="E178" s="185" t="s">
        <v>717</v>
      </c>
      <c r="F178" s="184" t="s">
        <v>716</v>
      </c>
      <c r="G178" s="183" t="s">
        <v>192</v>
      </c>
      <c r="H178" s="182">
        <v>576</v>
      </c>
      <c r="I178" s="279">
        <v>0</v>
      </c>
      <c r="J178" s="181">
        <f t="shared" si="20"/>
        <v>0</v>
      </c>
      <c r="K178" s="180"/>
      <c r="L178" s="179"/>
      <c r="M178" s="178" t="s">
        <v>252</v>
      </c>
      <c r="N178" s="177" t="s">
        <v>280</v>
      </c>
      <c r="O178" s="176">
        <v>0</v>
      </c>
      <c r="P178" s="176">
        <f t="shared" si="21"/>
        <v>0</v>
      </c>
      <c r="Q178" s="176">
        <v>1.7000000000000001E-4</v>
      </c>
      <c r="R178" s="176">
        <f t="shared" si="22"/>
        <v>9.7920000000000007E-2</v>
      </c>
      <c r="S178" s="176">
        <v>0</v>
      </c>
      <c r="T178" s="175">
        <f t="shared" si="23"/>
        <v>0</v>
      </c>
      <c r="AR178" s="160" t="s">
        <v>286</v>
      </c>
      <c r="AT178" s="160" t="s">
        <v>285</v>
      </c>
      <c r="AU178" s="160" t="s">
        <v>250</v>
      </c>
      <c r="AY178" s="161" t="s">
        <v>278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61" t="s">
        <v>248</v>
      </c>
      <c r="BK178" s="162">
        <f t="shared" si="29"/>
        <v>0</v>
      </c>
      <c r="BL178" s="161" t="s">
        <v>277</v>
      </c>
      <c r="BM178" s="160" t="s">
        <v>715</v>
      </c>
    </row>
    <row r="179" spans="2:65" s="156" customFormat="1" ht="16.5" customHeight="1" x14ac:dyDescent="0.2">
      <c r="B179" s="174"/>
      <c r="C179" s="186" t="s">
        <v>714</v>
      </c>
      <c r="D179" s="186" t="s">
        <v>285</v>
      </c>
      <c r="E179" s="185" t="s">
        <v>713</v>
      </c>
      <c r="F179" s="184" t="s">
        <v>712</v>
      </c>
      <c r="G179" s="183" t="s">
        <v>192</v>
      </c>
      <c r="H179" s="182">
        <v>3</v>
      </c>
      <c r="I179" s="279">
        <v>0</v>
      </c>
      <c r="J179" s="181">
        <f t="shared" si="20"/>
        <v>0</v>
      </c>
      <c r="K179" s="180"/>
      <c r="L179" s="179"/>
      <c r="M179" s="178" t="s">
        <v>252</v>
      </c>
      <c r="N179" s="177" t="s">
        <v>280</v>
      </c>
      <c r="O179" s="176">
        <v>0</v>
      </c>
      <c r="P179" s="176">
        <f t="shared" si="21"/>
        <v>0</v>
      </c>
      <c r="Q179" s="176">
        <v>1.3999999999999999E-4</v>
      </c>
      <c r="R179" s="176">
        <f t="shared" si="22"/>
        <v>4.1999999999999996E-4</v>
      </c>
      <c r="S179" s="176">
        <v>0</v>
      </c>
      <c r="T179" s="175">
        <f t="shared" si="23"/>
        <v>0</v>
      </c>
      <c r="AR179" s="160" t="s">
        <v>286</v>
      </c>
      <c r="AT179" s="160" t="s">
        <v>285</v>
      </c>
      <c r="AU179" s="160" t="s">
        <v>250</v>
      </c>
      <c r="AY179" s="161" t="s">
        <v>278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61" t="s">
        <v>248</v>
      </c>
      <c r="BK179" s="162">
        <f t="shared" si="29"/>
        <v>0</v>
      </c>
      <c r="BL179" s="161" t="s">
        <v>277</v>
      </c>
      <c r="BM179" s="160" t="s">
        <v>711</v>
      </c>
    </row>
    <row r="180" spans="2:65" s="156" customFormat="1" ht="16.5" customHeight="1" x14ac:dyDescent="0.2">
      <c r="B180" s="174"/>
      <c r="C180" s="186" t="s">
        <v>710</v>
      </c>
      <c r="D180" s="186" t="s">
        <v>285</v>
      </c>
      <c r="E180" s="185" t="s">
        <v>709</v>
      </c>
      <c r="F180" s="184" t="s">
        <v>708</v>
      </c>
      <c r="G180" s="183" t="s">
        <v>192</v>
      </c>
      <c r="H180" s="182">
        <v>11</v>
      </c>
      <c r="I180" s="279">
        <v>0</v>
      </c>
      <c r="J180" s="181">
        <f t="shared" si="20"/>
        <v>0</v>
      </c>
      <c r="K180" s="180"/>
      <c r="L180" s="179"/>
      <c r="M180" s="178" t="s">
        <v>252</v>
      </c>
      <c r="N180" s="177" t="s">
        <v>280</v>
      </c>
      <c r="O180" s="176">
        <v>0</v>
      </c>
      <c r="P180" s="176">
        <f t="shared" si="21"/>
        <v>0</v>
      </c>
      <c r="Q180" s="176">
        <v>6.4000000000000005E-4</v>
      </c>
      <c r="R180" s="176">
        <f t="shared" si="22"/>
        <v>7.0400000000000003E-3</v>
      </c>
      <c r="S180" s="176">
        <v>0</v>
      </c>
      <c r="T180" s="175">
        <f t="shared" si="23"/>
        <v>0</v>
      </c>
      <c r="AR180" s="160" t="s">
        <v>286</v>
      </c>
      <c r="AT180" s="160" t="s">
        <v>285</v>
      </c>
      <c r="AU180" s="160" t="s">
        <v>250</v>
      </c>
      <c r="AY180" s="161" t="s">
        <v>278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61" t="s">
        <v>248</v>
      </c>
      <c r="BK180" s="162">
        <f t="shared" si="29"/>
        <v>0</v>
      </c>
      <c r="BL180" s="161" t="s">
        <v>277</v>
      </c>
      <c r="BM180" s="160" t="s">
        <v>707</v>
      </c>
    </row>
    <row r="181" spans="2:65" s="156" customFormat="1" ht="16.5" customHeight="1" x14ac:dyDescent="0.2">
      <c r="B181" s="174"/>
      <c r="C181" s="186" t="s">
        <v>706</v>
      </c>
      <c r="D181" s="186" t="s">
        <v>285</v>
      </c>
      <c r="E181" s="185" t="s">
        <v>705</v>
      </c>
      <c r="F181" s="184" t="s">
        <v>704</v>
      </c>
      <c r="G181" s="183" t="s">
        <v>192</v>
      </c>
      <c r="H181" s="182">
        <v>28</v>
      </c>
      <c r="I181" s="279">
        <v>0</v>
      </c>
      <c r="J181" s="181">
        <f t="shared" si="20"/>
        <v>0</v>
      </c>
      <c r="K181" s="180"/>
      <c r="L181" s="179"/>
      <c r="M181" s="178" t="s">
        <v>252</v>
      </c>
      <c r="N181" s="177" t="s">
        <v>280</v>
      </c>
      <c r="O181" s="176">
        <v>0</v>
      </c>
      <c r="P181" s="176">
        <f t="shared" si="21"/>
        <v>0</v>
      </c>
      <c r="Q181" s="176">
        <v>2.5000000000000001E-4</v>
      </c>
      <c r="R181" s="176">
        <f t="shared" si="22"/>
        <v>7.0000000000000001E-3</v>
      </c>
      <c r="S181" s="176">
        <v>0</v>
      </c>
      <c r="T181" s="175">
        <f t="shared" si="23"/>
        <v>0</v>
      </c>
      <c r="AR181" s="160" t="s">
        <v>286</v>
      </c>
      <c r="AT181" s="160" t="s">
        <v>285</v>
      </c>
      <c r="AU181" s="160" t="s">
        <v>250</v>
      </c>
      <c r="AY181" s="161" t="s">
        <v>278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61" t="s">
        <v>248</v>
      </c>
      <c r="BK181" s="162">
        <f t="shared" si="29"/>
        <v>0</v>
      </c>
      <c r="BL181" s="161" t="s">
        <v>277</v>
      </c>
      <c r="BM181" s="160" t="s">
        <v>703</v>
      </c>
    </row>
    <row r="182" spans="2:65" s="156" customFormat="1" ht="16.5" customHeight="1" x14ac:dyDescent="0.2">
      <c r="B182" s="174"/>
      <c r="C182" s="186" t="s">
        <v>702</v>
      </c>
      <c r="D182" s="186" t="s">
        <v>285</v>
      </c>
      <c r="E182" s="185" t="s">
        <v>701</v>
      </c>
      <c r="F182" s="184" t="s">
        <v>700</v>
      </c>
      <c r="G182" s="183" t="s">
        <v>192</v>
      </c>
      <c r="H182" s="182">
        <v>12</v>
      </c>
      <c r="I182" s="279">
        <v>0</v>
      </c>
      <c r="J182" s="181">
        <f t="shared" si="20"/>
        <v>0</v>
      </c>
      <c r="K182" s="180"/>
      <c r="L182" s="179"/>
      <c r="M182" s="178" t="s">
        <v>252</v>
      </c>
      <c r="N182" s="177" t="s">
        <v>280</v>
      </c>
      <c r="O182" s="176">
        <v>0</v>
      </c>
      <c r="P182" s="176">
        <f t="shared" si="21"/>
        <v>0</v>
      </c>
      <c r="Q182" s="176">
        <v>1.6000000000000001E-4</v>
      </c>
      <c r="R182" s="176">
        <f t="shared" si="22"/>
        <v>1.9200000000000003E-3</v>
      </c>
      <c r="S182" s="176">
        <v>0</v>
      </c>
      <c r="T182" s="175">
        <f t="shared" si="23"/>
        <v>0</v>
      </c>
      <c r="AR182" s="160" t="s">
        <v>286</v>
      </c>
      <c r="AT182" s="160" t="s">
        <v>285</v>
      </c>
      <c r="AU182" s="160" t="s">
        <v>250</v>
      </c>
      <c r="AY182" s="161" t="s">
        <v>278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61" t="s">
        <v>248</v>
      </c>
      <c r="BK182" s="162">
        <f t="shared" si="29"/>
        <v>0</v>
      </c>
      <c r="BL182" s="161" t="s">
        <v>277</v>
      </c>
      <c r="BM182" s="160" t="s">
        <v>699</v>
      </c>
    </row>
    <row r="183" spans="2:65" s="156" customFormat="1" ht="16.5" customHeight="1" x14ac:dyDescent="0.2">
      <c r="B183" s="174"/>
      <c r="C183" s="186" t="s">
        <v>698</v>
      </c>
      <c r="D183" s="186" t="s">
        <v>285</v>
      </c>
      <c r="E183" s="185" t="s">
        <v>697</v>
      </c>
      <c r="F183" s="184" t="s">
        <v>696</v>
      </c>
      <c r="G183" s="183" t="s">
        <v>192</v>
      </c>
      <c r="H183" s="182">
        <v>10</v>
      </c>
      <c r="I183" s="279">
        <v>0</v>
      </c>
      <c r="J183" s="181">
        <f t="shared" si="20"/>
        <v>0</v>
      </c>
      <c r="K183" s="180"/>
      <c r="L183" s="179"/>
      <c r="M183" s="178" t="s">
        <v>252</v>
      </c>
      <c r="N183" s="177" t="s">
        <v>280</v>
      </c>
      <c r="O183" s="176">
        <v>0</v>
      </c>
      <c r="P183" s="176">
        <f t="shared" si="21"/>
        <v>0</v>
      </c>
      <c r="Q183" s="176">
        <v>3.4000000000000002E-4</v>
      </c>
      <c r="R183" s="176">
        <f t="shared" si="22"/>
        <v>3.4000000000000002E-3</v>
      </c>
      <c r="S183" s="176">
        <v>0</v>
      </c>
      <c r="T183" s="175">
        <f t="shared" si="23"/>
        <v>0</v>
      </c>
      <c r="AR183" s="160" t="s">
        <v>286</v>
      </c>
      <c r="AT183" s="160" t="s">
        <v>285</v>
      </c>
      <c r="AU183" s="160" t="s">
        <v>250</v>
      </c>
      <c r="AY183" s="161" t="s">
        <v>278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61" t="s">
        <v>248</v>
      </c>
      <c r="BK183" s="162">
        <f t="shared" si="29"/>
        <v>0</v>
      </c>
      <c r="BL183" s="161" t="s">
        <v>277</v>
      </c>
      <c r="BM183" s="160" t="s">
        <v>695</v>
      </c>
    </row>
    <row r="184" spans="2:65" s="156" customFormat="1" ht="16.5" customHeight="1" x14ac:dyDescent="0.2">
      <c r="B184" s="174"/>
      <c r="C184" s="186" t="s">
        <v>694</v>
      </c>
      <c r="D184" s="186" t="s">
        <v>285</v>
      </c>
      <c r="E184" s="185" t="s">
        <v>693</v>
      </c>
      <c r="F184" s="184" t="s">
        <v>692</v>
      </c>
      <c r="G184" s="183" t="s">
        <v>166</v>
      </c>
      <c r="H184" s="182">
        <v>48</v>
      </c>
      <c r="I184" s="279">
        <v>0</v>
      </c>
      <c r="J184" s="181">
        <f t="shared" si="20"/>
        <v>0</v>
      </c>
      <c r="K184" s="180"/>
      <c r="L184" s="179"/>
      <c r="M184" s="178" t="s">
        <v>252</v>
      </c>
      <c r="N184" s="177" t="s">
        <v>280</v>
      </c>
      <c r="O184" s="176">
        <v>0</v>
      </c>
      <c r="P184" s="176">
        <f t="shared" si="21"/>
        <v>0</v>
      </c>
      <c r="Q184" s="176">
        <v>0</v>
      </c>
      <c r="R184" s="176">
        <f t="shared" si="22"/>
        <v>0</v>
      </c>
      <c r="S184" s="176">
        <v>0</v>
      </c>
      <c r="T184" s="175">
        <f t="shared" si="23"/>
        <v>0</v>
      </c>
      <c r="AR184" s="160" t="s">
        <v>286</v>
      </c>
      <c r="AT184" s="160" t="s">
        <v>285</v>
      </c>
      <c r="AU184" s="160" t="s">
        <v>250</v>
      </c>
      <c r="AY184" s="161" t="s">
        <v>278</v>
      </c>
      <c r="BE184" s="162">
        <f t="shared" si="24"/>
        <v>0</v>
      </c>
      <c r="BF184" s="162">
        <f t="shared" si="25"/>
        <v>0</v>
      </c>
      <c r="BG184" s="162">
        <f t="shared" si="26"/>
        <v>0</v>
      </c>
      <c r="BH184" s="162">
        <f t="shared" si="27"/>
        <v>0</v>
      </c>
      <c r="BI184" s="162">
        <f t="shared" si="28"/>
        <v>0</v>
      </c>
      <c r="BJ184" s="161" t="s">
        <v>248</v>
      </c>
      <c r="BK184" s="162">
        <f t="shared" si="29"/>
        <v>0</v>
      </c>
      <c r="BL184" s="161" t="s">
        <v>277</v>
      </c>
      <c r="BM184" s="160" t="s">
        <v>691</v>
      </c>
    </row>
    <row r="185" spans="2:65" s="156" customFormat="1" ht="24.2" customHeight="1" x14ac:dyDescent="0.2">
      <c r="B185" s="174"/>
      <c r="C185" s="186" t="s">
        <v>690</v>
      </c>
      <c r="D185" s="186" t="s">
        <v>285</v>
      </c>
      <c r="E185" s="185" t="s">
        <v>689</v>
      </c>
      <c r="F185" s="184" t="s">
        <v>688</v>
      </c>
      <c r="G185" s="183" t="s">
        <v>166</v>
      </c>
      <c r="H185" s="182">
        <v>9</v>
      </c>
      <c r="I185" s="279">
        <v>0</v>
      </c>
      <c r="J185" s="181">
        <f t="shared" si="20"/>
        <v>0</v>
      </c>
      <c r="K185" s="180"/>
      <c r="L185" s="179"/>
      <c r="M185" s="178" t="s">
        <v>252</v>
      </c>
      <c r="N185" s="177" t="s">
        <v>280</v>
      </c>
      <c r="O185" s="176">
        <v>0</v>
      </c>
      <c r="P185" s="176">
        <f t="shared" si="21"/>
        <v>0</v>
      </c>
      <c r="Q185" s="176">
        <v>2.0000000000000002E-5</v>
      </c>
      <c r="R185" s="176">
        <f t="shared" si="22"/>
        <v>1.8000000000000001E-4</v>
      </c>
      <c r="S185" s="176">
        <v>0</v>
      </c>
      <c r="T185" s="175">
        <f t="shared" si="23"/>
        <v>0</v>
      </c>
      <c r="AR185" s="160" t="s">
        <v>286</v>
      </c>
      <c r="AT185" s="160" t="s">
        <v>285</v>
      </c>
      <c r="AU185" s="160" t="s">
        <v>250</v>
      </c>
      <c r="AY185" s="161" t="s">
        <v>278</v>
      </c>
      <c r="BE185" s="162">
        <f t="shared" si="24"/>
        <v>0</v>
      </c>
      <c r="BF185" s="162">
        <f t="shared" si="25"/>
        <v>0</v>
      </c>
      <c r="BG185" s="162">
        <f t="shared" si="26"/>
        <v>0</v>
      </c>
      <c r="BH185" s="162">
        <f t="shared" si="27"/>
        <v>0</v>
      </c>
      <c r="BI185" s="162">
        <f t="shared" si="28"/>
        <v>0</v>
      </c>
      <c r="BJ185" s="161" t="s">
        <v>248</v>
      </c>
      <c r="BK185" s="162">
        <f t="shared" si="29"/>
        <v>0</v>
      </c>
      <c r="BL185" s="161" t="s">
        <v>277</v>
      </c>
      <c r="BM185" s="160" t="s">
        <v>687</v>
      </c>
    </row>
    <row r="186" spans="2:65" s="156" customFormat="1" ht="37.9" customHeight="1" x14ac:dyDescent="0.2">
      <c r="B186" s="174"/>
      <c r="C186" s="186" t="s">
        <v>686</v>
      </c>
      <c r="D186" s="186" t="s">
        <v>285</v>
      </c>
      <c r="E186" s="185" t="s">
        <v>685</v>
      </c>
      <c r="F186" s="184" t="s">
        <v>684</v>
      </c>
      <c r="G186" s="183" t="s">
        <v>166</v>
      </c>
      <c r="H186" s="182">
        <v>2</v>
      </c>
      <c r="I186" s="279">
        <v>0</v>
      </c>
      <c r="J186" s="181">
        <f t="shared" si="20"/>
        <v>0</v>
      </c>
      <c r="K186" s="180"/>
      <c r="L186" s="179"/>
      <c r="M186" s="178" t="s">
        <v>252</v>
      </c>
      <c r="N186" s="177" t="s">
        <v>280</v>
      </c>
      <c r="O186" s="176">
        <v>0</v>
      </c>
      <c r="P186" s="176">
        <f t="shared" si="21"/>
        <v>0</v>
      </c>
      <c r="Q186" s="176">
        <v>2.0000000000000002E-5</v>
      </c>
      <c r="R186" s="176">
        <f t="shared" si="22"/>
        <v>4.0000000000000003E-5</v>
      </c>
      <c r="S186" s="176">
        <v>0</v>
      </c>
      <c r="T186" s="175">
        <f t="shared" si="23"/>
        <v>0</v>
      </c>
      <c r="AR186" s="160" t="s">
        <v>286</v>
      </c>
      <c r="AT186" s="160" t="s">
        <v>285</v>
      </c>
      <c r="AU186" s="160" t="s">
        <v>250</v>
      </c>
      <c r="AY186" s="161" t="s">
        <v>278</v>
      </c>
      <c r="BE186" s="162">
        <f t="shared" si="24"/>
        <v>0</v>
      </c>
      <c r="BF186" s="162">
        <f t="shared" si="25"/>
        <v>0</v>
      </c>
      <c r="BG186" s="162">
        <f t="shared" si="26"/>
        <v>0</v>
      </c>
      <c r="BH186" s="162">
        <f t="shared" si="27"/>
        <v>0</v>
      </c>
      <c r="BI186" s="162">
        <f t="shared" si="28"/>
        <v>0</v>
      </c>
      <c r="BJ186" s="161" t="s">
        <v>248</v>
      </c>
      <c r="BK186" s="162">
        <f t="shared" si="29"/>
        <v>0</v>
      </c>
      <c r="BL186" s="161" t="s">
        <v>277</v>
      </c>
      <c r="BM186" s="160" t="s">
        <v>683</v>
      </c>
    </row>
    <row r="187" spans="2:65" s="156" customFormat="1" ht="24.2" customHeight="1" x14ac:dyDescent="0.2">
      <c r="B187" s="174"/>
      <c r="C187" s="186" t="s">
        <v>682</v>
      </c>
      <c r="D187" s="186" t="s">
        <v>285</v>
      </c>
      <c r="E187" s="185" t="s">
        <v>681</v>
      </c>
      <c r="F187" s="184" t="s">
        <v>680</v>
      </c>
      <c r="G187" s="183" t="s">
        <v>166</v>
      </c>
      <c r="H187" s="182">
        <v>4</v>
      </c>
      <c r="I187" s="279">
        <v>0</v>
      </c>
      <c r="J187" s="181">
        <f t="shared" si="20"/>
        <v>0</v>
      </c>
      <c r="K187" s="180"/>
      <c r="L187" s="179"/>
      <c r="M187" s="178" t="s">
        <v>252</v>
      </c>
      <c r="N187" s="177" t="s">
        <v>280</v>
      </c>
      <c r="O187" s="176">
        <v>0</v>
      </c>
      <c r="P187" s="176">
        <f t="shared" si="21"/>
        <v>0</v>
      </c>
      <c r="Q187" s="176">
        <v>6.0000000000000002E-5</v>
      </c>
      <c r="R187" s="176">
        <f t="shared" si="22"/>
        <v>2.4000000000000001E-4</v>
      </c>
      <c r="S187" s="176">
        <v>0</v>
      </c>
      <c r="T187" s="175">
        <f t="shared" si="23"/>
        <v>0</v>
      </c>
      <c r="AR187" s="160" t="s">
        <v>286</v>
      </c>
      <c r="AT187" s="160" t="s">
        <v>285</v>
      </c>
      <c r="AU187" s="160" t="s">
        <v>250</v>
      </c>
      <c r="AY187" s="161" t="s">
        <v>278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61" t="s">
        <v>248</v>
      </c>
      <c r="BK187" s="162">
        <f t="shared" si="29"/>
        <v>0</v>
      </c>
      <c r="BL187" s="161" t="s">
        <v>277</v>
      </c>
      <c r="BM187" s="160" t="s">
        <v>679</v>
      </c>
    </row>
    <row r="188" spans="2:65" s="156" customFormat="1" ht="24.2" customHeight="1" x14ac:dyDescent="0.2">
      <c r="B188" s="174"/>
      <c r="C188" s="186" t="s">
        <v>678</v>
      </c>
      <c r="D188" s="186" t="s">
        <v>285</v>
      </c>
      <c r="E188" s="185" t="s">
        <v>677</v>
      </c>
      <c r="F188" s="184" t="s">
        <v>676</v>
      </c>
      <c r="G188" s="183" t="s">
        <v>166</v>
      </c>
      <c r="H188" s="182">
        <v>8</v>
      </c>
      <c r="I188" s="279">
        <v>0</v>
      </c>
      <c r="J188" s="181">
        <f t="shared" si="20"/>
        <v>0</v>
      </c>
      <c r="K188" s="180"/>
      <c r="L188" s="179"/>
      <c r="M188" s="178" t="s">
        <v>252</v>
      </c>
      <c r="N188" s="177" t="s">
        <v>280</v>
      </c>
      <c r="O188" s="176">
        <v>0</v>
      </c>
      <c r="P188" s="176">
        <f t="shared" si="21"/>
        <v>0</v>
      </c>
      <c r="Q188" s="176">
        <v>5.0000000000000002E-5</v>
      </c>
      <c r="R188" s="176">
        <f t="shared" si="22"/>
        <v>4.0000000000000002E-4</v>
      </c>
      <c r="S188" s="176">
        <v>0</v>
      </c>
      <c r="T188" s="175">
        <f t="shared" si="23"/>
        <v>0</v>
      </c>
      <c r="AR188" s="160" t="s">
        <v>286</v>
      </c>
      <c r="AT188" s="160" t="s">
        <v>285</v>
      </c>
      <c r="AU188" s="160" t="s">
        <v>250</v>
      </c>
      <c r="AY188" s="161" t="s">
        <v>278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61" t="s">
        <v>248</v>
      </c>
      <c r="BK188" s="162">
        <f t="shared" si="29"/>
        <v>0</v>
      </c>
      <c r="BL188" s="161" t="s">
        <v>277</v>
      </c>
      <c r="BM188" s="160" t="s">
        <v>675</v>
      </c>
    </row>
    <row r="189" spans="2:65" s="156" customFormat="1" ht="24.2" customHeight="1" x14ac:dyDescent="0.2">
      <c r="B189" s="174"/>
      <c r="C189" s="186" t="s">
        <v>674</v>
      </c>
      <c r="D189" s="186" t="s">
        <v>285</v>
      </c>
      <c r="E189" s="185" t="s">
        <v>673</v>
      </c>
      <c r="F189" s="184" t="s">
        <v>672</v>
      </c>
      <c r="G189" s="183" t="s">
        <v>166</v>
      </c>
      <c r="H189" s="182">
        <v>1</v>
      </c>
      <c r="I189" s="279">
        <v>0</v>
      </c>
      <c r="J189" s="181">
        <f t="shared" si="20"/>
        <v>0</v>
      </c>
      <c r="K189" s="180"/>
      <c r="L189" s="179"/>
      <c r="M189" s="178" t="s">
        <v>252</v>
      </c>
      <c r="N189" s="177" t="s">
        <v>280</v>
      </c>
      <c r="O189" s="176">
        <v>0</v>
      </c>
      <c r="P189" s="176">
        <f t="shared" si="21"/>
        <v>0</v>
      </c>
      <c r="Q189" s="176">
        <v>5.0000000000000002E-5</v>
      </c>
      <c r="R189" s="176">
        <f t="shared" si="22"/>
        <v>5.0000000000000002E-5</v>
      </c>
      <c r="S189" s="176">
        <v>0</v>
      </c>
      <c r="T189" s="175">
        <f t="shared" si="23"/>
        <v>0</v>
      </c>
      <c r="AR189" s="160" t="s">
        <v>286</v>
      </c>
      <c r="AT189" s="160" t="s">
        <v>285</v>
      </c>
      <c r="AU189" s="160" t="s">
        <v>250</v>
      </c>
      <c r="AY189" s="161" t="s">
        <v>278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61" t="s">
        <v>248</v>
      </c>
      <c r="BK189" s="162">
        <f t="shared" si="29"/>
        <v>0</v>
      </c>
      <c r="BL189" s="161" t="s">
        <v>277</v>
      </c>
      <c r="BM189" s="160" t="s">
        <v>671</v>
      </c>
    </row>
    <row r="190" spans="2:65" s="156" customFormat="1" ht="24.2" customHeight="1" x14ac:dyDescent="0.2">
      <c r="B190" s="174"/>
      <c r="C190" s="186" t="s">
        <v>670</v>
      </c>
      <c r="D190" s="186" t="s">
        <v>285</v>
      </c>
      <c r="E190" s="185" t="s">
        <v>669</v>
      </c>
      <c r="F190" s="184" t="s">
        <v>668</v>
      </c>
      <c r="G190" s="183" t="s">
        <v>166</v>
      </c>
      <c r="H190" s="182">
        <v>2</v>
      </c>
      <c r="I190" s="279">
        <v>0</v>
      </c>
      <c r="J190" s="181">
        <f t="shared" si="20"/>
        <v>0</v>
      </c>
      <c r="K190" s="180"/>
      <c r="L190" s="179"/>
      <c r="M190" s="178" t="s">
        <v>252</v>
      </c>
      <c r="N190" s="177" t="s">
        <v>280</v>
      </c>
      <c r="O190" s="176">
        <v>0</v>
      </c>
      <c r="P190" s="176">
        <f t="shared" si="21"/>
        <v>0</v>
      </c>
      <c r="Q190" s="176">
        <v>1.7000000000000001E-4</v>
      </c>
      <c r="R190" s="176">
        <f t="shared" si="22"/>
        <v>3.4000000000000002E-4</v>
      </c>
      <c r="S190" s="176">
        <v>0</v>
      </c>
      <c r="T190" s="175">
        <f t="shared" si="23"/>
        <v>0</v>
      </c>
      <c r="AR190" s="160" t="s">
        <v>286</v>
      </c>
      <c r="AT190" s="160" t="s">
        <v>285</v>
      </c>
      <c r="AU190" s="160" t="s">
        <v>250</v>
      </c>
      <c r="AY190" s="161" t="s">
        <v>278</v>
      </c>
      <c r="BE190" s="162">
        <f t="shared" si="24"/>
        <v>0</v>
      </c>
      <c r="BF190" s="162">
        <f t="shared" si="25"/>
        <v>0</v>
      </c>
      <c r="BG190" s="162">
        <f t="shared" si="26"/>
        <v>0</v>
      </c>
      <c r="BH190" s="162">
        <f t="shared" si="27"/>
        <v>0</v>
      </c>
      <c r="BI190" s="162">
        <f t="shared" si="28"/>
        <v>0</v>
      </c>
      <c r="BJ190" s="161" t="s">
        <v>248</v>
      </c>
      <c r="BK190" s="162">
        <f t="shared" si="29"/>
        <v>0</v>
      </c>
      <c r="BL190" s="161" t="s">
        <v>277</v>
      </c>
      <c r="BM190" s="160" t="s">
        <v>667</v>
      </c>
    </row>
    <row r="191" spans="2:65" s="156" customFormat="1" ht="37.9" customHeight="1" x14ac:dyDescent="0.2">
      <c r="B191" s="174"/>
      <c r="C191" s="186" t="s">
        <v>666</v>
      </c>
      <c r="D191" s="186" t="s">
        <v>285</v>
      </c>
      <c r="E191" s="185" t="s">
        <v>665</v>
      </c>
      <c r="F191" s="184" t="s">
        <v>664</v>
      </c>
      <c r="G191" s="183" t="s">
        <v>166</v>
      </c>
      <c r="H191" s="182">
        <v>1</v>
      </c>
      <c r="I191" s="279">
        <v>0</v>
      </c>
      <c r="J191" s="181">
        <f t="shared" si="20"/>
        <v>0</v>
      </c>
      <c r="K191" s="180"/>
      <c r="L191" s="179"/>
      <c r="M191" s="178" t="s">
        <v>252</v>
      </c>
      <c r="N191" s="177" t="s">
        <v>280</v>
      </c>
      <c r="O191" s="176">
        <v>0</v>
      </c>
      <c r="P191" s="176">
        <f t="shared" si="21"/>
        <v>0</v>
      </c>
      <c r="Q191" s="176">
        <v>3.2000000000000003E-4</v>
      </c>
      <c r="R191" s="176">
        <f t="shared" si="22"/>
        <v>3.2000000000000003E-4</v>
      </c>
      <c r="S191" s="176">
        <v>0</v>
      </c>
      <c r="T191" s="175">
        <f t="shared" si="23"/>
        <v>0</v>
      </c>
      <c r="AR191" s="160" t="s">
        <v>286</v>
      </c>
      <c r="AT191" s="160" t="s">
        <v>285</v>
      </c>
      <c r="AU191" s="160" t="s">
        <v>250</v>
      </c>
      <c r="AY191" s="161" t="s">
        <v>278</v>
      </c>
      <c r="BE191" s="162">
        <f t="shared" si="24"/>
        <v>0</v>
      </c>
      <c r="BF191" s="162">
        <f t="shared" si="25"/>
        <v>0</v>
      </c>
      <c r="BG191" s="162">
        <f t="shared" si="26"/>
        <v>0</v>
      </c>
      <c r="BH191" s="162">
        <f t="shared" si="27"/>
        <v>0</v>
      </c>
      <c r="BI191" s="162">
        <f t="shared" si="28"/>
        <v>0</v>
      </c>
      <c r="BJ191" s="161" t="s">
        <v>248</v>
      </c>
      <c r="BK191" s="162">
        <f t="shared" si="29"/>
        <v>0</v>
      </c>
      <c r="BL191" s="161" t="s">
        <v>277</v>
      </c>
      <c r="BM191" s="160" t="s">
        <v>663</v>
      </c>
    </row>
    <row r="192" spans="2:65" s="156" customFormat="1" ht="24.2" customHeight="1" x14ac:dyDescent="0.2">
      <c r="B192" s="174"/>
      <c r="C192" s="186" t="s">
        <v>662</v>
      </c>
      <c r="D192" s="186" t="s">
        <v>285</v>
      </c>
      <c r="E192" s="185" t="s">
        <v>661</v>
      </c>
      <c r="F192" s="184" t="s">
        <v>660</v>
      </c>
      <c r="G192" s="183" t="s">
        <v>166</v>
      </c>
      <c r="H192" s="182">
        <v>74</v>
      </c>
      <c r="I192" s="279">
        <v>0</v>
      </c>
      <c r="J192" s="181">
        <f t="shared" si="20"/>
        <v>0</v>
      </c>
      <c r="K192" s="180"/>
      <c r="L192" s="179"/>
      <c r="M192" s="178" t="s">
        <v>252</v>
      </c>
      <c r="N192" s="177" t="s">
        <v>280</v>
      </c>
      <c r="O192" s="176">
        <v>0</v>
      </c>
      <c r="P192" s="176">
        <f t="shared" si="21"/>
        <v>0</v>
      </c>
      <c r="Q192" s="176">
        <v>6.0000000000000002E-5</v>
      </c>
      <c r="R192" s="176">
        <f t="shared" si="22"/>
        <v>4.4400000000000004E-3</v>
      </c>
      <c r="S192" s="176">
        <v>0</v>
      </c>
      <c r="T192" s="175">
        <f t="shared" si="23"/>
        <v>0</v>
      </c>
      <c r="AR192" s="160" t="s">
        <v>286</v>
      </c>
      <c r="AT192" s="160" t="s">
        <v>285</v>
      </c>
      <c r="AU192" s="160" t="s">
        <v>250</v>
      </c>
      <c r="AY192" s="161" t="s">
        <v>278</v>
      </c>
      <c r="BE192" s="162">
        <f t="shared" si="24"/>
        <v>0</v>
      </c>
      <c r="BF192" s="162">
        <f t="shared" si="25"/>
        <v>0</v>
      </c>
      <c r="BG192" s="162">
        <f t="shared" si="26"/>
        <v>0</v>
      </c>
      <c r="BH192" s="162">
        <f t="shared" si="27"/>
        <v>0</v>
      </c>
      <c r="BI192" s="162">
        <f t="shared" si="28"/>
        <v>0</v>
      </c>
      <c r="BJ192" s="161" t="s">
        <v>248</v>
      </c>
      <c r="BK192" s="162">
        <f t="shared" si="29"/>
        <v>0</v>
      </c>
      <c r="BL192" s="161" t="s">
        <v>277</v>
      </c>
      <c r="BM192" s="160" t="s">
        <v>659</v>
      </c>
    </row>
    <row r="193" spans="2:65" s="156" customFormat="1" ht="37.9" customHeight="1" x14ac:dyDescent="0.2">
      <c r="B193" s="174"/>
      <c r="C193" s="186" t="s">
        <v>658</v>
      </c>
      <c r="D193" s="186" t="s">
        <v>285</v>
      </c>
      <c r="E193" s="185" t="s">
        <v>657</v>
      </c>
      <c r="F193" s="184" t="s">
        <v>656</v>
      </c>
      <c r="G193" s="183" t="s">
        <v>166</v>
      </c>
      <c r="H193" s="182">
        <v>7</v>
      </c>
      <c r="I193" s="279">
        <v>0</v>
      </c>
      <c r="J193" s="181">
        <f t="shared" si="20"/>
        <v>0</v>
      </c>
      <c r="K193" s="180"/>
      <c r="L193" s="179"/>
      <c r="M193" s="178" t="s">
        <v>252</v>
      </c>
      <c r="N193" s="177" t="s">
        <v>280</v>
      </c>
      <c r="O193" s="176">
        <v>0</v>
      </c>
      <c r="P193" s="176">
        <f t="shared" si="21"/>
        <v>0</v>
      </c>
      <c r="Q193" s="176">
        <v>6.0000000000000002E-5</v>
      </c>
      <c r="R193" s="176">
        <f t="shared" si="22"/>
        <v>4.2000000000000002E-4</v>
      </c>
      <c r="S193" s="176">
        <v>0</v>
      </c>
      <c r="T193" s="175">
        <f t="shared" si="23"/>
        <v>0</v>
      </c>
      <c r="AR193" s="160" t="s">
        <v>286</v>
      </c>
      <c r="AT193" s="160" t="s">
        <v>285</v>
      </c>
      <c r="AU193" s="160" t="s">
        <v>250</v>
      </c>
      <c r="AY193" s="161" t="s">
        <v>278</v>
      </c>
      <c r="BE193" s="162">
        <f t="shared" si="24"/>
        <v>0</v>
      </c>
      <c r="BF193" s="162">
        <f t="shared" si="25"/>
        <v>0</v>
      </c>
      <c r="BG193" s="162">
        <f t="shared" si="26"/>
        <v>0</v>
      </c>
      <c r="BH193" s="162">
        <f t="shared" si="27"/>
        <v>0</v>
      </c>
      <c r="BI193" s="162">
        <f t="shared" si="28"/>
        <v>0</v>
      </c>
      <c r="BJ193" s="161" t="s">
        <v>248</v>
      </c>
      <c r="BK193" s="162">
        <f t="shared" si="29"/>
        <v>0</v>
      </c>
      <c r="BL193" s="161" t="s">
        <v>277</v>
      </c>
      <c r="BM193" s="160" t="s">
        <v>655</v>
      </c>
    </row>
    <row r="194" spans="2:65" s="156" customFormat="1" ht="16.5" customHeight="1" x14ac:dyDescent="0.2">
      <c r="B194" s="174"/>
      <c r="C194" s="186" t="s">
        <v>654</v>
      </c>
      <c r="D194" s="186" t="s">
        <v>285</v>
      </c>
      <c r="E194" s="185" t="s">
        <v>653</v>
      </c>
      <c r="F194" s="184" t="s">
        <v>652</v>
      </c>
      <c r="G194" s="183" t="s">
        <v>166</v>
      </c>
      <c r="H194" s="182">
        <v>34</v>
      </c>
      <c r="I194" s="279">
        <v>0</v>
      </c>
      <c r="J194" s="181">
        <f t="shared" ref="J194:J218" si="30">ROUND(I194*H194,2)</f>
        <v>0</v>
      </c>
      <c r="K194" s="180"/>
      <c r="L194" s="179"/>
      <c r="M194" s="178" t="s">
        <v>252</v>
      </c>
      <c r="N194" s="177" t="s">
        <v>280</v>
      </c>
      <c r="O194" s="176">
        <v>0</v>
      </c>
      <c r="P194" s="176">
        <f t="shared" ref="P194:P218" si="31">O194*H194</f>
        <v>0</v>
      </c>
      <c r="Q194" s="176">
        <v>5.0000000000000002E-5</v>
      </c>
      <c r="R194" s="176">
        <f t="shared" ref="R194:R218" si="32">Q194*H194</f>
        <v>1.7000000000000001E-3</v>
      </c>
      <c r="S194" s="176">
        <v>0</v>
      </c>
      <c r="T194" s="175">
        <f t="shared" ref="T194:T218" si="33">S194*H194</f>
        <v>0</v>
      </c>
      <c r="AR194" s="160" t="s">
        <v>286</v>
      </c>
      <c r="AT194" s="160" t="s">
        <v>285</v>
      </c>
      <c r="AU194" s="160" t="s">
        <v>250</v>
      </c>
      <c r="AY194" s="161" t="s">
        <v>278</v>
      </c>
      <c r="BE194" s="162">
        <f t="shared" ref="BE194:BE218" si="34">IF(N194="základní",J194,0)</f>
        <v>0</v>
      </c>
      <c r="BF194" s="162">
        <f t="shared" ref="BF194:BF218" si="35">IF(N194="snížená",J194,0)</f>
        <v>0</v>
      </c>
      <c r="BG194" s="162">
        <f t="shared" ref="BG194:BG218" si="36">IF(N194="zákl. přenesená",J194,0)</f>
        <v>0</v>
      </c>
      <c r="BH194" s="162">
        <f t="shared" ref="BH194:BH218" si="37">IF(N194="sníž. přenesená",J194,0)</f>
        <v>0</v>
      </c>
      <c r="BI194" s="162">
        <f t="shared" ref="BI194:BI218" si="38">IF(N194="nulová",J194,0)</f>
        <v>0</v>
      </c>
      <c r="BJ194" s="161" t="s">
        <v>248</v>
      </c>
      <c r="BK194" s="162">
        <f t="shared" ref="BK194:BK218" si="39">ROUND(I194*H194,2)</f>
        <v>0</v>
      </c>
      <c r="BL194" s="161" t="s">
        <v>277</v>
      </c>
      <c r="BM194" s="160" t="s">
        <v>651</v>
      </c>
    </row>
    <row r="195" spans="2:65" s="156" customFormat="1" ht="16.5" customHeight="1" x14ac:dyDescent="0.2">
      <c r="B195" s="174"/>
      <c r="C195" s="186" t="s">
        <v>650</v>
      </c>
      <c r="D195" s="186" t="s">
        <v>285</v>
      </c>
      <c r="E195" s="185" t="s">
        <v>344</v>
      </c>
      <c r="F195" s="184" t="s">
        <v>343</v>
      </c>
      <c r="G195" s="183" t="s">
        <v>166</v>
      </c>
      <c r="H195" s="182">
        <v>24</v>
      </c>
      <c r="I195" s="279">
        <v>0</v>
      </c>
      <c r="J195" s="181">
        <f t="shared" si="30"/>
        <v>0</v>
      </c>
      <c r="K195" s="180"/>
      <c r="L195" s="179"/>
      <c r="M195" s="178" t="s">
        <v>252</v>
      </c>
      <c r="N195" s="177" t="s">
        <v>280</v>
      </c>
      <c r="O195" s="176">
        <v>0</v>
      </c>
      <c r="P195" s="176">
        <f t="shared" si="31"/>
        <v>0</v>
      </c>
      <c r="Q195" s="176">
        <v>0</v>
      </c>
      <c r="R195" s="176">
        <f t="shared" si="32"/>
        <v>0</v>
      </c>
      <c r="S195" s="176">
        <v>0</v>
      </c>
      <c r="T195" s="175">
        <f t="shared" si="33"/>
        <v>0</v>
      </c>
      <c r="AR195" s="160" t="s">
        <v>286</v>
      </c>
      <c r="AT195" s="160" t="s">
        <v>285</v>
      </c>
      <c r="AU195" s="160" t="s">
        <v>250</v>
      </c>
      <c r="AY195" s="161" t="s">
        <v>278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61" t="s">
        <v>248</v>
      </c>
      <c r="BK195" s="162">
        <f t="shared" si="39"/>
        <v>0</v>
      </c>
      <c r="BL195" s="161" t="s">
        <v>277</v>
      </c>
      <c r="BM195" s="160" t="s">
        <v>649</v>
      </c>
    </row>
    <row r="196" spans="2:65" s="156" customFormat="1" ht="16.5" customHeight="1" x14ac:dyDescent="0.2">
      <c r="B196" s="174"/>
      <c r="C196" s="186" t="s">
        <v>648</v>
      </c>
      <c r="D196" s="186" t="s">
        <v>285</v>
      </c>
      <c r="E196" s="185" t="s">
        <v>647</v>
      </c>
      <c r="F196" s="184" t="s">
        <v>646</v>
      </c>
      <c r="G196" s="183" t="s">
        <v>166</v>
      </c>
      <c r="H196" s="182">
        <v>1</v>
      </c>
      <c r="I196" s="279">
        <v>0</v>
      </c>
      <c r="J196" s="181">
        <f t="shared" si="30"/>
        <v>0</v>
      </c>
      <c r="K196" s="180"/>
      <c r="L196" s="179"/>
      <c r="M196" s="178" t="s">
        <v>252</v>
      </c>
      <c r="N196" s="177" t="s">
        <v>280</v>
      </c>
      <c r="O196" s="176">
        <v>0</v>
      </c>
      <c r="P196" s="176">
        <f t="shared" si="31"/>
        <v>0</v>
      </c>
      <c r="Q196" s="176">
        <v>0</v>
      </c>
      <c r="R196" s="176">
        <f t="shared" si="32"/>
        <v>0</v>
      </c>
      <c r="S196" s="176">
        <v>0</v>
      </c>
      <c r="T196" s="175">
        <f t="shared" si="33"/>
        <v>0</v>
      </c>
      <c r="AR196" s="160" t="s">
        <v>286</v>
      </c>
      <c r="AT196" s="160" t="s">
        <v>285</v>
      </c>
      <c r="AU196" s="160" t="s">
        <v>250</v>
      </c>
      <c r="AY196" s="161" t="s">
        <v>278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61" t="s">
        <v>248</v>
      </c>
      <c r="BK196" s="162">
        <f t="shared" si="39"/>
        <v>0</v>
      </c>
      <c r="BL196" s="161" t="s">
        <v>277</v>
      </c>
      <c r="BM196" s="160" t="s">
        <v>645</v>
      </c>
    </row>
    <row r="197" spans="2:65" s="156" customFormat="1" ht="16.5" customHeight="1" x14ac:dyDescent="0.2">
      <c r="B197" s="174"/>
      <c r="C197" s="186" t="s">
        <v>644</v>
      </c>
      <c r="D197" s="186" t="s">
        <v>285</v>
      </c>
      <c r="E197" s="185" t="s">
        <v>643</v>
      </c>
      <c r="F197" s="184" t="s">
        <v>642</v>
      </c>
      <c r="G197" s="183" t="s">
        <v>166</v>
      </c>
      <c r="H197" s="182">
        <v>6</v>
      </c>
      <c r="I197" s="279">
        <v>0</v>
      </c>
      <c r="J197" s="181">
        <f t="shared" si="30"/>
        <v>0</v>
      </c>
      <c r="K197" s="180"/>
      <c r="L197" s="179"/>
      <c r="M197" s="178" t="s">
        <v>252</v>
      </c>
      <c r="N197" s="177" t="s">
        <v>280</v>
      </c>
      <c r="O197" s="176">
        <v>0</v>
      </c>
      <c r="P197" s="176">
        <f t="shared" si="31"/>
        <v>0</v>
      </c>
      <c r="Q197" s="176">
        <v>0</v>
      </c>
      <c r="R197" s="176">
        <f t="shared" si="32"/>
        <v>0</v>
      </c>
      <c r="S197" s="176">
        <v>0</v>
      </c>
      <c r="T197" s="175">
        <f t="shared" si="33"/>
        <v>0</v>
      </c>
      <c r="AR197" s="160" t="s">
        <v>286</v>
      </c>
      <c r="AT197" s="160" t="s">
        <v>285</v>
      </c>
      <c r="AU197" s="160" t="s">
        <v>250</v>
      </c>
      <c r="AY197" s="161" t="s">
        <v>278</v>
      </c>
      <c r="BE197" s="162">
        <f t="shared" si="34"/>
        <v>0</v>
      </c>
      <c r="BF197" s="162">
        <f t="shared" si="35"/>
        <v>0</v>
      </c>
      <c r="BG197" s="162">
        <f t="shared" si="36"/>
        <v>0</v>
      </c>
      <c r="BH197" s="162">
        <f t="shared" si="37"/>
        <v>0</v>
      </c>
      <c r="BI197" s="162">
        <f t="shared" si="38"/>
        <v>0</v>
      </c>
      <c r="BJ197" s="161" t="s">
        <v>248</v>
      </c>
      <c r="BK197" s="162">
        <f t="shared" si="39"/>
        <v>0</v>
      </c>
      <c r="BL197" s="161" t="s">
        <v>277</v>
      </c>
      <c r="BM197" s="160" t="s">
        <v>641</v>
      </c>
    </row>
    <row r="198" spans="2:65" s="156" customFormat="1" ht="24.2" customHeight="1" x14ac:dyDescent="0.2">
      <c r="B198" s="174"/>
      <c r="C198" s="186" t="s">
        <v>58</v>
      </c>
      <c r="D198" s="186" t="s">
        <v>285</v>
      </c>
      <c r="E198" s="185" t="s">
        <v>640</v>
      </c>
      <c r="F198" s="184" t="s">
        <v>639</v>
      </c>
      <c r="G198" s="183" t="s">
        <v>166</v>
      </c>
      <c r="H198" s="182">
        <v>2</v>
      </c>
      <c r="I198" s="279">
        <v>0</v>
      </c>
      <c r="J198" s="181">
        <f t="shared" si="30"/>
        <v>0</v>
      </c>
      <c r="K198" s="180"/>
      <c r="L198" s="179"/>
      <c r="M198" s="178" t="s">
        <v>252</v>
      </c>
      <c r="N198" s="177" t="s">
        <v>280</v>
      </c>
      <c r="O198" s="176">
        <v>0</v>
      </c>
      <c r="P198" s="176">
        <f t="shared" si="31"/>
        <v>0</v>
      </c>
      <c r="Q198" s="176">
        <v>6.0000000000000002E-5</v>
      </c>
      <c r="R198" s="176">
        <f t="shared" si="32"/>
        <v>1.2E-4</v>
      </c>
      <c r="S198" s="176">
        <v>0</v>
      </c>
      <c r="T198" s="175">
        <f t="shared" si="33"/>
        <v>0</v>
      </c>
      <c r="AR198" s="160" t="s">
        <v>286</v>
      </c>
      <c r="AT198" s="160" t="s">
        <v>285</v>
      </c>
      <c r="AU198" s="160" t="s">
        <v>250</v>
      </c>
      <c r="AY198" s="161" t="s">
        <v>278</v>
      </c>
      <c r="BE198" s="162">
        <f t="shared" si="34"/>
        <v>0</v>
      </c>
      <c r="BF198" s="162">
        <f t="shared" si="35"/>
        <v>0</v>
      </c>
      <c r="BG198" s="162">
        <f t="shared" si="36"/>
        <v>0</v>
      </c>
      <c r="BH198" s="162">
        <f t="shared" si="37"/>
        <v>0</v>
      </c>
      <c r="BI198" s="162">
        <f t="shared" si="38"/>
        <v>0</v>
      </c>
      <c r="BJ198" s="161" t="s">
        <v>248</v>
      </c>
      <c r="BK198" s="162">
        <f t="shared" si="39"/>
        <v>0</v>
      </c>
      <c r="BL198" s="161" t="s">
        <v>277</v>
      </c>
      <c r="BM198" s="160" t="s">
        <v>638</v>
      </c>
    </row>
    <row r="199" spans="2:65" s="156" customFormat="1" ht="33" customHeight="1" x14ac:dyDescent="0.2">
      <c r="B199" s="174"/>
      <c r="C199" s="186" t="s">
        <v>637</v>
      </c>
      <c r="D199" s="186" t="s">
        <v>285</v>
      </c>
      <c r="E199" s="185" t="s">
        <v>636</v>
      </c>
      <c r="F199" s="184" t="s">
        <v>635</v>
      </c>
      <c r="G199" s="183" t="s">
        <v>166</v>
      </c>
      <c r="H199" s="182">
        <v>1</v>
      </c>
      <c r="I199" s="279">
        <v>0</v>
      </c>
      <c r="J199" s="181">
        <f t="shared" si="30"/>
        <v>0</v>
      </c>
      <c r="K199" s="180"/>
      <c r="L199" s="179"/>
      <c r="M199" s="178" t="s">
        <v>252</v>
      </c>
      <c r="N199" s="177" t="s">
        <v>280</v>
      </c>
      <c r="O199" s="176">
        <v>0</v>
      </c>
      <c r="P199" s="176">
        <f t="shared" si="31"/>
        <v>0</v>
      </c>
      <c r="Q199" s="176">
        <v>2.5999999999999998E-4</v>
      </c>
      <c r="R199" s="176">
        <f t="shared" si="32"/>
        <v>2.5999999999999998E-4</v>
      </c>
      <c r="S199" s="176">
        <v>0</v>
      </c>
      <c r="T199" s="175">
        <f t="shared" si="33"/>
        <v>0</v>
      </c>
      <c r="AR199" s="160" t="s">
        <v>286</v>
      </c>
      <c r="AT199" s="160" t="s">
        <v>285</v>
      </c>
      <c r="AU199" s="160" t="s">
        <v>250</v>
      </c>
      <c r="AY199" s="161" t="s">
        <v>278</v>
      </c>
      <c r="BE199" s="162">
        <f t="shared" si="34"/>
        <v>0</v>
      </c>
      <c r="BF199" s="162">
        <f t="shared" si="35"/>
        <v>0</v>
      </c>
      <c r="BG199" s="162">
        <f t="shared" si="36"/>
        <v>0</v>
      </c>
      <c r="BH199" s="162">
        <f t="shared" si="37"/>
        <v>0</v>
      </c>
      <c r="BI199" s="162">
        <f t="shared" si="38"/>
        <v>0</v>
      </c>
      <c r="BJ199" s="161" t="s">
        <v>248</v>
      </c>
      <c r="BK199" s="162">
        <f t="shared" si="39"/>
        <v>0</v>
      </c>
      <c r="BL199" s="161" t="s">
        <v>277</v>
      </c>
      <c r="BM199" s="160" t="s">
        <v>634</v>
      </c>
    </row>
    <row r="200" spans="2:65" s="156" customFormat="1" ht="49.15" customHeight="1" x14ac:dyDescent="0.2">
      <c r="B200" s="174"/>
      <c r="C200" s="186" t="s">
        <v>60</v>
      </c>
      <c r="D200" s="186" t="s">
        <v>285</v>
      </c>
      <c r="E200" s="185" t="s">
        <v>633</v>
      </c>
      <c r="F200" s="184" t="s">
        <v>632</v>
      </c>
      <c r="G200" s="183" t="s">
        <v>166</v>
      </c>
      <c r="H200" s="182">
        <v>8</v>
      </c>
      <c r="I200" s="279">
        <v>0</v>
      </c>
      <c r="J200" s="181">
        <f t="shared" si="30"/>
        <v>0</v>
      </c>
      <c r="K200" s="180"/>
      <c r="L200" s="179"/>
      <c r="M200" s="178" t="s">
        <v>252</v>
      </c>
      <c r="N200" s="177" t="s">
        <v>280</v>
      </c>
      <c r="O200" s="176">
        <v>0</v>
      </c>
      <c r="P200" s="176">
        <f t="shared" si="31"/>
        <v>0</v>
      </c>
      <c r="Q200" s="176">
        <v>3.8999999999999998E-3</v>
      </c>
      <c r="R200" s="176">
        <f t="shared" si="32"/>
        <v>3.1199999999999999E-2</v>
      </c>
      <c r="S200" s="176">
        <v>0</v>
      </c>
      <c r="T200" s="175">
        <f t="shared" si="33"/>
        <v>0</v>
      </c>
      <c r="AR200" s="160" t="s">
        <v>286</v>
      </c>
      <c r="AT200" s="160" t="s">
        <v>285</v>
      </c>
      <c r="AU200" s="160" t="s">
        <v>250</v>
      </c>
      <c r="AY200" s="161" t="s">
        <v>278</v>
      </c>
      <c r="BE200" s="162">
        <f t="shared" si="34"/>
        <v>0</v>
      </c>
      <c r="BF200" s="162">
        <f t="shared" si="35"/>
        <v>0</v>
      </c>
      <c r="BG200" s="162">
        <f t="shared" si="36"/>
        <v>0</v>
      </c>
      <c r="BH200" s="162">
        <f t="shared" si="37"/>
        <v>0</v>
      </c>
      <c r="BI200" s="162">
        <f t="shared" si="38"/>
        <v>0</v>
      </c>
      <c r="BJ200" s="161" t="s">
        <v>248</v>
      </c>
      <c r="BK200" s="162">
        <f t="shared" si="39"/>
        <v>0</v>
      </c>
      <c r="BL200" s="161" t="s">
        <v>277</v>
      </c>
      <c r="BM200" s="160" t="s">
        <v>631</v>
      </c>
    </row>
    <row r="201" spans="2:65" s="156" customFormat="1" ht="55.5" customHeight="1" x14ac:dyDescent="0.2">
      <c r="B201" s="174"/>
      <c r="C201" s="186" t="s">
        <v>62</v>
      </c>
      <c r="D201" s="186" t="s">
        <v>285</v>
      </c>
      <c r="E201" s="185" t="s">
        <v>630</v>
      </c>
      <c r="F201" s="184" t="s">
        <v>629</v>
      </c>
      <c r="G201" s="183" t="s">
        <v>166</v>
      </c>
      <c r="H201" s="182">
        <v>13</v>
      </c>
      <c r="I201" s="279">
        <v>0</v>
      </c>
      <c r="J201" s="181">
        <f t="shared" si="30"/>
        <v>0</v>
      </c>
      <c r="K201" s="180"/>
      <c r="L201" s="179"/>
      <c r="M201" s="178" t="s">
        <v>252</v>
      </c>
      <c r="N201" s="177" t="s">
        <v>280</v>
      </c>
      <c r="O201" s="176">
        <v>0</v>
      </c>
      <c r="P201" s="176">
        <f t="shared" si="31"/>
        <v>0</v>
      </c>
      <c r="Q201" s="176">
        <v>3.8999999999999998E-3</v>
      </c>
      <c r="R201" s="176">
        <f t="shared" si="32"/>
        <v>5.0699999999999995E-2</v>
      </c>
      <c r="S201" s="176">
        <v>0</v>
      </c>
      <c r="T201" s="175">
        <f t="shared" si="33"/>
        <v>0</v>
      </c>
      <c r="AR201" s="160" t="s">
        <v>286</v>
      </c>
      <c r="AT201" s="160" t="s">
        <v>285</v>
      </c>
      <c r="AU201" s="160" t="s">
        <v>250</v>
      </c>
      <c r="AY201" s="161" t="s">
        <v>278</v>
      </c>
      <c r="BE201" s="162">
        <f t="shared" si="34"/>
        <v>0</v>
      </c>
      <c r="BF201" s="162">
        <f t="shared" si="35"/>
        <v>0</v>
      </c>
      <c r="BG201" s="162">
        <f t="shared" si="36"/>
        <v>0</v>
      </c>
      <c r="BH201" s="162">
        <f t="shared" si="37"/>
        <v>0</v>
      </c>
      <c r="BI201" s="162">
        <f t="shared" si="38"/>
        <v>0</v>
      </c>
      <c r="BJ201" s="161" t="s">
        <v>248</v>
      </c>
      <c r="BK201" s="162">
        <f t="shared" si="39"/>
        <v>0</v>
      </c>
      <c r="BL201" s="161" t="s">
        <v>277</v>
      </c>
      <c r="BM201" s="160" t="s">
        <v>628</v>
      </c>
    </row>
    <row r="202" spans="2:65" s="156" customFormat="1" ht="44.25" customHeight="1" x14ac:dyDescent="0.2">
      <c r="B202" s="174"/>
      <c r="C202" s="186" t="s">
        <v>627</v>
      </c>
      <c r="D202" s="186" t="s">
        <v>285</v>
      </c>
      <c r="E202" s="185" t="s">
        <v>626</v>
      </c>
      <c r="F202" s="184" t="s">
        <v>625</v>
      </c>
      <c r="G202" s="183" t="s">
        <v>166</v>
      </c>
      <c r="H202" s="182">
        <v>1</v>
      </c>
      <c r="I202" s="279">
        <v>0</v>
      </c>
      <c r="J202" s="181">
        <f t="shared" si="30"/>
        <v>0</v>
      </c>
      <c r="K202" s="180"/>
      <c r="L202" s="179"/>
      <c r="M202" s="178" t="s">
        <v>252</v>
      </c>
      <c r="N202" s="177" t="s">
        <v>280</v>
      </c>
      <c r="O202" s="176">
        <v>0</v>
      </c>
      <c r="P202" s="176">
        <f t="shared" si="31"/>
        <v>0</v>
      </c>
      <c r="Q202" s="176">
        <v>3.8999999999999998E-3</v>
      </c>
      <c r="R202" s="176">
        <f t="shared" si="32"/>
        <v>3.8999999999999998E-3</v>
      </c>
      <c r="S202" s="176">
        <v>0</v>
      </c>
      <c r="T202" s="175">
        <f t="shared" si="33"/>
        <v>0</v>
      </c>
      <c r="AR202" s="160" t="s">
        <v>286</v>
      </c>
      <c r="AT202" s="160" t="s">
        <v>285</v>
      </c>
      <c r="AU202" s="160" t="s">
        <v>250</v>
      </c>
      <c r="AY202" s="161" t="s">
        <v>278</v>
      </c>
      <c r="BE202" s="162">
        <f t="shared" si="34"/>
        <v>0</v>
      </c>
      <c r="BF202" s="162">
        <f t="shared" si="35"/>
        <v>0</v>
      </c>
      <c r="BG202" s="162">
        <f t="shared" si="36"/>
        <v>0</v>
      </c>
      <c r="BH202" s="162">
        <f t="shared" si="37"/>
        <v>0</v>
      </c>
      <c r="BI202" s="162">
        <f t="shared" si="38"/>
        <v>0</v>
      </c>
      <c r="BJ202" s="161" t="s">
        <v>248</v>
      </c>
      <c r="BK202" s="162">
        <f t="shared" si="39"/>
        <v>0</v>
      </c>
      <c r="BL202" s="161" t="s">
        <v>277</v>
      </c>
      <c r="BM202" s="160" t="s">
        <v>624</v>
      </c>
    </row>
    <row r="203" spans="2:65" s="156" customFormat="1" ht="55.5" customHeight="1" x14ac:dyDescent="0.2">
      <c r="B203" s="174"/>
      <c r="C203" s="186" t="s">
        <v>623</v>
      </c>
      <c r="D203" s="186" t="s">
        <v>285</v>
      </c>
      <c r="E203" s="185" t="s">
        <v>622</v>
      </c>
      <c r="F203" s="184" t="s">
        <v>621</v>
      </c>
      <c r="G203" s="183" t="s">
        <v>166</v>
      </c>
      <c r="H203" s="182">
        <v>2</v>
      </c>
      <c r="I203" s="279">
        <v>0</v>
      </c>
      <c r="J203" s="181">
        <f t="shared" si="30"/>
        <v>0</v>
      </c>
      <c r="K203" s="180"/>
      <c r="L203" s="179"/>
      <c r="M203" s="178" t="s">
        <v>252</v>
      </c>
      <c r="N203" s="177" t="s">
        <v>280</v>
      </c>
      <c r="O203" s="176">
        <v>0</v>
      </c>
      <c r="P203" s="176">
        <f t="shared" si="31"/>
        <v>0</v>
      </c>
      <c r="Q203" s="176">
        <v>3.8999999999999998E-3</v>
      </c>
      <c r="R203" s="176">
        <f t="shared" si="32"/>
        <v>7.7999999999999996E-3</v>
      </c>
      <c r="S203" s="176">
        <v>0</v>
      </c>
      <c r="T203" s="175">
        <f t="shared" si="33"/>
        <v>0</v>
      </c>
      <c r="AR203" s="160" t="s">
        <v>286</v>
      </c>
      <c r="AT203" s="160" t="s">
        <v>285</v>
      </c>
      <c r="AU203" s="160" t="s">
        <v>250</v>
      </c>
      <c r="AY203" s="161" t="s">
        <v>278</v>
      </c>
      <c r="BE203" s="162">
        <f t="shared" si="34"/>
        <v>0</v>
      </c>
      <c r="BF203" s="162">
        <f t="shared" si="35"/>
        <v>0</v>
      </c>
      <c r="BG203" s="162">
        <f t="shared" si="36"/>
        <v>0</v>
      </c>
      <c r="BH203" s="162">
        <f t="shared" si="37"/>
        <v>0</v>
      </c>
      <c r="BI203" s="162">
        <f t="shared" si="38"/>
        <v>0</v>
      </c>
      <c r="BJ203" s="161" t="s">
        <v>248</v>
      </c>
      <c r="BK203" s="162">
        <f t="shared" si="39"/>
        <v>0</v>
      </c>
      <c r="BL203" s="161" t="s">
        <v>277</v>
      </c>
      <c r="BM203" s="160" t="s">
        <v>620</v>
      </c>
    </row>
    <row r="204" spans="2:65" s="156" customFormat="1" ht="49.15" customHeight="1" x14ac:dyDescent="0.2">
      <c r="B204" s="174"/>
      <c r="C204" s="186" t="s">
        <v>619</v>
      </c>
      <c r="D204" s="186" t="s">
        <v>285</v>
      </c>
      <c r="E204" s="185" t="s">
        <v>618</v>
      </c>
      <c r="F204" s="184" t="s">
        <v>617</v>
      </c>
      <c r="G204" s="183" t="s">
        <v>166</v>
      </c>
      <c r="H204" s="182">
        <v>2</v>
      </c>
      <c r="I204" s="279">
        <v>0</v>
      </c>
      <c r="J204" s="181">
        <f t="shared" si="30"/>
        <v>0</v>
      </c>
      <c r="K204" s="180"/>
      <c r="L204" s="179"/>
      <c r="M204" s="178" t="s">
        <v>252</v>
      </c>
      <c r="N204" s="177" t="s">
        <v>280</v>
      </c>
      <c r="O204" s="176">
        <v>0</v>
      </c>
      <c r="P204" s="176">
        <f t="shared" si="31"/>
        <v>0</v>
      </c>
      <c r="Q204" s="176">
        <v>3.8999999999999998E-3</v>
      </c>
      <c r="R204" s="176">
        <f t="shared" si="32"/>
        <v>7.7999999999999996E-3</v>
      </c>
      <c r="S204" s="176">
        <v>0</v>
      </c>
      <c r="T204" s="175">
        <f t="shared" si="33"/>
        <v>0</v>
      </c>
      <c r="AR204" s="160" t="s">
        <v>286</v>
      </c>
      <c r="AT204" s="160" t="s">
        <v>285</v>
      </c>
      <c r="AU204" s="160" t="s">
        <v>250</v>
      </c>
      <c r="AY204" s="161" t="s">
        <v>278</v>
      </c>
      <c r="BE204" s="162">
        <f t="shared" si="34"/>
        <v>0</v>
      </c>
      <c r="BF204" s="162">
        <f t="shared" si="35"/>
        <v>0</v>
      </c>
      <c r="BG204" s="162">
        <f t="shared" si="36"/>
        <v>0</v>
      </c>
      <c r="BH204" s="162">
        <f t="shared" si="37"/>
        <v>0</v>
      </c>
      <c r="BI204" s="162">
        <f t="shared" si="38"/>
        <v>0</v>
      </c>
      <c r="BJ204" s="161" t="s">
        <v>248</v>
      </c>
      <c r="BK204" s="162">
        <f t="shared" si="39"/>
        <v>0</v>
      </c>
      <c r="BL204" s="161" t="s">
        <v>277</v>
      </c>
      <c r="BM204" s="160" t="s">
        <v>616</v>
      </c>
    </row>
    <row r="205" spans="2:65" s="156" customFormat="1" ht="37.9" customHeight="1" x14ac:dyDescent="0.2">
      <c r="B205" s="174"/>
      <c r="C205" s="186" t="s">
        <v>615</v>
      </c>
      <c r="D205" s="186" t="s">
        <v>285</v>
      </c>
      <c r="E205" s="185" t="s">
        <v>614</v>
      </c>
      <c r="F205" s="184" t="s">
        <v>613</v>
      </c>
      <c r="G205" s="183" t="s">
        <v>166</v>
      </c>
      <c r="H205" s="182">
        <v>4</v>
      </c>
      <c r="I205" s="279">
        <v>0</v>
      </c>
      <c r="J205" s="181">
        <f t="shared" si="30"/>
        <v>0</v>
      </c>
      <c r="K205" s="180"/>
      <c r="L205" s="179"/>
      <c r="M205" s="178" t="s">
        <v>252</v>
      </c>
      <c r="N205" s="177" t="s">
        <v>280</v>
      </c>
      <c r="O205" s="176">
        <v>0</v>
      </c>
      <c r="P205" s="176">
        <f t="shared" si="31"/>
        <v>0</v>
      </c>
      <c r="Q205" s="176">
        <v>3.8999999999999998E-3</v>
      </c>
      <c r="R205" s="176">
        <f t="shared" si="32"/>
        <v>1.5599999999999999E-2</v>
      </c>
      <c r="S205" s="176">
        <v>0</v>
      </c>
      <c r="T205" s="175">
        <f t="shared" si="33"/>
        <v>0</v>
      </c>
      <c r="AR205" s="160" t="s">
        <v>286</v>
      </c>
      <c r="AT205" s="160" t="s">
        <v>285</v>
      </c>
      <c r="AU205" s="160" t="s">
        <v>250</v>
      </c>
      <c r="AY205" s="161" t="s">
        <v>278</v>
      </c>
      <c r="BE205" s="162">
        <f t="shared" si="34"/>
        <v>0</v>
      </c>
      <c r="BF205" s="162">
        <f t="shared" si="35"/>
        <v>0</v>
      </c>
      <c r="BG205" s="162">
        <f t="shared" si="36"/>
        <v>0</v>
      </c>
      <c r="BH205" s="162">
        <f t="shared" si="37"/>
        <v>0</v>
      </c>
      <c r="BI205" s="162">
        <f t="shared" si="38"/>
        <v>0</v>
      </c>
      <c r="BJ205" s="161" t="s">
        <v>248</v>
      </c>
      <c r="BK205" s="162">
        <f t="shared" si="39"/>
        <v>0</v>
      </c>
      <c r="BL205" s="161" t="s">
        <v>277</v>
      </c>
      <c r="BM205" s="160" t="s">
        <v>612</v>
      </c>
    </row>
    <row r="206" spans="2:65" s="156" customFormat="1" ht="49.15" customHeight="1" x14ac:dyDescent="0.2">
      <c r="B206" s="174"/>
      <c r="C206" s="186" t="s">
        <v>611</v>
      </c>
      <c r="D206" s="186" t="s">
        <v>285</v>
      </c>
      <c r="E206" s="185" t="s">
        <v>610</v>
      </c>
      <c r="F206" s="184" t="s">
        <v>609</v>
      </c>
      <c r="G206" s="183" t="s">
        <v>166</v>
      </c>
      <c r="H206" s="182">
        <v>5</v>
      </c>
      <c r="I206" s="279">
        <v>0</v>
      </c>
      <c r="J206" s="181">
        <f t="shared" si="30"/>
        <v>0</v>
      </c>
      <c r="K206" s="180"/>
      <c r="L206" s="179"/>
      <c r="M206" s="178" t="s">
        <v>252</v>
      </c>
      <c r="N206" s="177" t="s">
        <v>280</v>
      </c>
      <c r="O206" s="176">
        <v>0</v>
      </c>
      <c r="P206" s="176">
        <f t="shared" si="31"/>
        <v>0</v>
      </c>
      <c r="Q206" s="176">
        <v>3.8999999999999998E-3</v>
      </c>
      <c r="R206" s="176">
        <f t="shared" si="32"/>
        <v>1.95E-2</v>
      </c>
      <c r="S206" s="176">
        <v>0</v>
      </c>
      <c r="T206" s="175">
        <f t="shared" si="33"/>
        <v>0</v>
      </c>
      <c r="AR206" s="160" t="s">
        <v>286</v>
      </c>
      <c r="AT206" s="160" t="s">
        <v>285</v>
      </c>
      <c r="AU206" s="160" t="s">
        <v>250</v>
      </c>
      <c r="AY206" s="161" t="s">
        <v>278</v>
      </c>
      <c r="BE206" s="162">
        <f t="shared" si="34"/>
        <v>0</v>
      </c>
      <c r="BF206" s="162">
        <f t="shared" si="35"/>
        <v>0</v>
      </c>
      <c r="BG206" s="162">
        <f t="shared" si="36"/>
        <v>0</v>
      </c>
      <c r="BH206" s="162">
        <f t="shared" si="37"/>
        <v>0</v>
      </c>
      <c r="BI206" s="162">
        <f t="shared" si="38"/>
        <v>0</v>
      </c>
      <c r="BJ206" s="161" t="s">
        <v>248</v>
      </c>
      <c r="BK206" s="162">
        <f t="shared" si="39"/>
        <v>0</v>
      </c>
      <c r="BL206" s="161" t="s">
        <v>277</v>
      </c>
      <c r="BM206" s="160" t="s">
        <v>608</v>
      </c>
    </row>
    <row r="207" spans="2:65" s="156" customFormat="1" ht="44.25" customHeight="1" x14ac:dyDescent="0.2">
      <c r="B207" s="174"/>
      <c r="C207" s="186" t="s">
        <v>607</v>
      </c>
      <c r="D207" s="186" t="s">
        <v>285</v>
      </c>
      <c r="E207" s="185" t="s">
        <v>606</v>
      </c>
      <c r="F207" s="184" t="s">
        <v>605</v>
      </c>
      <c r="G207" s="183" t="s">
        <v>166</v>
      </c>
      <c r="H207" s="182">
        <v>1</v>
      </c>
      <c r="I207" s="279">
        <v>0</v>
      </c>
      <c r="J207" s="181">
        <f t="shared" si="30"/>
        <v>0</v>
      </c>
      <c r="K207" s="180"/>
      <c r="L207" s="179"/>
      <c r="M207" s="178" t="s">
        <v>252</v>
      </c>
      <c r="N207" s="177" t="s">
        <v>280</v>
      </c>
      <c r="O207" s="176">
        <v>0</v>
      </c>
      <c r="P207" s="176">
        <f t="shared" si="31"/>
        <v>0</v>
      </c>
      <c r="Q207" s="176">
        <v>3.8999999999999998E-3</v>
      </c>
      <c r="R207" s="176">
        <f t="shared" si="32"/>
        <v>3.8999999999999998E-3</v>
      </c>
      <c r="S207" s="176">
        <v>0</v>
      </c>
      <c r="T207" s="175">
        <f t="shared" si="33"/>
        <v>0</v>
      </c>
      <c r="AR207" s="160" t="s">
        <v>286</v>
      </c>
      <c r="AT207" s="160" t="s">
        <v>285</v>
      </c>
      <c r="AU207" s="160" t="s">
        <v>250</v>
      </c>
      <c r="AY207" s="161" t="s">
        <v>278</v>
      </c>
      <c r="BE207" s="162">
        <f t="shared" si="34"/>
        <v>0</v>
      </c>
      <c r="BF207" s="162">
        <f t="shared" si="35"/>
        <v>0</v>
      </c>
      <c r="BG207" s="162">
        <f t="shared" si="36"/>
        <v>0</v>
      </c>
      <c r="BH207" s="162">
        <f t="shared" si="37"/>
        <v>0</v>
      </c>
      <c r="BI207" s="162">
        <f t="shared" si="38"/>
        <v>0</v>
      </c>
      <c r="BJ207" s="161" t="s">
        <v>248</v>
      </c>
      <c r="BK207" s="162">
        <f t="shared" si="39"/>
        <v>0</v>
      </c>
      <c r="BL207" s="161" t="s">
        <v>277</v>
      </c>
      <c r="BM207" s="160" t="s">
        <v>604</v>
      </c>
    </row>
    <row r="208" spans="2:65" s="156" customFormat="1" ht="21.75" customHeight="1" x14ac:dyDescent="0.2">
      <c r="B208" s="174"/>
      <c r="C208" s="186" t="s">
        <v>603</v>
      </c>
      <c r="D208" s="186" t="s">
        <v>285</v>
      </c>
      <c r="E208" s="185" t="s">
        <v>602</v>
      </c>
      <c r="F208" s="184" t="s">
        <v>601</v>
      </c>
      <c r="G208" s="183" t="s">
        <v>192</v>
      </c>
      <c r="H208" s="182">
        <v>9</v>
      </c>
      <c r="I208" s="279">
        <v>0</v>
      </c>
      <c r="J208" s="181">
        <f t="shared" si="30"/>
        <v>0</v>
      </c>
      <c r="K208" s="180"/>
      <c r="L208" s="179"/>
      <c r="M208" s="178" t="s">
        <v>252</v>
      </c>
      <c r="N208" s="177" t="s">
        <v>280</v>
      </c>
      <c r="O208" s="176">
        <v>0</v>
      </c>
      <c r="P208" s="176">
        <f t="shared" si="31"/>
        <v>0</v>
      </c>
      <c r="Q208" s="176">
        <v>1.7000000000000001E-4</v>
      </c>
      <c r="R208" s="176">
        <f t="shared" si="32"/>
        <v>1.5300000000000001E-3</v>
      </c>
      <c r="S208" s="176">
        <v>0</v>
      </c>
      <c r="T208" s="175">
        <f t="shared" si="33"/>
        <v>0</v>
      </c>
      <c r="AR208" s="160" t="s">
        <v>286</v>
      </c>
      <c r="AT208" s="160" t="s">
        <v>285</v>
      </c>
      <c r="AU208" s="160" t="s">
        <v>250</v>
      </c>
      <c r="AY208" s="161" t="s">
        <v>278</v>
      </c>
      <c r="BE208" s="162">
        <f t="shared" si="34"/>
        <v>0</v>
      </c>
      <c r="BF208" s="162">
        <f t="shared" si="35"/>
        <v>0</v>
      </c>
      <c r="BG208" s="162">
        <f t="shared" si="36"/>
        <v>0</v>
      </c>
      <c r="BH208" s="162">
        <f t="shared" si="37"/>
        <v>0</v>
      </c>
      <c r="BI208" s="162">
        <f t="shared" si="38"/>
        <v>0</v>
      </c>
      <c r="BJ208" s="161" t="s">
        <v>248</v>
      </c>
      <c r="BK208" s="162">
        <f t="shared" si="39"/>
        <v>0</v>
      </c>
      <c r="BL208" s="161" t="s">
        <v>277</v>
      </c>
      <c r="BM208" s="160" t="s">
        <v>600</v>
      </c>
    </row>
    <row r="209" spans="2:65" s="156" customFormat="1" ht="21.75" customHeight="1" x14ac:dyDescent="0.2">
      <c r="B209" s="174"/>
      <c r="C209" s="186" t="s">
        <v>599</v>
      </c>
      <c r="D209" s="186" t="s">
        <v>285</v>
      </c>
      <c r="E209" s="185" t="s">
        <v>598</v>
      </c>
      <c r="F209" s="184" t="s">
        <v>597</v>
      </c>
      <c r="G209" s="183" t="s">
        <v>192</v>
      </c>
      <c r="H209" s="182">
        <v>123</v>
      </c>
      <c r="I209" s="279">
        <v>0</v>
      </c>
      <c r="J209" s="181">
        <f t="shared" si="30"/>
        <v>0</v>
      </c>
      <c r="K209" s="180"/>
      <c r="L209" s="179"/>
      <c r="M209" s="178" t="s">
        <v>252</v>
      </c>
      <c r="N209" s="177" t="s">
        <v>280</v>
      </c>
      <c r="O209" s="176">
        <v>0</v>
      </c>
      <c r="P209" s="176">
        <f t="shared" si="31"/>
        <v>0</v>
      </c>
      <c r="Q209" s="176">
        <v>1.1E-4</v>
      </c>
      <c r="R209" s="176">
        <f t="shared" si="32"/>
        <v>1.353E-2</v>
      </c>
      <c r="S209" s="176">
        <v>0</v>
      </c>
      <c r="T209" s="175">
        <f t="shared" si="33"/>
        <v>0</v>
      </c>
      <c r="AR209" s="160" t="s">
        <v>286</v>
      </c>
      <c r="AT209" s="160" t="s">
        <v>285</v>
      </c>
      <c r="AU209" s="160" t="s">
        <v>250</v>
      </c>
      <c r="AY209" s="161" t="s">
        <v>278</v>
      </c>
      <c r="BE209" s="162">
        <f t="shared" si="34"/>
        <v>0</v>
      </c>
      <c r="BF209" s="162">
        <f t="shared" si="35"/>
        <v>0</v>
      </c>
      <c r="BG209" s="162">
        <f t="shared" si="36"/>
        <v>0</v>
      </c>
      <c r="BH209" s="162">
        <f t="shared" si="37"/>
        <v>0</v>
      </c>
      <c r="BI209" s="162">
        <f t="shared" si="38"/>
        <v>0</v>
      </c>
      <c r="BJ209" s="161" t="s">
        <v>248</v>
      </c>
      <c r="BK209" s="162">
        <f t="shared" si="39"/>
        <v>0</v>
      </c>
      <c r="BL209" s="161" t="s">
        <v>277</v>
      </c>
      <c r="BM209" s="160" t="s">
        <v>596</v>
      </c>
    </row>
    <row r="210" spans="2:65" s="156" customFormat="1" ht="21.75" customHeight="1" x14ac:dyDescent="0.2">
      <c r="B210" s="174"/>
      <c r="C210" s="186" t="s">
        <v>595</v>
      </c>
      <c r="D210" s="186" t="s">
        <v>285</v>
      </c>
      <c r="E210" s="185" t="s">
        <v>594</v>
      </c>
      <c r="F210" s="184" t="s">
        <v>593</v>
      </c>
      <c r="G210" s="183" t="s">
        <v>192</v>
      </c>
      <c r="H210" s="182">
        <v>115</v>
      </c>
      <c r="I210" s="279">
        <v>0</v>
      </c>
      <c r="J210" s="181">
        <f t="shared" si="30"/>
        <v>0</v>
      </c>
      <c r="K210" s="180"/>
      <c r="L210" s="179"/>
      <c r="M210" s="178" t="s">
        <v>252</v>
      </c>
      <c r="N210" s="177" t="s">
        <v>280</v>
      </c>
      <c r="O210" s="176">
        <v>0</v>
      </c>
      <c r="P210" s="176">
        <f t="shared" si="31"/>
        <v>0</v>
      </c>
      <c r="Q210" s="176">
        <v>6.9999999999999994E-5</v>
      </c>
      <c r="R210" s="176">
        <f t="shared" si="32"/>
        <v>8.0499999999999999E-3</v>
      </c>
      <c r="S210" s="176">
        <v>0</v>
      </c>
      <c r="T210" s="175">
        <f t="shared" si="33"/>
        <v>0</v>
      </c>
      <c r="AR210" s="160" t="s">
        <v>286</v>
      </c>
      <c r="AT210" s="160" t="s">
        <v>285</v>
      </c>
      <c r="AU210" s="160" t="s">
        <v>250</v>
      </c>
      <c r="AY210" s="161" t="s">
        <v>278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61" t="s">
        <v>248</v>
      </c>
      <c r="BK210" s="162">
        <f t="shared" si="39"/>
        <v>0</v>
      </c>
      <c r="BL210" s="161" t="s">
        <v>277</v>
      </c>
      <c r="BM210" s="160" t="s">
        <v>592</v>
      </c>
    </row>
    <row r="211" spans="2:65" s="156" customFormat="1" ht="21.75" customHeight="1" x14ac:dyDescent="0.2">
      <c r="B211" s="174"/>
      <c r="C211" s="186" t="s">
        <v>591</v>
      </c>
      <c r="D211" s="186" t="s">
        <v>285</v>
      </c>
      <c r="E211" s="185" t="s">
        <v>590</v>
      </c>
      <c r="F211" s="184" t="s">
        <v>589</v>
      </c>
      <c r="G211" s="183" t="s">
        <v>192</v>
      </c>
      <c r="H211" s="182">
        <v>46</v>
      </c>
      <c r="I211" s="279">
        <v>0</v>
      </c>
      <c r="J211" s="181">
        <f t="shared" si="30"/>
        <v>0</v>
      </c>
      <c r="K211" s="180"/>
      <c r="L211" s="179"/>
      <c r="M211" s="178" t="s">
        <v>252</v>
      </c>
      <c r="N211" s="177" t="s">
        <v>280</v>
      </c>
      <c r="O211" s="176">
        <v>0</v>
      </c>
      <c r="P211" s="176">
        <f t="shared" si="31"/>
        <v>0</v>
      </c>
      <c r="Q211" s="176">
        <v>5.0000000000000002E-5</v>
      </c>
      <c r="R211" s="176">
        <f t="shared" si="32"/>
        <v>2.3E-3</v>
      </c>
      <c r="S211" s="176">
        <v>0</v>
      </c>
      <c r="T211" s="175">
        <f t="shared" si="33"/>
        <v>0</v>
      </c>
      <c r="AR211" s="160" t="s">
        <v>286</v>
      </c>
      <c r="AT211" s="160" t="s">
        <v>285</v>
      </c>
      <c r="AU211" s="160" t="s">
        <v>250</v>
      </c>
      <c r="AY211" s="161" t="s">
        <v>278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61" t="s">
        <v>248</v>
      </c>
      <c r="BK211" s="162">
        <f t="shared" si="39"/>
        <v>0</v>
      </c>
      <c r="BL211" s="161" t="s">
        <v>277</v>
      </c>
      <c r="BM211" s="160" t="s">
        <v>588</v>
      </c>
    </row>
    <row r="212" spans="2:65" s="156" customFormat="1" ht="16.5" customHeight="1" x14ac:dyDescent="0.2">
      <c r="B212" s="174"/>
      <c r="C212" s="186" t="s">
        <v>587</v>
      </c>
      <c r="D212" s="186" t="s">
        <v>285</v>
      </c>
      <c r="E212" s="185" t="s">
        <v>586</v>
      </c>
      <c r="F212" s="184" t="s">
        <v>585</v>
      </c>
      <c r="G212" s="183" t="s">
        <v>166</v>
      </c>
      <c r="H212" s="182">
        <v>6</v>
      </c>
      <c r="I212" s="279">
        <v>0</v>
      </c>
      <c r="J212" s="181">
        <f t="shared" si="30"/>
        <v>0</v>
      </c>
      <c r="K212" s="180"/>
      <c r="L212" s="179"/>
      <c r="M212" s="178" t="s">
        <v>252</v>
      </c>
      <c r="N212" s="177" t="s">
        <v>280</v>
      </c>
      <c r="O212" s="176">
        <v>0</v>
      </c>
      <c r="P212" s="176">
        <f t="shared" si="31"/>
        <v>0</v>
      </c>
      <c r="Q212" s="176">
        <v>1.2E-4</v>
      </c>
      <c r="R212" s="176">
        <f t="shared" si="32"/>
        <v>7.2000000000000005E-4</v>
      </c>
      <c r="S212" s="176">
        <v>0</v>
      </c>
      <c r="T212" s="175">
        <f t="shared" si="33"/>
        <v>0</v>
      </c>
      <c r="AR212" s="160" t="s">
        <v>286</v>
      </c>
      <c r="AT212" s="160" t="s">
        <v>285</v>
      </c>
      <c r="AU212" s="160" t="s">
        <v>250</v>
      </c>
      <c r="AY212" s="161" t="s">
        <v>278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61" t="s">
        <v>248</v>
      </c>
      <c r="BK212" s="162">
        <f t="shared" si="39"/>
        <v>0</v>
      </c>
      <c r="BL212" s="161" t="s">
        <v>277</v>
      </c>
      <c r="BM212" s="160" t="s">
        <v>584</v>
      </c>
    </row>
    <row r="213" spans="2:65" s="156" customFormat="1" ht="16.5" customHeight="1" x14ac:dyDescent="0.2">
      <c r="B213" s="174"/>
      <c r="C213" s="186" t="s">
        <v>583</v>
      </c>
      <c r="D213" s="186" t="s">
        <v>285</v>
      </c>
      <c r="E213" s="185" t="s">
        <v>582</v>
      </c>
      <c r="F213" s="184" t="s">
        <v>581</v>
      </c>
      <c r="G213" s="183" t="s">
        <v>166</v>
      </c>
      <c r="H213" s="182">
        <v>2</v>
      </c>
      <c r="I213" s="279">
        <v>0</v>
      </c>
      <c r="J213" s="181">
        <f t="shared" si="30"/>
        <v>0</v>
      </c>
      <c r="K213" s="180"/>
      <c r="L213" s="179"/>
      <c r="M213" s="178" t="s">
        <v>252</v>
      </c>
      <c r="N213" s="177" t="s">
        <v>280</v>
      </c>
      <c r="O213" s="176">
        <v>0</v>
      </c>
      <c r="P213" s="176">
        <f t="shared" si="31"/>
        <v>0</v>
      </c>
      <c r="Q213" s="176">
        <v>1.2E-4</v>
      </c>
      <c r="R213" s="176">
        <f t="shared" si="32"/>
        <v>2.4000000000000001E-4</v>
      </c>
      <c r="S213" s="176">
        <v>0</v>
      </c>
      <c r="T213" s="175">
        <f t="shared" si="33"/>
        <v>0</v>
      </c>
      <c r="AR213" s="160" t="s">
        <v>286</v>
      </c>
      <c r="AT213" s="160" t="s">
        <v>285</v>
      </c>
      <c r="AU213" s="160" t="s">
        <v>250</v>
      </c>
      <c r="AY213" s="161" t="s">
        <v>278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61" t="s">
        <v>248</v>
      </c>
      <c r="BK213" s="162">
        <f t="shared" si="39"/>
        <v>0</v>
      </c>
      <c r="BL213" s="161" t="s">
        <v>277</v>
      </c>
      <c r="BM213" s="160" t="s">
        <v>580</v>
      </c>
    </row>
    <row r="214" spans="2:65" s="156" customFormat="1" ht="16.5" customHeight="1" x14ac:dyDescent="0.2">
      <c r="B214" s="174"/>
      <c r="C214" s="186" t="s">
        <v>579</v>
      </c>
      <c r="D214" s="186" t="s">
        <v>285</v>
      </c>
      <c r="E214" s="185" t="s">
        <v>578</v>
      </c>
      <c r="F214" s="184" t="s">
        <v>577</v>
      </c>
      <c r="G214" s="183" t="s">
        <v>166</v>
      </c>
      <c r="H214" s="182">
        <v>3</v>
      </c>
      <c r="I214" s="279">
        <v>0</v>
      </c>
      <c r="J214" s="181">
        <f t="shared" si="30"/>
        <v>0</v>
      </c>
      <c r="K214" s="180"/>
      <c r="L214" s="179"/>
      <c r="M214" s="178" t="s">
        <v>252</v>
      </c>
      <c r="N214" s="177" t="s">
        <v>280</v>
      </c>
      <c r="O214" s="176">
        <v>0</v>
      </c>
      <c r="P214" s="176">
        <f t="shared" si="31"/>
        <v>0</v>
      </c>
      <c r="Q214" s="176">
        <v>6.3000000000000003E-4</v>
      </c>
      <c r="R214" s="176">
        <f t="shared" si="32"/>
        <v>1.8900000000000002E-3</v>
      </c>
      <c r="S214" s="176">
        <v>0</v>
      </c>
      <c r="T214" s="175">
        <f t="shared" si="33"/>
        <v>0</v>
      </c>
      <c r="AR214" s="160" t="s">
        <v>286</v>
      </c>
      <c r="AT214" s="160" t="s">
        <v>285</v>
      </c>
      <c r="AU214" s="160" t="s">
        <v>250</v>
      </c>
      <c r="AY214" s="161" t="s">
        <v>278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61" t="s">
        <v>248</v>
      </c>
      <c r="BK214" s="162">
        <f t="shared" si="39"/>
        <v>0</v>
      </c>
      <c r="BL214" s="161" t="s">
        <v>277</v>
      </c>
      <c r="BM214" s="160" t="s">
        <v>576</v>
      </c>
    </row>
    <row r="215" spans="2:65" s="156" customFormat="1" ht="16.5" customHeight="1" x14ac:dyDescent="0.2">
      <c r="B215" s="174"/>
      <c r="C215" s="186" t="s">
        <v>575</v>
      </c>
      <c r="D215" s="186" t="s">
        <v>285</v>
      </c>
      <c r="E215" s="185" t="s">
        <v>574</v>
      </c>
      <c r="F215" s="184" t="s">
        <v>573</v>
      </c>
      <c r="G215" s="183" t="s">
        <v>166</v>
      </c>
      <c r="H215" s="182">
        <v>1</v>
      </c>
      <c r="I215" s="279">
        <v>0</v>
      </c>
      <c r="J215" s="181">
        <f t="shared" si="30"/>
        <v>0</v>
      </c>
      <c r="K215" s="180"/>
      <c r="L215" s="179"/>
      <c r="M215" s="178" t="s">
        <v>252</v>
      </c>
      <c r="N215" s="177" t="s">
        <v>280</v>
      </c>
      <c r="O215" s="176">
        <v>0</v>
      </c>
      <c r="P215" s="176">
        <f t="shared" si="31"/>
        <v>0</v>
      </c>
      <c r="Q215" s="176">
        <v>6.3000000000000003E-4</v>
      </c>
      <c r="R215" s="176">
        <f t="shared" si="32"/>
        <v>6.3000000000000003E-4</v>
      </c>
      <c r="S215" s="176">
        <v>0</v>
      </c>
      <c r="T215" s="175">
        <f t="shared" si="33"/>
        <v>0</v>
      </c>
      <c r="AR215" s="160" t="s">
        <v>286</v>
      </c>
      <c r="AT215" s="160" t="s">
        <v>285</v>
      </c>
      <c r="AU215" s="160" t="s">
        <v>250</v>
      </c>
      <c r="AY215" s="161" t="s">
        <v>278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61" t="s">
        <v>248</v>
      </c>
      <c r="BK215" s="162">
        <f t="shared" si="39"/>
        <v>0</v>
      </c>
      <c r="BL215" s="161" t="s">
        <v>277</v>
      </c>
      <c r="BM215" s="160" t="s">
        <v>572</v>
      </c>
    </row>
    <row r="216" spans="2:65" s="156" customFormat="1" ht="21.75" customHeight="1" x14ac:dyDescent="0.2">
      <c r="B216" s="174"/>
      <c r="C216" s="186" t="s">
        <v>571</v>
      </c>
      <c r="D216" s="186" t="s">
        <v>285</v>
      </c>
      <c r="E216" s="185" t="s">
        <v>570</v>
      </c>
      <c r="F216" s="184" t="s">
        <v>569</v>
      </c>
      <c r="G216" s="183" t="s">
        <v>166</v>
      </c>
      <c r="H216" s="182">
        <v>2</v>
      </c>
      <c r="I216" s="279">
        <v>0</v>
      </c>
      <c r="J216" s="181">
        <f t="shared" si="30"/>
        <v>0</v>
      </c>
      <c r="K216" s="180"/>
      <c r="L216" s="179"/>
      <c r="M216" s="178" t="s">
        <v>252</v>
      </c>
      <c r="N216" s="177" t="s">
        <v>280</v>
      </c>
      <c r="O216" s="176">
        <v>0</v>
      </c>
      <c r="P216" s="176">
        <f t="shared" si="31"/>
        <v>0</v>
      </c>
      <c r="Q216" s="176">
        <v>0</v>
      </c>
      <c r="R216" s="176">
        <f t="shared" si="32"/>
        <v>0</v>
      </c>
      <c r="S216" s="176">
        <v>0</v>
      </c>
      <c r="T216" s="175">
        <f t="shared" si="33"/>
        <v>0</v>
      </c>
      <c r="AR216" s="160" t="s">
        <v>286</v>
      </c>
      <c r="AT216" s="160" t="s">
        <v>285</v>
      </c>
      <c r="AU216" s="160" t="s">
        <v>250</v>
      </c>
      <c r="AY216" s="161" t="s">
        <v>278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61" t="s">
        <v>248</v>
      </c>
      <c r="BK216" s="162">
        <f t="shared" si="39"/>
        <v>0</v>
      </c>
      <c r="BL216" s="161" t="s">
        <v>277</v>
      </c>
      <c r="BM216" s="160" t="s">
        <v>568</v>
      </c>
    </row>
    <row r="217" spans="2:65" s="156" customFormat="1" ht="24.2" customHeight="1" x14ac:dyDescent="0.2">
      <c r="B217" s="174"/>
      <c r="C217" s="186" t="s">
        <v>567</v>
      </c>
      <c r="D217" s="186" t="s">
        <v>285</v>
      </c>
      <c r="E217" s="185" t="s">
        <v>566</v>
      </c>
      <c r="F217" s="184" t="s">
        <v>565</v>
      </c>
      <c r="G217" s="183" t="s">
        <v>166</v>
      </c>
      <c r="H217" s="182">
        <v>3</v>
      </c>
      <c r="I217" s="279">
        <v>0</v>
      </c>
      <c r="J217" s="181">
        <f t="shared" si="30"/>
        <v>0</v>
      </c>
      <c r="K217" s="180"/>
      <c r="L217" s="179"/>
      <c r="M217" s="178" t="s">
        <v>252</v>
      </c>
      <c r="N217" s="177" t="s">
        <v>280</v>
      </c>
      <c r="O217" s="176">
        <v>0</v>
      </c>
      <c r="P217" s="176">
        <f t="shared" si="31"/>
        <v>0</v>
      </c>
      <c r="Q217" s="176">
        <v>3.0000000000000001E-5</v>
      </c>
      <c r="R217" s="176">
        <f t="shared" si="32"/>
        <v>9.0000000000000006E-5</v>
      </c>
      <c r="S217" s="176">
        <v>0</v>
      </c>
      <c r="T217" s="175">
        <f t="shared" si="33"/>
        <v>0</v>
      </c>
      <c r="AR217" s="160" t="s">
        <v>372</v>
      </c>
      <c r="AT217" s="160" t="s">
        <v>285</v>
      </c>
      <c r="AU217" s="160" t="s">
        <v>250</v>
      </c>
      <c r="AY217" s="161" t="s">
        <v>278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61" t="s">
        <v>248</v>
      </c>
      <c r="BK217" s="162">
        <f t="shared" si="39"/>
        <v>0</v>
      </c>
      <c r="BL217" s="161" t="s">
        <v>372</v>
      </c>
      <c r="BM217" s="160" t="s">
        <v>564</v>
      </c>
    </row>
    <row r="218" spans="2:65" s="156" customFormat="1" ht="16.5" customHeight="1" x14ac:dyDescent="0.2">
      <c r="B218" s="174"/>
      <c r="C218" s="173" t="s">
        <v>563</v>
      </c>
      <c r="D218" s="173" t="s">
        <v>279</v>
      </c>
      <c r="E218" s="172" t="s">
        <v>562</v>
      </c>
      <c r="F218" s="171" t="s">
        <v>281</v>
      </c>
      <c r="G218" s="170" t="s">
        <v>166</v>
      </c>
      <c r="H218" s="169">
        <v>1</v>
      </c>
      <c r="I218" s="277">
        <v>0</v>
      </c>
      <c r="J218" s="168">
        <f t="shared" si="30"/>
        <v>0</v>
      </c>
      <c r="K218" s="167"/>
      <c r="L218" s="157"/>
      <c r="M218" s="198" t="s">
        <v>252</v>
      </c>
      <c r="N218" s="197" t="s">
        <v>280</v>
      </c>
      <c r="O218" s="176">
        <v>0</v>
      </c>
      <c r="P218" s="176">
        <f t="shared" si="31"/>
        <v>0</v>
      </c>
      <c r="Q218" s="176">
        <v>0</v>
      </c>
      <c r="R218" s="176">
        <f t="shared" si="32"/>
        <v>0</v>
      </c>
      <c r="S218" s="176">
        <v>0</v>
      </c>
      <c r="T218" s="175">
        <f t="shared" si="33"/>
        <v>0</v>
      </c>
      <c r="AR218" s="160" t="s">
        <v>277</v>
      </c>
      <c r="AT218" s="160" t="s">
        <v>279</v>
      </c>
      <c r="AU218" s="160" t="s">
        <v>250</v>
      </c>
      <c r="AY218" s="161" t="s">
        <v>278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61" t="s">
        <v>248</v>
      </c>
      <c r="BK218" s="162">
        <f t="shared" si="39"/>
        <v>0</v>
      </c>
      <c r="BL218" s="161" t="s">
        <v>277</v>
      </c>
      <c r="BM218" s="160" t="s">
        <v>561</v>
      </c>
    </row>
    <row r="219" spans="2:65" s="187" customFormat="1" ht="20.85" customHeight="1" x14ac:dyDescent="0.2">
      <c r="B219" s="194"/>
      <c r="D219" s="189" t="s">
        <v>350</v>
      </c>
      <c r="E219" s="196" t="s">
        <v>560</v>
      </c>
      <c r="F219" s="196" t="s">
        <v>559</v>
      </c>
      <c r="I219" s="278"/>
      <c r="J219" s="195">
        <f>BK219</f>
        <v>0</v>
      </c>
      <c r="L219" s="194"/>
      <c r="M219" s="193"/>
      <c r="P219" s="192">
        <f>SUM(P220:P225)</f>
        <v>36.985000000000007</v>
      </c>
      <c r="R219" s="192">
        <f>SUM(R220:R225)</f>
        <v>1.34</v>
      </c>
      <c r="T219" s="191">
        <f>SUM(T220:T225)</f>
        <v>0</v>
      </c>
      <c r="AR219" s="189" t="s">
        <v>54</v>
      </c>
      <c r="AT219" s="190" t="s">
        <v>350</v>
      </c>
      <c r="AU219" s="190" t="s">
        <v>250</v>
      </c>
      <c r="AY219" s="189" t="s">
        <v>278</v>
      </c>
      <c r="BK219" s="188">
        <f>SUM(BK220:BK225)</f>
        <v>0</v>
      </c>
    </row>
    <row r="220" spans="2:65" s="156" customFormat="1" ht="24.2" customHeight="1" x14ac:dyDescent="0.2">
      <c r="B220" s="174"/>
      <c r="C220" s="173" t="s">
        <v>558</v>
      </c>
      <c r="D220" s="173" t="s">
        <v>279</v>
      </c>
      <c r="E220" s="172" t="s">
        <v>557</v>
      </c>
      <c r="F220" s="171" t="s">
        <v>556</v>
      </c>
      <c r="G220" s="170" t="s">
        <v>192</v>
      </c>
      <c r="H220" s="169">
        <v>25</v>
      </c>
      <c r="I220" s="277">
        <v>0</v>
      </c>
      <c r="J220" s="168">
        <f t="shared" ref="J220:J225" si="40">ROUND(I220*H220,2)</f>
        <v>0</v>
      </c>
      <c r="K220" s="167"/>
      <c r="L220" s="157"/>
      <c r="M220" s="198" t="s">
        <v>252</v>
      </c>
      <c r="N220" s="197" t="s">
        <v>280</v>
      </c>
      <c r="O220" s="176">
        <v>1.2490000000000001</v>
      </c>
      <c r="P220" s="176">
        <f t="shared" ref="P220:P225" si="41">O220*H220</f>
        <v>31.225000000000001</v>
      </c>
      <c r="Q220" s="176">
        <v>0</v>
      </c>
      <c r="R220" s="176">
        <f t="shared" ref="R220:R225" si="42">Q220*H220</f>
        <v>0</v>
      </c>
      <c r="S220" s="176">
        <v>0</v>
      </c>
      <c r="T220" s="175">
        <f t="shared" ref="T220:T225" si="43">S220*H220</f>
        <v>0</v>
      </c>
      <c r="AR220" s="160" t="s">
        <v>62</v>
      </c>
      <c r="AT220" s="160" t="s">
        <v>279</v>
      </c>
      <c r="AU220" s="160" t="s">
        <v>54</v>
      </c>
      <c r="AY220" s="161" t="s">
        <v>278</v>
      </c>
      <c r="BE220" s="162">
        <f t="shared" ref="BE220:BE225" si="44">IF(N220="základní",J220,0)</f>
        <v>0</v>
      </c>
      <c r="BF220" s="162">
        <f t="shared" ref="BF220:BF225" si="45">IF(N220="snížená",J220,0)</f>
        <v>0</v>
      </c>
      <c r="BG220" s="162">
        <f t="shared" ref="BG220:BG225" si="46">IF(N220="zákl. přenesená",J220,0)</f>
        <v>0</v>
      </c>
      <c r="BH220" s="162">
        <f t="shared" ref="BH220:BH225" si="47">IF(N220="sníž. přenesená",J220,0)</f>
        <v>0</v>
      </c>
      <c r="BI220" s="162">
        <f t="shared" ref="BI220:BI225" si="48">IF(N220="nulová",J220,0)</f>
        <v>0</v>
      </c>
      <c r="BJ220" s="161" t="s">
        <v>248</v>
      </c>
      <c r="BK220" s="162">
        <f t="shared" ref="BK220:BK225" si="49">ROUND(I220*H220,2)</f>
        <v>0</v>
      </c>
      <c r="BL220" s="161" t="s">
        <v>62</v>
      </c>
      <c r="BM220" s="160" t="s">
        <v>555</v>
      </c>
    </row>
    <row r="221" spans="2:65" s="156" customFormat="1" ht="24.2" customHeight="1" x14ac:dyDescent="0.2">
      <c r="B221" s="174"/>
      <c r="C221" s="173" t="s">
        <v>554</v>
      </c>
      <c r="D221" s="173" t="s">
        <v>279</v>
      </c>
      <c r="E221" s="172" t="s">
        <v>553</v>
      </c>
      <c r="F221" s="171" t="s">
        <v>552</v>
      </c>
      <c r="G221" s="170" t="s">
        <v>192</v>
      </c>
      <c r="H221" s="169">
        <v>25</v>
      </c>
      <c r="I221" s="277">
        <v>0</v>
      </c>
      <c r="J221" s="168">
        <f t="shared" si="40"/>
        <v>0</v>
      </c>
      <c r="K221" s="167"/>
      <c r="L221" s="157"/>
      <c r="M221" s="198" t="s">
        <v>252</v>
      </c>
      <c r="N221" s="197" t="s">
        <v>280</v>
      </c>
      <c r="O221" s="176">
        <v>0.188</v>
      </c>
      <c r="P221" s="176">
        <f t="shared" si="41"/>
        <v>4.7</v>
      </c>
      <c r="Q221" s="176">
        <v>0</v>
      </c>
      <c r="R221" s="176">
        <f t="shared" si="42"/>
        <v>0</v>
      </c>
      <c r="S221" s="176">
        <v>0</v>
      </c>
      <c r="T221" s="175">
        <f t="shared" si="43"/>
        <v>0</v>
      </c>
      <c r="AR221" s="160" t="s">
        <v>62</v>
      </c>
      <c r="AT221" s="160" t="s">
        <v>279</v>
      </c>
      <c r="AU221" s="160" t="s">
        <v>54</v>
      </c>
      <c r="AY221" s="161" t="s">
        <v>278</v>
      </c>
      <c r="BE221" s="162">
        <f t="shared" si="44"/>
        <v>0</v>
      </c>
      <c r="BF221" s="162">
        <f t="shared" si="45"/>
        <v>0</v>
      </c>
      <c r="BG221" s="162">
        <f t="shared" si="46"/>
        <v>0</v>
      </c>
      <c r="BH221" s="162">
        <f t="shared" si="47"/>
        <v>0</v>
      </c>
      <c r="BI221" s="162">
        <f t="shared" si="48"/>
        <v>0</v>
      </c>
      <c r="BJ221" s="161" t="s">
        <v>248</v>
      </c>
      <c r="BK221" s="162">
        <f t="shared" si="49"/>
        <v>0</v>
      </c>
      <c r="BL221" s="161" t="s">
        <v>62</v>
      </c>
      <c r="BM221" s="160" t="s">
        <v>551</v>
      </c>
    </row>
    <row r="222" spans="2:65" s="156" customFormat="1" ht="24.2" customHeight="1" x14ac:dyDescent="0.2">
      <c r="B222" s="174"/>
      <c r="C222" s="173" t="s">
        <v>550</v>
      </c>
      <c r="D222" s="173" t="s">
        <v>279</v>
      </c>
      <c r="E222" s="172" t="s">
        <v>549</v>
      </c>
      <c r="F222" s="171" t="s">
        <v>548</v>
      </c>
      <c r="G222" s="170" t="s">
        <v>192</v>
      </c>
      <c r="H222" s="169">
        <v>5</v>
      </c>
      <c r="I222" s="277">
        <v>0</v>
      </c>
      <c r="J222" s="168">
        <f t="shared" si="40"/>
        <v>0</v>
      </c>
      <c r="K222" s="167"/>
      <c r="L222" s="157"/>
      <c r="M222" s="198" t="s">
        <v>252</v>
      </c>
      <c r="N222" s="197" t="s">
        <v>280</v>
      </c>
      <c r="O222" s="176">
        <v>4.2000000000000003E-2</v>
      </c>
      <c r="P222" s="176">
        <f t="shared" si="41"/>
        <v>0.21000000000000002</v>
      </c>
      <c r="Q222" s="176">
        <v>0</v>
      </c>
      <c r="R222" s="176">
        <f t="shared" si="42"/>
        <v>0</v>
      </c>
      <c r="S222" s="176">
        <v>0</v>
      </c>
      <c r="T222" s="175">
        <f t="shared" si="43"/>
        <v>0</v>
      </c>
      <c r="AR222" s="160" t="s">
        <v>62</v>
      </c>
      <c r="AT222" s="160" t="s">
        <v>279</v>
      </c>
      <c r="AU222" s="160" t="s">
        <v>54</v>
      </c>
      <c r="AY222" s="161" t="s">
        <v>278</v>
      </c>
      <c r="BE222" s="162">
        <f t="shared" si="44"/>
        <v>0</v>
      </c>
      <c r="BF222" s="162">
        <f t="shared" si="45"/>
        <v>0</v>
      </c>
      <c r="BG222" s="162">
        <f t="shared" si="46"/>
        <v>0</v>
      </c>
      <c r="BH222" s="162">
        <f t="shared" si="47"/>
        <v>0</v>
      </c>
      <c r="BI222" s="162">
        <f t="shared" si="48"/>
        <v>0</v>
      </c>
      <c r="BJ222" s="161" t="s">
        <v>248</v>
      </c>
      <c r="BK222" s="162">
        <f t="shared" si="49"/>
        <v>0</v>
      </c>
      <c r="BL222" s="161" t="s">
        <v>62</v>
      </c>
      <c r="BM222" s="160" t="s">
        <v>547</v>
      </c>
    </row>
    <row r="223" spans="2:65" s="156" customFormat="1" ht="24.2" customHeight="1" x14ac:dyDescent="0.2">
      <c r="B223" s="174"/>
      <c r="C223" s="173" t="s">
        <v>546</v>
      </c>
      <c r="D223" s="173" t="s">
        <v>279</v>
      </c>
      <c r="E223" s="172" t="s">
        <v>545</v>
      </c>
      <c r="F223" s="171" t="s">
        <v>544</v>
      </c>
      <c r="G223" s="170" t="s">
        <v>192</v>
      </c>
      <c r="H223" s="169">
        <v>5</v>
      </c>
      <c r="I223" s="277">
        <v>0</v>
      </c>
      <c r="J223" s="168">
        <f t="shared" si="40"/>
        <v>0</v>
      </c>
      <c r="K223" s="167"/>
      <c r="L223" s="157"/>
      <c r="M223" s="198" t="s">
        <v>252</v>
      </c>
      <c r="N223" s="197" t="s">
        <v>280</v>
      </c>
      <c r="O223" s="176">
        <v>0.17</v>
      </c>
      <c r="P223" s="176">
        <f t="shared" si="41"/>
        <v>0.85000000000000009</v>
      </c>
      <c r="Q223" s="176">
        <v>0.108</v>
      </c>
      <c r="R223" s="176">
        <f t="shared" si="42"/>
        <v>0.54</v>
      </c>
      <c r="S223" s="176">
        <v>0</v>
      </c>
      <c r="T223" s="175">
        <f t="shared" si="43"/>
        <v>0</v>
      </c>
      <c r="AR223" s="160" t="s">
        <v>62</v>
      </c>
      <c r="AT223" s="160" t="s">
        <v>279</v>
      </c>
      <c r="AU223" s="160" t="s">
        <v>54</v>
      </c>
      <c r="AY223" s="161" t="s">
        <v>278</v>
      </c>
      <c r="BE223" s="162">
        <f t="shared" si="44"/>
        <v>0</v>
      </c>
      <c r="BF223" s="162">
        <f t="shared" si="45"/>
        <v>0</v>
      </c>
      <c r="BG223" s="162">
        <f t="shared" si="46"/>
        <v>0</v>
      </c>
      <c r="BH223" s="162">
        <f t="shared" si="47"/>
        <v>0</v>
      </c>
      <c r="BI223" s="162">
        <f t="shared" si="48"/>
        <v>0</v>
      </c>
      <c r="BJ223" s="161" t="s">
        <v>248</v>
      </c>
      <c r="BK223" s="162">
        <f t="shared" si="49"/>
        <v>0</v>
      </c>
      <c r="BL223" s="161" t="s">
        <v>62</v>
      </c>
      <c r="BM223" s="160" t="s">
        <v>543</v>
      </c>
    </row>
    <row r="224" spans="2:65" s="156" customFormat="1" ht="16.5" customHeight="1" x14ac:dyDescent="0.2">
      <c r="B224" s="174"/>
      <c r="C224" s="186" t="s">
        <v>542</v>
      </c>
      <c r="D224" s="186" t="s">
        <v>285</v>
      </c>
      <c r="E224" s="185" t="s">
        <v>541</v>
      </c>
      <c r="F224" s="184" t="s">
        <v>540</v>
      </c>
      <c r="G224" s="183" t="s">
        <v>135</v>
      </c>
      <c r="H224" s="182">
        <v>0.8</v>
      </c>
      <c r="I224" s="279">
        <v>0</v>
      </c>
      <c r="J224" s="181">
        <f t="shared" si="40"/>
        <v>0</v>
      </c>
      <c r="K224" s="180"/>
      <c r="L224" s="179"/>
      <c r="M224" s="178" t="s">
        <v>252</v>
      </c>
      <c r="N224" s="177" t="s">
        <v>280</v>
      </c>
      <c r="O224" s="176">
        <v>0</v>
      </c>
      <c r="P224" s="176">
        <f t="shared" si="41"/>
        <v>0</v>
      </c>
      <c r="Q224" s="176">
        <v>1</v>
      </c>
      <c r="R224" s="176">
        <f t="shared" si="42"/>
        <v>0.8</v>
      </c>
      <c r="S224" s="176">
        <v>0</v>
      </c>
      <c r="T224" s="175">
        <f t="shared" si="43"/>
        <v>0</v>
      </c>
      <c r="AR224" s="160" t="s">
        <v>539</v>
      </c>
      <c r="AT224" s="160" t="s">
        <v>285</v>
      </c>
      <c r="AU224" s="160" t="s">
        <v>54</v>
      </c>
      <c r="AY224" s="161" t="s">
        <v>278</v>
      </c>
      <c r="BE224" s="162">
        <f t="shared" si="44"/>
        <v>0</v>
      </c>
      <c r="BF224" s="162">
        <f t="shared" si="45"/>
        <v>0</v>
      </c>
      <c r="BG224" s="162">
        <f t="shared" si="46"/>
        <v>0</v>
      </c>
      <c r="BH224" s="162">
        <f t="shared" si="47"/>
        <v>0</v>
      </c>
      <c r="BI224" s="162">
        <f t="shared" si="48"/>
        <v>0</v>
      </c>
      <c r="BJ224" s="161" t="s">
        <v>248</v>
      </c>
      <c r="BK224" s="162">
        <f t="shared" si="49"/>
        <v>0</v>
      </c>
      <c r="BL224" s="161" t="s">
        <v>62</v>
      </c>
      <c r="BM224" s="160" t="s">
        <v>538</v>
      </c>
    </row>
    <row r="225" spans="2:65" s="156" customFormat="1" ht="16.5" customHeight="1" x14ac:dyDescent="0.2">
      <c r="B225" s="174"/>
      <c r="C225" s="186" t="s">
        <v>537</v>
      </c>
      <c r="D225" s="186" t="s">
        <v>285</v>
      </c>
      <c r="E225" s="185" t="s">
        <v>536</v>
      </c>
      <c r="F225" s="184" t="s">
        <v>535</v>
      </c>
      <c r="G225" s="183" t="s">
        <v>192</v>
      </c>
      <c r="H225" s="182">
        <v>5</v>
      </c>
      <c r="I225" s="279">
        <v>0</v>
      </c>
      <c r="J225" s="181">
        <f t="shared" si="40"/>
        <v>0</v>
      </c>
      <c r="K225" s="180"/>
      <c r="L225" s="179"/>
      <c r="M225" s="178" t="s">
        <v>252</v>
      </c>
      <c r="N225" s="177" t="s">
        <v>280</v>
      </c>
      <c r="O225" s="176">
        <v>0</v>
      </c>
      <c r="P225" s="176">
        <f t="shared" si="41"/>
        <v>0</v>
      </c>
      <c r="Q225" s="176">
        <v>0</v>
      </c>
      <c r="R225" s="176">
        <f t="shared" si="42"/>
        <v>0</v>
      </c>
      <c r="S225" s="176">
        <v>0</v>
      </c>
      <c r="T225" s="175">
        <f t="shared" si="43"/>
        <v>0</v>
      </c>
      <c r="AR225" s="160" t="s">
        <v>372</v>
      </c>
      <c r="AT225" s="160" t="s">
        <v>285</v>
      </c>
      <c r="AU225" s="160" t="s">
        <v>54</v>
      </c>
      <c r="AY225" s="161" t="s">
        <v>278</v>
      </c>
      <c r="BE225" s="162">
        <f t="shared" si="44"/>
        <v>0</v>
      </c>
      <c r="BF225" s="162">
        <f t="shared" si="45"/>
        <v>0</v>
      </c>
      <c r="BG225" s="162">
        <f t="shared" si="46"/>
        <v>0</v>
      </c>
      <c r="BH225" s="162">
        <f t="shared" si="47"/>
        <v>0</v>
      </c>
      <c r="BI225" s="162">
        <f t="shared" si="48"/>
        <v>0</v>
      </c>
      <c r="BJ225" s="161" t="s">
        <v>248</v>
      </c>
      <c r="BK225" s="162">
        <f t="shared" si="49"/>
        <v>0</v>
      </c>
      <c r="BL225" s="161" t="s">
        <v>372</v>
      </c>
      <c r="BM225" s="160" t="s">
        <v>534</v>
      </c>
    </row>
    <row r="226" spans="2:65" s="187" customFormat="1" ht="22.9" customHeight="1" x14ac:dyDescent="0.2">
      <c r="B226" s="194"/>
      <c r="D226" s="189" t="s">
        <v>350</v>
      </c>
      <c r="E226" s="196" t="s">
        <v>533</v>
      </c>
      <c r="F226" s="196" t="s">
        <v>532</v>
      </c>
      <c r="I226" s="278"/>
      <c r="J226" s="195">
        <f>BK226</f>
        <v>0</v>
      </c>
      <c r="L226" s="194"/>
      <c r="M226" s="193"/>
      <c r="P226" s="192">
        <f>SUM(P227:P243)</f>
        <v>0</v>
      </c>
      <c r="R226" s="192">
        <f>SUM(R227:R243)</f>
        <v>4.8220000000000006E-2</v>
      </c>
      <c r="T226" s="191">
        <f>SUM(T227:T243)</f>
        <v>0</v>
      </c>
      <c r="AR226" s="189" t="s">
        <v>250</v>
      </c>
      <c r="AT226" s="190" t="s">
        <v>350</v>
      </c>
      <c r="AU226" s="190" t="s">
        <v>248</v>
      </c>
      <c r="AY226" s="189" t="s">
        <v>278</v>
      </c>
      <c r="BK226" s="188">
        <f>SUM(BK227:BK243)</f>
        <v>0</v>
      </c>
    </row>
    <row r="227" spans="2:65" s="156" customFormat="1" ht="16.5" customHeight="1" x14ac:dyDescent="0.2">
      <c r="B227" s="174"/>
      <c r="C227" s="186" t="s">
        <v>531</v>
      </c>
      <c r="D227" s="186" t="s">
        <v>285</v>
      </c>
      <c r="E227" s="185" t="s">
        <v>530</v>
      </c>
      <c r="F227" s="184" t="s">
        <v>529</v>
      </c>
      <c r="G227" s="183" t="s">
        <v>166</v>
      </c>
      <c r="H227" s="182">
        <v>2</v>
      </c>
      <c r="I227" s="279">
        <v>0</v>
      </c>
      <c r="J227" s="181">
        <f t="shared" ref="J227:J243" si="50">ROUND(I227*H227,2)</f>
        <v>0</v>
      </c>
      <c r="K227" s="180"/>
      <c r="L227" s="179"/>
      <c r="M227" s="178" t="s">
        <v>252</v>
      </c>
      <c r="N227" s="177" t="s">
        <v>280</v>
      </c>
      <c r="O227" s="176">
        <v>0</v>
      </c>
      <c r="P227" s="176">
        <f t="shared" ref="P227:P243" si="51">O227*H227</f>
        <v>0</v>
      </c>
      <c r="Q227" s="176">
        <v>1.2E-4</v>
      </c>
      <c r="R227" s="176">
        <f t="shared" ref="R227:R243" si="52">Q227*H227</f>
        <v>2.4000000000000001E-4</v>
      </c>
      <c r="S227" s="176">
        <v>0</v>
      </c>
      <c r="T227" s="175">
        <f t="shared" ref="T227:T243" si="53">S227*H227</f>
        <v>0</v>
      </c>
      <c r="AR227" s="160" t="s">
        <v>286</v>
      </c>
      <c r="AT227" s="160" t="s">
        <v>285</v>
      </c>
      <c r="AU227" s="160" t="s">
        <v>250</v>
      </c>
      <c r="AY227" s="161" t="s">
        <v>278</v>
      </c>
      <c r="BE227" s="162">
        <f t="shared" ref="BE227:BE243" si="54">IF(N227="základní",J227,0)</f>
        <v>0</v>
      </c>
      <c r="BF227" s="162">
        <f t="shared" ref="BF227:BF243" si="55">IF(N227="snížená",J227,0)</f>
        <v>0</v>
      </c>
      <c r="BG227" s="162">
        <f t="shared" ref="BG227:BG243" si="56">IF(N227="zákl. přenesená",J227,0)</f>
        <v>0</v>
      </c>
      <c r="BH227" s="162">
        <f t="shared" ref="BH227:BH243" si="57">IF(N227="sníž. přenesená",J227,0)</f>
        <v>0</v>
      </c>
      <c r="BI227" s="162">
        <f t="shared" ref="BI227:BI243" si="58">IF(N227="nulová",J227,0)</f>
        <v>0</v>
      </c>
      <c r="BJ227" s="161" t="s">
        <v>248</v>
      </c>
      <c r="BK227" s="162">
        <f t="shared" ref="BK227:BK243" si="59">ROUND(I227*H227,2)</f>
        <v>0</v>
      </c>
      <c r="BL227" s="161" t="s">
        <v>277</v>
      </c>
      <c r="BM227" s="160" t="s">
        <v>528</v>
      </c>
    </row>
    <row r="228" spans="2:65" s="156" customFormat="1" ht="16.5" customHeight="1" x14ac:dyDescent="0.2">
      <c r="B228" s="174"/>
      <c r="C228" s="186" t="s">
        <v>527</v>
      </c>
      <c r="D228" s="186" t="s">
        <v>285</v>
      </c>
      <c r="E228" s="185" t="s">
        <v>526</v>
      </c>
      <c r="F228" s="184" t="s">
        <v>525</v>
      </c>
      <c r="G228" s="183" t="s">
        <v>520</v>
      </c>
      <c r="H228" s="182">
        <v>40</v>
      </c>
      <c r="I228" s="279">
        <v>0</v>
      </c>
      <c r="J228" s="181">
        <f t="shared" si="50"/>
        <v>0</v>
      </c>
      <c r="K228" s="180"/>
      <c r="L228" s="179"/>
      <c r="M228" s="178" t="s">
        <v>252</v>
      </c>
      <c r="N228" s="177" t="s">
        <v>280</v>
      </c>
      <c r="O228" s="176">
        <v>0</v>
      </c>
      <c r="P228" s="176">
        <f t="shared" si="51"/>
        <v>0</v>
      </c>
      <c r="Q228" s="176">
        <v>1E-3</v>
      </c>
      <c r="R228" s="176">
        <f t="shared" si="52"/>
        <v>0.04</v>
      </c>
      <c r="S228" s="176">
        <v>0</v>
      </c>
      <c r="T228" s="175">
        <f t="shared" si="53"/>
        <v>0</v>
      </c>
      <c r="AR228" s="160" t="s">
        <v>286</v>
      </c>
      <c r="AT228" s="160" t="s">
        <v>285</v>
      </c>
      <c r="AU228" s="160" t="s">
        <v>250</v>
      </c>
      <c r="AY228" s="161" t="s">
        <v>278</v>
      </c>
      <c r="BE228" s="162">
        <f t="shared" si="54"/>
        <v>0</v>
      </c>
      <c r="BF228" s="162">
        <f t="shared" si="55"/>
        <v>0</v>
      </c>
      <c r="BG228" s="162">
        <f t="shared" si="56"/>
        <v>0</v>
      </c>
      <c r="BH228" s="162">
        <f t="shared" si="57"/>
        <v>0</v>
      </c>
      <c r="BI228" s="162">
        <f t="shared" si="58"/>
        <v>0</v>
      </c>
      <c r="BJ228" s="161" t="s">
        <v>248</v>
      </c>
      <c r="BK228" s="162">
        <f t="shared" si="59"/>
        <v>0</v>
      </c>
      <c r="BL228" s="161" t="s">
        <v>277</v>
      </c>
      <c r="BM228" s="160" t="s">
        <v>524</v>
      </c>
    </row>
    <row r="229" spans="2:65" s="156" customFormat="1" ht="16.5" customHeight="1" x14ac:dyDescent="0.2">
      <c r="B229" s="174"/>
      <c r="C229" s="186" t="s">
        <v>523</v>
      </c>
      <c r="D229" s="186" t="s">
        <v>285</v>
      </c>
      <c r="E229" s="185" t="s">
        <v>522</v>
      </c>
      <c r="F229" s="184" t="s">
        <v>521</v>
      </c>
      <c r="G229" s="183" t="s">
        <v>520</v>
      </c>
      <c r="H229" s="182">
        <v>4</v>
      </c>
      <c r="I229" s="279">
        <v>0</v>
      </c>
      <c r="J229" s="181">
        <f t="shared" si="50"/>
        <v>0</v>
      </c>
      <c r="K229" s="180"/>
      <c r="L229" s="179"/>
      <c r="M229" s="178" t="s">
        <v>252</v>
      </c>
      <c r="N229" s="177" t="s">
        <v>280</v>
      </c>
      <c r="O229" s="176">
        <v>0</v>
      </c>
      <c r="P229" s="176">
        <f t="shared" si="51"/>
        <v>0</v>
      </c>
      <c r="Q229" s="176">
        <v>1E-3</v>
      </c>
      <c r="R229" s="176">
        <f t="shared" si="52"/>
        <v>4.0000000000000001E-3</v>
      </c>
      <c r="S229" s="176">
        <v>0</v>
      </c>
      <c r="T229" s="175">
        <f t="shared" si="53"/>
        <v>0</v>
      </c>
      <c r="AR229" s="160" t="s">
        <v>286</v>
      </c>
      <c r="AT229" s="160" t="s">
        <v>285</v>
      </c>
      <c r="AU229" s="160" t="s">
        <v>250</v>
      </c>
      <c r="AY229" s="161" t="s">
        <v>278</v>
      </c>
      <c r="BE229" s="162">
        <f t="shared" si="54"/>
        <v>0</v>
      </c>
      <c r="BF229" s="162">
        <f t="shared" si="55"/>
        <v>0</v>
      </c>
      <c r="BG229" s="162">
        <f t="shared" si="56"/>
        <v>0</v>
      </c>
      <c r="BH229" s="162">
        <f t="shared" si="57"/>
        <v>0</v>
      </c>
      <c r="BI229" s="162">
        <f t="shared" si="58"/>
        <v>0</v>
      </c>
      <c r="BJ229" s="161" t="s">
        <v>248</v>
      </c>
      <c r="BK229" s="162">
        <f t="shared" si="59"/>
        <v>0</v>
      </c>
      <c r="BL229" s="161" t="s">
        <v>277</v>
      </c>
      <c r="BM229" s="160" t="s">
        <v>519</v>
      </c>
    </row>
    <row r="230" spans="2:65" s="156" customFormat="1" ht="24.2" customHeight="1" x14ac:dyDescent="0.2">
      <c r="B230" s="174"/>
      <c r="C230" s="186" t="s">
        <v>518</v>
      </c>
      <c r="D230" s="186" t="s">
        <v>285</v>
      </c>
      <c r="E230" s="185" t="s">
        <v>517</v>
      </c>
      <c r="F230" s="184" t="s">
        <v>516</v>
      </c>
      <c r="G230" s="183" t="s">
        <v>192</v>
      </c>
      <c r="H230" s="182">
        <v>26</v>
      </c>
      <c r="I230" s="279">
        <v>0</v>
      </c>
      <c r="J230" s="181">
        <f t="shared" si="50"/>
        <v>0</v>
      </c>
      <c r="K230" s="180"/>
      <c r="L230" s="179"/>
      <c r="M230" s="178" t="s">
        <v>252</v>
      </c>
      <c r="N230" s="177" t="s">
        <v>280</v>
      </c>
      <c r="O230" s="176">
        <v>0</v>
      </c>
      <c r="P230" s="176">
        <f t="shared" si="51"/>
        <v>0</v>
      </c>
      <c r="Q230" s="176">
        <v>0</v>
      </c>
      <c r="R230" s="176">
        <f t="shared" si="52"/>
        <v>0</v>
      </c>
      <c r="S230" s="176">
        <v>0</v>
      </c>
      <c r="T230" s="175">
        <f t="shared" si="53"/>
        <v>0</v>
      </c>
      <c r="AR230" s="160" t="s">
        <v>286</v>
      </c>
      <c r="AT230" s="160" t="s">
        <v>285</v>
      </c>
      <c r="AU230" s="160" t="s">
        <v>250</v>
      </c>
      <c r="AY230" s="161" t="s">
        <v>278</v>
      </c>
      <c r="BE230" s="162">
        <f t="shared" si="54"/>
        <v>0</v>
      </c>
      <c r="BF230" s="162">
        <f t="shared" si="55"/>
        <v>0</v>
      </c>
      <c r="BG230" s="162">
        <f t="shared" si="56"/>
        <v>0</v>
      </c>
      <c r="BH230" s="162">
        <f t="shared" si="57"/>
        <v>0</v>
      </c>
      <c r="BI230" s="162">
        <f t="shared" si="58"/>
        <v>0</v>
      </c>
      <c r="BJ230" s="161" t="s">
        <v>248</v>
      </c>
      <c r="BK230" s="162">
        <f t="shared" si="59"/>
        <v>0</v>
      </c>
      <c r="BL230" s="161" t="s">
        <v>277</v>
      </c>
      <c r="BM230" s="160" t="s">
        <v>515</v>
      </c>
    </row>
    <row r="231" spans="2:65" s="156" customFormat="1" ht="24.2" customHeight="1" x14ac:dyDescent="0.2">
      <c r="B231" s="174"/>
      <c r="C231" s="186" t="s">
        <v>514</v>
      </c>
      <c r="D231" s="186" t="s">
        <v>285</v>
      </c>
      <c r="E231" s="185" t="s">
        <v>513</v>
      </c>
      <c r="F231" s="184" t="s">
        <v>512</v>
      </c>
      <c r="G231" s="183" t="s">
        <v>166</v>
      </c>
      <c r="H231" s="182">
        <v>2</v>
      </c>
      <c r="I231" s="279">
        <v>0</v>
      </c>
      <c r="J231" s="181">
        <f t="shared" si="50"/>
        <v>0</v>
      </c>
      <c r="K231" s="180"/>
      <c r="L231" s="179"/>
      <c r="M231" s="178" t="s">
        <v>252</v>
      </c>
      <c r="N231" s="177" t="s">
        <v>280</v>
      </c>
      <c r="O231" s="176">
        <v>0</v>
      </c>
      <c r="P231" s="176">
        <f t="shared" si="51"/>
        <v>0</v>
      </c>
      <c r="Q231" s="176">
        <v>0</v>
      </c>
      <c r="R231" s="176">
        <f t="shared" si="52"/>
        <v>0</v>
      </c>
      <c r="S231" s="176">
        <v>0</v>
      </c>
      <c r="T231" s="175">
        <f t="shared" si="53"/>
        <v>0</v>
      </c>
      <c r="AR231" s="160" t="s">
        <v>286</v>
      </c>
      <c r="AT231" s="160" t="s">
        <v>285</v>
      </c>
      <c r="AU231" s="160" t="s">
        <v>250</v>
      </c>
      <c r="AY231" s="161" t="s">
        <v>278</v>
      </c>
      <c r="BE231" s="162">
        <f t="shared" si="54"/>
        <v>0</v>
      </c>
      <c r="BF231" s="162">
        <f t="shared" si="55"/>
        <v>0</v>
      </c>
      <c r="BG231" s="162">
        <f t="shared" si="56"/>
        <v>0</v>
      </c>
      <c r="BH231" s="162">
        <f t="shared" si="57"/>
        <v>0</v>
      </c>
      <c r="BI231" s="162">
        <f t="shared" si="58"/>
        <v>0</v>
      </c>
      <c r="BJ231" s="161" t="s">
        <v>248</v>
      </c>
      <c r="BK231" s="162">
        <f t="shared" si="59"/>
        <v>0</v>
      </c>
      <c r="BL231" s="161" t="s">
        <v>277</v>
      </c>
      <c r="BM231" s="160" t="s">
        <v>511</v>
      </c>
    </row>
    <row r="232" spans="2:65" s="156" customFormat="1" ht="24.2" customHeight="1" x14ac:dyDescent="0.2">
      <c r="B232" s="174"/>
      <c r="C232" s="186" t="s">
        <v>510</v>
      </c>
      <c r="D232" s="186" t="s">
        <v>285</v>
      </c>
      <c r="E232" s="185" t="s">
        <v>509</v>
      </c>
      <c r="F232" s="184" t="s">
        <v>508</v>
      </c>
      <c r="G232" s="183" t="s">
        <v>166</v>
      </c>
      <c r="H232" s="182">
        <v>2</v>
      </c>
      <c r="I232" s="279">
        <v>0</v>
      </c>
      <c r="J232" s="181">
        <f t="shared" si="50"/>
        <v>0</v>
      </c>
      <c r="K232" s="180"/>
      <c r="L232" s="179"/>
      <c r="M232" s="178" t="s">
        <v>252</v>
      </c>
      <c r="N232" s="177" t="s">
        <v>280</v>
      </c>
      <c r="O232" s="176">
        <v>0</v>
      </c>
      <c r="P232" s="176">
        <f t="shared" si="51"/>
        <v>0</v>
      </c>
      <c r="Q232" s="176">
        <v>0</v>
      </c>
      <c r="R232" s="176">
        <f t="shared" si="52"/>
        <v>0</v>
      </c>
      <c r="S232" s="176">
        <v>0</v>
      </c>
      <c r="T232" s="175">
        <f t="shared" si="53"/>
        <v>0</v>
      </c>
      <c r="AR232" s="160" t="s">
        <v>286</v>
      </c>
      <c r="AT232" s="160" t="s">
        <v>285</v>
      </c>
      <c r="AU232" s="160" t="s">
        <v>250</v>
      </c>
      <c r="AY232" s="161" t="s">
        <v>278</v>
      </c>
      <c r="BE232" s="162">
        <f t="shared" si="54"/>
        <v>0</v>
      </c>
      <c r="BF232" s="162">
        <f t="shared" si="55"/>
        <v>0</v>
      </c>
      <c r="BG232" s="162">
        <f t="shared" si="56"/>
        <v>0</v>
      </c>
      <c r="BH232" s="162">
        <f t="shared" si="57"/>
        <v>0</v>
      </c>
      <c r="BI232" s="162">
        <f t="shared" si="58"/>
        <v>0</v>
      </c>
      <c r="BJ232" s="161" t="s">
        <v>248</v>
      </c>
      <c r="BK232" s="162">
        <f t="shared" si="59"/>
        <v>0</v>
      </c>
      <c r="BL232" s="161" t="s">
        <v>277</v>
      </c>
      <c r="BM232" s="160" t="s">
        <v>507</v>
      </c>
    </row>
    <row r="233" spans="2:65" s="156" customFormat="1" ht="33" customHeight="1" x14ac:dyDescent="0.2">
      <c r="B233" s="174"/>
      <c r="C233" s="186" t="s">
        <v>64</v>
      </c>
      <c r="D233" s="186" t="s">
        <v>285</v>
      </c>
      <c r="E233" s="185" t="s">
        <v>506</v>
      </c>
      <c r="F233" s="184" t="s">
        <v>505</v>
      </c>
      <c r="G233" s="183" t="s">
        <v>166</v>
      </c>
      <c r="H233" s="182">
        <v>2</v>
      </c>
      <c r="I233" s="279">
        <v>0</v>
      </c>
      <c r="J233" s="181">
        <f t="shared" si="50"/>
        <v>0</v>
      </c>
      <c r="K233" s="180"/>
      <c r="L233" s="179"/>
      <c r="M233" s="178" t="s">
        <v>252</v>
      </c>
      <c r="N233" s="177" t="s">
        <v>280</v>
      </c>
      <c r="O233" s="176">
        <v>0</v>
      </c>
      <c r="P233" s="176">
        <f t="shared" si="51"/>
        <v>0</v>
      </c>
      <c r="Q233" s="176">
        <v>0</v>
      </c>
      <c r="R233" s="176">
        <f t="shared" si="52"/>
        <v>0</v>
      </c>
      <c r="S233" s="176">
        <v>0</v>
      </c>
      <c r="T233" s="175">
        <f t="shared" si="53"/>
        <v>0</v>
      </c>
      <c r="AR233" s="160" t="s">
        <v>286</v>
      </c>
      <c r="AT233" s="160" t="s">
        <v>285</v>
      </c>
      <c r="AU233" s="160" t="s">
        <v>250</v>
      </c>
      <c r="AY233" s="161" t="s">
        <v>278</v>
      </c>
      <c r="BE233" s="162">
        <f t="shared" si="54"/>
        <v>0</v>
      </c>
      <c r="BF233" s="162">
        <f t="shared" si="55"/>
        <v>0</v>
      </c>
      <c r="BG233" s="162">
        <f t="shared" si="56"/>
        <v>0</v>
      </c>
      <c r="BH233" s="162">
        <f t="shared" si="57"/>
        <v>0</v>
      </c>
      <c r="BI233" s="162">
        <f t="shared" si="58"/>
        <v>0</v>
      </c>
      <c r="BJ233" s="161" t="s">
        <v>248</v>
      </c>
      <c r="BK233" s="162">
        <f t="shared" si="59"/>
        <v>0</v>
      </c>
      <c r="BL233" s="161" t="s">
        <v>277</v>
      </c>
      <c r="BM233" s="160" t="s">
        <v>504</v>
      </c>
    </row>
    <row r="234" spans="2:65" s="156" customFormat="1" ht="21.75" customHeight="1" x14ac:dyDescent="0.2">
      <c r="B234" s="174"/>
      <c r="C234" s="186" t="s">
        <v>503</v>
      </c>
      <c r="D234" s="186" t="s">
        <v>285</v>
      </c>
      <c r="E234" s="185" t="s">
        <v>502</v>
      </c>
      <c r="F234" s="184" t="s">
        <v>501</v>
      </c>
      <c r="G234" s="183" t="s">
        <v>166</v>
      </c>
      <c r="H234" s="182">
        <v>8</v>
      </c>
      <c r="I234" s="279">
        <v>0</v>
      </c>
      <c r="J234" s="181">
        <f t="shared" si="50"/>
        <v>0</v>
      </c>
      <c r="K234" s="180"/>
      <c r="L234" s="179"/>
      <c r="M234" s="178" t="s">
        <v>252</v>
      </c>
      <c r="N234" s="177" t="s">
        <v>280</v>
      </c>
      <c r="O234" s="176">
        <v>0</v>
      </c>
      <c r="P234" s="176">
        <f t="shared" si="51"/>
        <v>0</v>
      </c>
      <c r="Q234" s="176">
        <v>0</v>
      </c>
      <c r="R234" s="176">
        <f t="shared" si="52"/>
        <v>0</v>
      </c>
      <c r="S234" s="176">
        <v>0</v>
      </c>
      <c r="T234" s="175">
        <f t="shared" si="53"/>
        <v>0</v>
      </c>
      <c r="AR234" s="160" t="s">
        <v>286</v>
      </c>
      <c r="AT234" s="160" t="s">
        <v>285</v>
      </c>
      <c r="AU234" s="160" t="s">
        <v>250</v>
      </c>
      <c r="AY234" s="161" t="s">
        <v>278</v>
      </c>
      <c r="BE234" s="162">
        <f t="shared" si="54"/>
        <v>0</v>
      </c>
      <c r="BF234" s="162">
        <f t="shared" si="55"/>
        <v>0</v>
      </c>
      <c r="BG234" s="162">
        <f t="shared" si="56"/>
        <v>0</v>
      </c>
      <c r="BH234" s="162">
        <f t="shared" si="57"/>
        <v>0</v>
      </c>
      <c r="BI234" s="162">
        <f t="shared" si="58"/>
        <v>0</v>
      </c>
      <c r="BJ234" s="161" t="s">
        <v>248</v>
      </c>
      <c r="BK234" s="162">
        <f t="shared" si="59"/>
        <v>0</v>
      </c>
      <c r="BL234" s="161" t="s">
        <v>277</v>
      </c>
      <c r="BM234" s="160" t="s">
        <v>500</v>
      </c>
    </row>
    <row r="235" spans="2:65" s="156" customFormat="1" ht="21.75" customHeight="1" x14ac:dyDescent="0.2">
      <c r="B235" s="174"/>
      <c r="C235" s="186" t="s">
        <v>66</v>
      </c>
      <c r="D235" s="186" t="s">
        <v>285</v>
      </c>
      <c r="E235" s="185" t="s">
        <v>499</v>
      </c>
      <c r="F235" s="184" t="s">
        <v>498</v>
      </c>
      <c r="G235" s="183" t="s">
        <v>166</v>
      </c>
      <c r="H235" s="182">
        <v>14</v>
      </c>
      <c r="I235" s="279">
        <v>0</v>
      </c>
      <c r="J235" s="181">
        <f t="shared" si="50"/>
        <v>0</v>
      </c>
      <c r="K235" s="180"/>
      <c r="L235" s="179"/>
      <c r="M235" s="178" t="s">
        <v>252</v>
      </c>
      <c r="N235" s="177" t="s">
        <v>280</v>
      </c>
      <c r="O235" s="176">
        <v>0</v>
      </c>
      <c r="P235" s="176">
        <f t="shared" si="51"/>
        <v>0</v>
      </c>
      <c r="Q235" s="176">
        <v>0</v>
      </c>
      <c r="R235" s="176">
        <f t="shared" si="52"/>
        <v>0</v>
      </c>
      <c r="S235" s="176">
        <v>0</v>
      </c>
      <c r="T235" s="175">
        <f t="shared" si="53"/>
        <v>0</v>
      </c>
      <c r="AR235" s="160" t="s">
        <v>286</v>
      </c>
      <c r="AT235" s="160" t="s">
        <v>285</v>
      </c>
      <c r="AU235" s="160" t="s">
        <v>250</v>
      </c>
      <c r="AY235" s="161" t="s">
        <v>278</v>
      </c>
      <c r="BE235" s="162">
        <f t="shared" si="54"/>
        <v>0</v>
      </c>
      <c r="BF235" s="162">
        <f t="shared" si="55"/>
        <v>0</v>
      </c>
      <c r="BG235" s="162">
        <f t="shared" si="56"/>
        <v>0</v>
      </c>
      <c r="BH235" s="162">
        <f t="shared" si="57"/>
        <v>0</v>
      </c>
      <c r="BI235" s="162">
        <f t="shared" si="58"/>
        <v>0</v>
      </c>
      <c r="BJ235" s="161" t="s">
        <v>248</v>
      </c>
      <c r="BK235" s="162">
        <f t="shared" si="59"/>
        <v>0</v>
      </c>
      <c r="BL235" s="161" t="s">
        <v>277</v>
      </c>
      <c r="BM235" s="160" t="s">
        <v>497</v>
      </c>
    </row>
    <row r="236" spans="2:65" s="156" customFormat="1" ht="24.2" customHeight="1" x14ac:dyDescent="0.2">
      <c r="B236" s="174"/>
      <c r="C236" s="186" t="s">
        <v>68</v>
      </c>
      <c r="D236" s="186" t="s">
        <v>285</v>
      </c>
      <c r="E236" s="185" t="s">
        <v>496</v>
      </c>
      <c r="F236" s="184" t="s">
        <v>495</v>
      </c>
      <c r="G236" s="183" t="s">
        <v>166</v>
      </c>
      <c r="H236" s="182">
        <v>5</v>
      </c>
      <c r="I236" s="279">
        <v>0</v>
      </c>
      <c r="J236" s="181">
        <f t="shared" si="50"/>
        <v>0</v>
      </c>
      <c r="K236" s="180"/>
      <c r="L236" s="179"/>
      <c r="M236" s="178" t="s">
        <v>252</v>
      </c>
      <c r="N236" s="177" t="s">
        <v>280</v>
      </c>
      <c r="O236" s="176">
        <v>0</v>
      </c>
      <c r="P236" s="176">
        <f t="shared" si="51"/>
        <v>0</v>
      </c>
      <c r="Q236" s="176">
        <v>6.9999999999999999E-4</v>
      </c>
      <c r="R236" s="176">
        <f t="shared" si="52"/>
        <v>3.5000000000000001E-3</v>
      </c>
      <c r="S236" s="176">
        <v>0</v>
      </c>
      <c r="T236" s="175">
        <f t="shared" si="53"/>
        <v>0</v>
      </c>
      <c r="AR236" s="160" t="s">
        <v>286</v>
      </c>
      <c r="AT236" s="160" t="s">
        <v>285</v>
      </c>
      <c r="AU236" s="160" t="s">
        <v>250</v>
      </c>
      <c r="AY236" s="161" t="s">
        <v>278</v>
      </c>
      <c r="BE236" s="162">
        <f t="shared" si="54"/>
        <v>0</v>
      </c>
      <c r="BF236" s="162">
        <f t="shared" si="55"/>
        <v>0</v>
      </c>
      <c r="BG236" s="162">
        <f t="shared" si="56"/>
        <v>0</v>
      </c>
      <c r="BH236" s="162">
        <f t="shared" si="57"/>
        <v>0</v>
      </c>
      <c r="BI236" s="162">
        <f t="shared" si="58"/>
        <v>0</v>
      </c>
      <c r="BJ236" s="161" t="s">
        <v>248</v>
      </c>
      <c r="BK236" s="162">
        <f t="shared" si="59"/>
        <v>0</v>
      </c>
      <c r="BL236" s="161" t="s">
        <v>277</v>
      </c>
      <c r="BM236" s="160" t="s">
        <v>494</v>
      </c>
    </row>
    <row r="237" spans="2:65" s="156" customFormat="1" ht="16.5" customHeight="1" x14ac:dyDescent="0.2">
      <c r="B237" s="174"/>
      <c r="C237" s="186" t="s">
        <v>493</v>
      </c>
      <c r="D237" s="186" t="s">
        <v>285</v>
      </c>
      <c r="E237" s="185" t="s">
        <v>492</v>
      </c>
      <c r="F237" s="184" t="s">
        <v>491</v>
      </c>
      <c r="G237" s="183" t="s">
        <v>166</v>
      </c>
      <c r="H237" s="182">
        <v>2</v>
      </c>
      <c r="I237" s="279">
        <v>0</v>
      </c>
      <c r="J237" s="181">
        <f t="shared" si="50"/>
        <v>0</v>
      </c>
      <c r="K237" s="180"/>
      <c r="L237" s="179"/>
      <c r="M237" s="178" t="s">
        <v>252</v>
      </c>
      <c r="N237" s="177" t="s">
        <v>280</v>
      </c>
      <c r="O237" s="176">
        <v>0</v>
      </c>
      <c r="P237" s="176">
        <f t="shared" si="51"/>
        <v>0</v>
      </c>
      <c r="Q237" s="176">
        <v>2.2000000000000001E-4</v>
      </c>
      <c r="R237" s="176">
        <f t="shared" si="52"/>
        <v>4.4000000000000002E-4</v>
      </c>
      <c r="S237" s="176">
        <v>0</v>
      </c>
      <c r="T237" s="175">
        <f t="shared" si="53"/>
        <v>0</v>
      </c>
      <c r="AR237" s="160" t="s">
        <v>286</v>
      </c>
      <c r="AT237" s="160" t="s">
        <v>285</v>
      </c>
      <c r="AU237" s="160" t="s">
        <v>250</v>
      </c>
      <c r="AY237" s="161" t="s">
        <v>278</v>
      </c>
      <c r="BE237" s="162">
        <f t="shared" si="54"/>
        <v>0</v>
      </c>
      <c r="BF237" s="162">
        <f t="shared" si="55"/>
        <v>0</v>
      </c>
      <c r="BG237" s="162">
        <f t="shared" si="56"/>
        <v>0</v>
      </c>
      <c r="BH237" s="162">
        <f t="shared" si="57"/>
        <v>0</v>
      </c>
      <c r="BI237" s="162">
        <f t="shared" si="58"/>
        <v>0</v>
      </c>
      <c r="BJ237" s="161" t="s">
        <v>248</v>
      </c>
      <c r="BK237" s="162">
        <f t="shared" si="59"/>
        <v>0</v>
      </c>
      <c r="BL237" s="161" t="s">
        <v>277</v>
      </c>
      <c r="BM237" s="160" t="s">
        <v>490</v>
      </c>
    </row>
    <row r="238" spans="2:65" s="156" customFormat="1" ht="24.2" customHeight="1" x14ac:dyDescent="0.2">
      <c r="B238" s="174"/>
      <c r="C238" s="186" t="s">
        <v>70</v>
      </c>
      <c r="D238" s="186" t="s">
        <v>285</v>
      </c>
      <c r="E238" s="185" t="s">
        <v>489</v>
      </c>
      <c r="F238" s="184" t="s">
        <v>488</v>
      </c>
      <c r="G238" s="183" t="s">
        <v>166</v>
      </c>
      <c r="H238" s="182">
        <v>2</v>
      </c>
      <c r="I238" s="279">
        <v>0</v>
      </c>
      <c r="J238" s="181">
        <f t="shared" si="50"/>
        <v>0</v>
      </c>
      <c r="K238" s="180"/>
      <c r="L238" s="179"/>
      <c r="M238" s="178" t="s">
        <v>252</v>
      </c>
      <c r="N238" s="177" t="s">
        <v>280</v>
      </c>
      <c r="O238" s="176">
        <v>0</v>
      </c>
      <c r="P238" s="176">
        <f t="shared" si="51"/>
        <v>0</v>
      </c>
      <c r="Q238" s="176">
        <v>0</v>
      </c>
      <c r="R238" s="176">
        <f t="shared" si="52"/>
        <v>0</v>
      </c>
      <c r="S238" s="176">
        <v>0</v>
      </c>
      <c r="T238" s="175">
        <f t="shared" si="53"/>
        <v>0</v>
      </c>
      <c r="AR238" s="160" t="s">
        <v>286</v>
      </c>
      <c r="AT238" s="160" t="s">
        <v>285</v>
      </c>
      <c r="AU238" s="160" t="s">
        <v>250</v>
      </c>
      <c r="AY238" s="161" t="s">
        <v>278</v>
      </c>
      <c r="BE238" s="162">
        <f t="shared" si="54"/>
        <v>0</v>
      </c>
      <c r="BF238" s="162">
        <f t="shared" si="55"/>
        <v>0</v>
      </c>
      <c r="BG238" s="162">
        <f t="shared" si="56"/>
        <v>0</v>
      </c>
      <c r="BH238" s="162">
        <f t="shared" si="57"/>
        <v>0</v>
      </c>
      <c r="BI238" s="162">
        <f t="shared" si="58"/>
        <v>0</v>
      </c>
      <c r="BJ238" s="161" t="s">
        <v>248</v>
      </c>
      <c r="BK238" s="162">
        <f t="shared" si="59"/>
        <v>0</v>
      </c>
      <c r="BL238" s="161" t="s">
        <v>277</v>
      </c>
      <c r="BM238" s="160" t="s">
        <v>487</v>
      </c>
    </row>
    <row r="239" spans="2:65" s="156" customFormat="1" ht="16.5" customHeight="1" x14ac:dyDescent="0.2">
      <c r="B239" s="174"/>
      <c r="C239" s="186" t="s">
        <v>486</v>
      </c>
      <c r="D239" s="186" t="s">
        <v>285</v>
      </c>
      <c r="E239" s="185" t="s">
        <v>485</v>
      </c>
      <c r="F239" s="184" t="s">
        <v>484</v>
      </c>
      <c r="G239" s="183" t="s">
        <v>166</v>
      </c>
      <c r="H239" s="182">
        <v>2</v>
      </c>
      <c r="I239" s="279">
        <v>0</v>
      </c>
      <c r="J239" s="181">
        <f t="shared" si="50"/>
        <v>0</v>
      </c>
      <c r="K239" s="180"/>
      <c r="L239" s="179"/>
      <c r="M239" s="178" t="s">
        <v>252</v>
      </c>
      <c r="N239" s="177" t="s">
        <v>280</v>
      </c>
      <c r="O239" s="176">
        <v>0</v>
      </c>
      <c r="P239" s="176">
        <f t="shared" si="51"/>
        <v>0</v>
      </c>
      <c r="Q239" s="176">
        <v>0</v>
      </c>
      <c r="R239" s="176">
        <f t="shared" si="52"/>
        <v>0</v>
      </c>
      <c r="S239" s="176">
        <v>0</v>
      </c>
      <c r="T239" s="175">
        <f t="shared" si="53"/>
        <v>0</v>
      </c>
      <c r="AR239" s="160" t="s">
        <v>286</v>
      </c>
      <c r="AT239" s="160" t="s">
        <v>285</v>
      </c>
      <c r="AU239" s="160" t="s">
        <v>250</v>
      </c>
      <c r="AY239" s="161" t="s">
        <v>278</v>
      </c>
      <c r="BE239" s="162">
        <f t="shared" si="54"/>
        <v>0</v>
      </c>
      <c r="BF239" s="162">
        <f t="shared" si="55"/>
        <v>0</v>
      </c>
      <c r="BG239" s="162">
        <f t="shared" si="56"/>
        <v>0</v>
      </c>
      <c r="BH239" s="162">
        <f t="shared" si="57"/>
        <v>0</v>
      </c>
      <c r="BI239" s="162">
        <f t="shared" si="58"/>
        <v>0</v>
      </c>
      <c r="BJ239" s="161" t="s">
        <v>248</v>
      </c>
      <c r="BK239" s="162">
        <f t="shared" si="59"/>
        <v>0</v>
      </c>
      <c r="BL239" s="161" t="s">
        <v>277</v>
      </c>
      <c r="BM239" s="160" t="s">
        <v>483</v>
      </c>
    </row>
    <row r="240" spans="2:65" s="156" customFormat="1" ht="33" customHeight="1" x14ac:dyDescent="0.2">
      <c r="B240" s="174"/>
      <c r="C240" s="186" t="s">
        <v>482</v>
      </c>
      <c r="D240" s="186" t="s">
        <v>285</v>
      </c>
      <c r="E240" s="185" t="s">
        <v>481</v>
      </c>
      <c r="F240" s="184" t="s">
        <v>480</v>
      </c>
      <c r="G240" s="183" t="s">
        <v>166</v>
      </c>
      <c r="H240" s="182">
        <v>2</v>
      </c>
      <c r="I240" s="279">
        <v>0</v>
      </c>
      <c r="J240" s="181">
        <f t="shared" si="50"/>
        <v>0</v>
      </c>
      <c r="K240" s="180"/>
      <c r="L240" s="179"/>
      <c r="M240" s="178" t="s">
        <v>252</v>
      </c>
      <c r="N240" s="177" t="s">
        <v>280</v>
      </c>
      <c r="O240" s="176">
        <v>0</v>
      </c>
      <c r="P240" s="176">
        <f t="shared" si="51"/>
        <v>0</v>
      </c>
      <c r="Q240" s="176">
        <v>0</v>
      </c>
      <c r="R240" s="176">
        <f t="shared" si="52"/>
        <v>0</v>
      </c>
      <c r="S240" s="176">
        <v>0</v>
      </c>
      <c r="T240" s="175">
        <f t="shared" si="53"/>
        <v>0</v>
      </c>
      <c r="AR240" s="160" t="s">
        <v>286</v>
      </c>
      <c r="AT240" s="160" t="s">
        <v>285</v>
      </c>
      <c r="AU240" s="160" t="s">
        <v>250</v>
      </c>
      <c r="AY240" s="161" t="s">
        <v>278</v>
      </c>
      <c r="BE240" s="162">
        <f t="shared" si="54"/>
        <v>0</v>
      </c>
      <c r="BF240" s="162">
        <f t="shared" si="55"/>
        <v>0</v>
      </c>
      <c r="BG240" s="162">
        <f t="shared" si="56"/>
        <v>0</v>
      </c>
      <c r="BH240" s="162">
        <f t="shared" si="57"/>
        <v>0</v>
      </c>
      <c r="BI240" s="162">
        <f t="shared" si="58"/>
        <v>0</v>
      </c>
      <c r="BJ240" s="161" t="s">
        <v>248</v>
      </c>
      <c r="BK240" s="162">
        <f t="shared" si="59"/>
        <v>0</v>
      </c>
      <c r="BL240" s="161" t="s">
        <v>277</v>
      </c>
      <c r="BM240" s="160" t="s">
        <v>479</v>
      </c>
    </row>
    <row r="241" spans="2:65" s="156" customFormat="1" ht="21.75" customHeight="1" x14ac:dyDescent="0.2">
      <c r="B241" s="174"/>
      <c r="C241" s="186" t="s">
        <v>478</v>
      </c>
      <c r="D241" s="186" t="s">
        <v>285</v>
      </c>
      <c r="E241" s="185" t="s">
        <v>477</v>
      </c>
      <c r="F241" s="184" t="s">
        <v>476</v>
      </c>
      <c r="G241" s="183" t="s">
        <v>166</v>
      </c>
      <c r="H241" s="182">
        <v>4</v>
      </c>
      <c r="I241" s="279">
        <v>0</v>
      </c>
      <c r="J241" s="181">
        <f t="shared" si="50"/>
        <v>0</v>
      </c>
      <c r="K241" s="180"/>
      <c r="L241" s="179"/>
      <c r="M241" s="178" t="s">
        <v>252</v>
      </c>
      <c r="N241" s="177" t="s">
        <v>280</v>
      </c>
      <c r="O241" s="176">
        <v>0</v>
      </c>
      <c r="P241" s="176">
        <f t="shared" si="51"/>
        <v>0</v>
      </c>
      <c r="Q241" s="176">
        <v>0</v>
      </c>
      <c r="R241" s="176">
        <f t="shared" si="52"/>
        <v>0</v>
      </c>
      <c r="S241" s="176">
        <v>0</v>
      </c>
      <c r="T241" s="175">
        <f t="shared" si="53"/>
        <v>0</v>
      </c>
      <c r="AR241" s="160" t="s">
        <v>286</v>
      </c>
      <c r="AT241" s="160" t="s">
        <v>285</v>
      </c>
      <c r="AU241" s="160" t="s">
        <v>250</v>
      </c>
      <c r="AY241" s="161" t="s">
        <v>278</v>
      </c>
      <c r="BE241" s="162">
        <f t="shared" si="54"/>
        <v>0</v>
      </c>
      <c r="BF241" s="162">
        <f t="shared" si="55"/>
        <v>0</v>
      </c>
      <c r="BG241" s="162">
        <f t="shared" si="56"/>
        <v>0</v>
      </c>
      <c r="BH241" s="162">
        <f t="shared" si="57"/>
        <v>0</v>
      </c>
      <c r="BI241" s="162">
        <f t="shared" si="58"/>
        <v>0</v>
      </c>
      <c r="BJ241" s="161" t="s">
        <v>248</v>
      </c>
      <c r="BK241" s="162">
        <f t="shared" si="59"/>
        <v>0</v>
      </c>
      <c r="BL241" s="161" t="s">
        <v>277</v>
      </c>
      <c r="BM241" s="160" t="s">
        <v>475</v>
      </c>
    </row>
    <row r="242" spans="2:65" s="156" customFormat="1" ht="24.2" customHeight="1" x14ac:dyDescent="0.2">
      <c r="B242" s="174"/>
      <c r="C242" s="186" t="s">
        <v>474</v>
      </c>
      <c r="D242" s="186" t="s">
        <v>285</v>
      </c>
      <c r="E242" s="185" t="s">
        <v>473</v>
      </c>
      <c r="F242" s="184" t="s">
        <v>472</v>
      </c>
      <c r="G242" s="183" t="s">
        <v>166</v>
      </c>
      <c r="H242" s="182">
        <v>1</v>
      </c>
      <c r="I242" s="279">
        <v>0</v>
      </c>
      <c r="J242" s="181">
        <f t="shared" si="50"/>
        <v>0</v>
      </c>
      <c r="K242" s="180"/>
      <c r="L242" s="179"/>
      <c r="M242" s="178" t="s">
        <v>252</v>
      </c>
      <c r="N242" s="177" t="s">
        <v>280</v>
      </c>
      <c r="O242" s="176">
        <v>0</v>
      </c>
      <c r="P242" s="176">
        <f t="shared" si="51"/>
        <v>0</v>
      </c>
      <c r="Q242" s="176">
        <v>4.0000000000000003E-5</v>
      </c>
      <c r="R242" s="176">
        <f t="shared" si="52"/>
        <v>4.0000000000000003E-5</v>
      </c>
      <c r="S242" s="176">
        <v>0</v>
      </c>
      <c r="T242" s="175">
        <f t="shared" si="53"/>
        <v>0</v>
      </c>
      <c r="AR242" s="160" t="s">
        <v>286</v>
      </c>
      <c r="AT242" s="160" t="s">
        <v>285</v>
      </c>
      <c r="AU242" s="160" t="s">
        <v>250</v>
      </c>
      <c r="AY242" s="161" t="s">
        <v>278</v>
      </c>
      <c r="BE242" s="162">
        <f t="shared" si="54"/>
        <v>0</v>
      </c>
      <c r="BF242" s="162">
        <f t="shared" si="55"/>
        <v>0</v>
      </c>
      <c r="BG242" s="162">
        <f t="shared" si="56"/>
        <v>0</v>
      </c>
      <c r="BH242" s="162">
        <f t="shared" si="57"/>
        <v>0</v>
      </c>
      <c r="BI242" s="162">
        <f t="shared" si="58"/>
        <v>0</v>
      </c>
      <c r="BJ242" s="161" t="s">
        <v>248</v>
      </c>
      <c r="BK242" s="162">
        <f t="shared" si="59"/>
        <v>0</v>
      </c>
      <c r="BL242" s="161" t="s">
        <v>277</v>
      </c>
      <c r="BM242" s="160" t="s">
        <v>471</v>
      </c>
    </row>
    <row r="243" spans="2:65" s="156" customFormat="1" ht="16.5" customHeight="1" x14ac:dyDescent="0.2">
      <c r="B243" s="174"/>
      <c r="C243" s="173" t="s">
        <v>470</v>
      </c>
      <c r="D243" s="173" t="s">
        <v>279</v>
      </c>
      <c r="E243" s="172" t="s">
        <v>469</v>
      </c>
      <c r="F243" s="171" t="s">
        <v>281</v>
      </c>
      <c r="G243" s="170" t="s">
        <v>166</v>
      </c>
      <c r="H243" s="169">
        <v>1</v>
      </c>
      <c r="I243" s="277">
        <v>0</v>
      </c>
      <c r="J243" s="168">
        <f t="shared" si="50"/>
        <v>0</v>
      </c>
      <c r="K243" s="167"/>
      <c r="L243" s="157"/>
      <c r="M243" s="198" t="s">
        <v>252</v>
      </c>
      <c r="N243" s="197" t="s">
        <v>280</v>
      </c>
      <c r="O243" s="176">
        <v>0</v>
      </c>
      <c r="P243" s="176">
        <f t="shared" si="51"/>
        <v>0</v>
      </c>
      <c r="Q243" s="176">
        <v>0</v>
      </c>
      <c r="R243" s="176">
        <f t="shared" si="52"/>
        <v>0</v>
      </c>
      <c r="S243" s="176">
        <v>0</v>
      </c>
      <c r="T243" s="175">
        <f t="shared" si="53"/>
        <v>0</v>
      </c>
      <c r="AR243" s="160" t="s">
        <v>277</v>
      </c>
      <c r="AT243" s="160" t="s">
        <v>279</v>
      </c>
      <c r="AU243" s="160" t="s">
        <v>250</v>
      </c>
      <c r="AY243" s="161" t="s">
        <v>278</v>
      </c>
      <c r="BE243" s="162">
        <f t="shared" si="54"/>
        <v>0</v>
      </c>
      <c r="BF243" s="162">
        <f t="shared" si="55"/>
        <v>0</v>
      </c>
      <c r="BG243" s="162">
        <f t="shared" si="56"/>
        <v>0</v>
      </c>
      <c r="BH243" s="162">
        <f t="shared" si="57"/>
        <v>0</v>
      </c>
      <c r="BI243" s="162">
        <f t="shared" si="58"/>
        <v>0</v>
      </c>
      <c r="BJ243" s="161" t="s">
        <v>248</v>
      </c>
      <c r="BK243" s="162">
        <f t="shared" si="59"/>
        <v>0</v>
      </c>
      <c r="BL243" s="161" t="s">
        <v>277</v>
      </c>
      <c r="BM243" s="160" t="s">
        <v>468</v>
      </c>
    </row>
    <row r="244" spans="2:65" s="187" customFormat="1" ht="22.9" customHeight="1" x14ac:dyDescent="0.2">
      <c r="B244" s="194"/>
      <c r="D244" s="189" t="s">
        <v>350</v>
      </c>
      <c r="E244" s="196" t="s">
        <v>467</v>
      </c>
      <c r="F244" s="196" t="s">
        <v>466</v>
      </c>
      <c r="I244" s="278"/>
      <c r="J244" s="195">
        <f>BK244</f>
        <v>0</v>
      </c>
      <c r="L244" s="194"/>
      <c r="M244" s="193"/>
      <c r="P244" s="192">
        <f>SUM(P245:P267)</f>
        <v>0</v>
      </c>
      <c r="R244" s="192">
        <f>SUM(R245:R267)</f>
        <v>5.0859999999999989E-2</v>
      </c>
      <c r="T244" s="191">
        <f>SUM(T245:T267)</f>
        <v>0</v>
      </c>
      <c r="AR244" s="189" t="s">
        <v>250</v>
      </c>
      <c r="AT244" s="190" t="s">
        <v>350</v>
      </c>
      <c r="AU244" s="190" t="s">
        <v>248</v>
      </c>
      <c r="AY244" s="189" t="s">
        <v>278</v>
      </c>
      <c r="BK244" s="188">
        <f>SUM(BK245:BK267)</f>
        <v>0</v>
      </c>
    </row>
    <row r="245" spans="2:65" s="156" customFormat="1" ht="62.65" customHeight="1" x14ac:dyDescent="0.2">
      <c r="B245" s="174"/>
      <c r="C245" s="186" t="s">
        <v>465</v>
      </c>
      <c r="D245" s="186" t="s">
        <v>285</v>
      </c>
      <c r="E245" s="185" t="s">
        <v>464</v>
      </c>
      <c r="F245" s="184" t="s">
        <v>463</v>
      </c>
      <c r="G245" s="183" t="s">
        <v>166</v>
      </c>
      <c r="H245" s="182">
        <v>1</v>
      </c>
      <c r="I245" s="279">
        <v>0</v>
      </c>
      <c r="J245" s="181">
        <f t="shared" ref="J245:J267" si="60">ROUND(I245*H245,2)</f>
        <v>0</v>
      </c>
      <c r="K245" s="180"/>
      <c r="L245" s="179"/>
      <c r="M245" s="178" t="s">
        <v>252</v>
      </c>
      <c r="N245" s="177" t="s">
        <v>280</v>
      </c>
      <c r="O245" s="176">
        <v>0</v>
      </c>
      <c r="P245" s="176">
        <f t="shared" ref="P245:P267" si="61">O245*H245</f>
        <v>0</v>
      </c>
      <c r="Q245" s="176">
        <v>1.6899999999999998E-2</v>
      </c>
      <c r="R245" s="176">
        <f t="shared" ref="R245:R267" si="62">Q245*H245</f>
        <v>1.6899999999999998E-2</v>
      </c>
      <c r="S245" s="176">
        <v>0</v>
      </c>
      <c r="T245" s="175">
        <f t="shared" ref="T245:T267" si="63">S245*H245</f>
        <v>0</v>
      </c>
      <c r="AR245" s="160" t="s">
        <v>286</v>
      </c>
      <c r="AT245" s="160" t="s">
        <v>285</v>
      </c>
      <c r="AU245" s="160" t="s">
        <v>250</v>
      </c>
      <c r="AY245" s="161" t="s">
        <v>278</v>
      </c>
      <c r="BE245" s="162">
        <f t="shared" ref="BE245:BE267" si="64">IF(N245="základní",J245,0)</f>
        <v>0</v>
      </c>
      <c r="BF245" s="162">
        <f t="shared" ref="BF245:BF267" si="65">IF(N245="snížená",J245,0)</f>
        <v>0</v>
      </c>
      <c r="BG245" s="162">
        <f t="shared" ref="BG245:BG267" si="66">IF(N245="zákl. přenesená",J245,0)</f>
        <v>0</v>
      </c>
      <c r="BH245" s="162">
        <f t="shared" ref="BH245:BH267" si="67">IF(N245="sníž. přenesená",J245,0)</f>
        <v>0</v>
      </c>
      <c r="BI245" s="162">
        <f t="shared" ref="BI245:BI267" si="68">IF(N245="nulová",J245,0)</f>
        <v>0</v>
      </c>
      <c r="BJ245" s="161" t="s">
        <v>248</v>
      </c>
      <c r="BK245" s="162">
        <f t="shared" ref="BK245:BK267" si="69">ROUND(I245*H245,2)</f>
        <v>0</v>
      </c>
      <c r="BL245" s="161" t="s">
        <v>277</v>
      </c>
      <c r="BM245" s="160" t="s">
        <v>462</v>
      </c>
    </row>
    <row r="246" spans="2:65" s="156" customFormat="1" ht="16.5" customHeight="1" x14ac:dyDescent="0.2">
      <c r="B246" s="174"/>
      <c r="C246" s="186" t="s">
        <v>461</v>
      </c>
      <c r="D246" s="186" t="s">
        <v>285</v>
      </c>
      <c r="E246" s="185" t="s">
        <v>460</v>
      </c>
      <c r="F246" s="184" t="s">
        <v>459</v>
      </c>
      <c r="G246" s="183" t="s">
        <v>166</v>
      </c>
      <c r="H246" s="182">
        <v>1</v>
      </c>
      <c r="I246" s="279">
        <v>0</v>
      </c>
      <c r="J246" s="181">
        <f t="shared" si="60"/>
        <v>0</v>
      </c>
      <c r="K246" s="180"/>
      <c r="L246" s="179"/>
      <c r="M246" s="178" t="s">
        <v>252</v>
      </c>
      <c r="N246" s="177" t="s">
        <v>280</v>
      </c>
      <c r="O246" s="176">
        <v>0</v>
      </c>
      <c r="P246" s="176">
        <f t="shared" si="61"/>
        <v>0</v>
      </c>
      <c r="Q246" s="176">
        <v>1.6899999999999998E-2</v>
      </c>
      <c r="R246" s="176">
        <f t="shared" si="62"/>
        <v>1.6899999999999998E-2</v>
      </c>
      <c r="S246" s="176">
        <v>0</v>
      </c>
      <c r="T246" s="175">
        <f t="shared" si="63"/>
        <v>0</v>
      </c>
      <c r="AR246" s="160" t="s">
        <v>286</v>
      </c>
      <c r="AT246" s="160" t="s">
        <v>285</v>
      </c>
      <c r="AU246" s="160" t="s">
        <v>250</v>
      </c>
      <c r="AY246" s="161" t="s">
        <v>278</v>
      </c>
      <c r="BE246" s="162">
        <f t="shared" si="64"/>
        <v>0</v>
      </c>
      <c r="BF246" s="162">
        <f t="shared" si="65"/>
        <v>0</v>
      </c>
      <c r="BG246" s="162">
        <f t="shared" si="66"/>
        <v>0</v>
      </c>
      <c r="BH246" s="162">
        <f t="shared" si="67"/>
        <v>0</v>
      </c>
      <c r="BI246" s="162">
        <f t="shared" si="68"/>
        <v>0</v>
      </c>
      <c r="BJ246" s="161" t="s">
        <v>248</v>
      </c>
      <c r="BK246" s="162">
        <f t="shared" si="69"/>
        <v>0</v>
      </c>
      <c r="BL246" s="161" t="s">
        <v>277</v>
      </c>
      <c r="BM246" s="160" t="s">
        <v>458</v>
      </c>
    </row>
    <row r="247" spans="2:65" s="156" customFormat="1" ht="16.5" customHeight="1" x14ac:dyDescent="0.2">
      <c r="B247" s="174"/>
      <c r="C247" s="186" t="s">
        <v>457</v>
      </c>
      <c r="D247" s="186" t="s">
        <v>285</v>
      </c>
      <c r="E247" s="185" t="s">
        <v>456</v>
      </c>
      <c r="F247" s="184" t="s">
        <v>455</v>
      </c>
      <c r="G247" s="183" t="s">
        <v>166</v>
      </c>
      <c r="H247" s="182">
        <v>1</v>
      </c>
      <c r="I247" s="279">
        <v>0</v>
      </c>
      <c r="J247" s="181">
        <f t="shared" si="60"/>
        <v>0</v>
      </c>
      <c r="K247" s="180"/>
      <c r="L247" s="179"/>
      <c r="M247" s="178" t="s">
        <v>252</v>
      </c>
      <c r="N247" s="177" t="s">
        <v>280</v>
      </c>
      <c r="O247" s="176">
        <v>0</v>
      </c>
      <c r="P247" s="176">
        <f t="shared" si="61"/>
        <v>0</v>
      </c>
      <c r="Q247" s="176">
        <v>3.0000000000000001E-5</v>
      </c>
      <c r="R247" s="176">
        <f t="shared" si="62"/>
        <v>3.0000000000000001E-5</v>
      </c>
      <c r="S247" s="176">
        <v>0</v>
      </c>
      <c r="T247" s="175">
        <f t="shared" si="63"/>
        <v>0</v>
      </c>
      <c r="AR247" s="160" t="s">
        <v>286</v>
      </c>
      <c r="AT247" s="160" t="s">
        <v>285</v>
      </c>
      <c r="AU247" s="160" t="s">
        <v>250</v>
      </c>
      <c r="AY247" s="161" t="s">
        <v>278</v>
      </c>
      <c r="BE247" s="162">
        <f t="shared" si="64"/>
        <v>0</v>
      </c>
      <c r="BF247" s="162">
        <f t="shared" si="65"/>
        <v>0</v>
      </c>
      <c r="BG247" s="162">
        <f t="shared" si="66"/>
        <v>0</v>
      </c>
      <c r="BH247" s="162">
        <f t="shared" si="67"/>
        <v>0</v>
      </c>
      <c r="BI247" s="162">
        <f t="shared" si="68"/>
        <v>0</v>
      </c>
      <c r="BJ247" s="161" t="s">
        <v>248</v>
      </c>
      <c r="BK247" s="162">
        <f t="shared" si="69"/>
        <v>0</v>
      </c>
      <c r="BL247" s="161" t="s">
        <v>277</v>
      </c>
      <c r="BM247" s="160" t="s">
        <v>454</v>
      </c>
    </row>
    <row r="248" spans="2:65" s="156" customFormat="1" ht="16.5" customHeight="1" x14ac:dyDescent="0.2">
      <c r="B248" s="174"/>
      <c r="C248" s="186" t="s">
        <v>453</v>
      </c>
      <c r="D248" s="186" t="s">
        <v>285</v>
      </c>
      <c r="E248" s="185" t="s">
        <v>452</v>
      </c>
      <c r="F248" s="184" t="s">
        <v>451</v>
      </c>
      <c r="G248" s="183" t="s">
        <v>166</v>
      </c>
      <c r="H248" s="182">
        <v>1</v>
      </c>
      <c r="I248" s="279">
        <v>0</v>
      </c>
      <c r="J248" s="181">
        <f t="shared" si="60"/>
        <v>0</v>
      </c>
      <c r="K248" s="180"/>
      <c r="L248" s="179"/>
      <c r="M248" s="178" t="s">
        <v>252</v>
      </c>
      <c r="N248" s="177" t="s">
        <v>280</v>
      </c>
      <c r="O248" s="176">
        <v>0</v>
      </c>
      <c r="P248" s="176">
        <f t="shared" si="61"/>
        <v>0</v>
      </c>
      <c r="Q248" s="176">
        <v>4.0000000000000002E-4</v>
      </c>
      <c r="R248" s="176">
        <f t="shared" si="62"/>
        <v>4.0000000000000002E-4</v>
      </c>
      <c r="S248" s="176">
        <v>0</v>
      </c>
      <c r="T248" s="175">
        <f t="shared" si="63"/>
        <v>0</v>
      </c>
      <c r="AR248" s="160" t="s">
        <v>286</v>
      </c>
      <c r="AT248" s="160" t="s">
        <v>285</v>
      </c>
      <c r="AU248" s="160" t="s">
        <v>250</v>
      </c>
      <c r="AY248" s="161" t="s">
        <v>278</v>
      </c>
      <c r="BE248" s="162">
        <f t="shared" si="64"/>
        <v>0</v>
      </c>
      <c r="BF248" s="162">
        <f t="shared" si="65"/>
        <v>0</v>
      </c>
      <c r="BG248" s="162">
        <f t="shared" si="66"/>
        <v>0</v>
      </c>
      <c r="BH248" s="162">
        <f t="shared" si="67"/>
        <v>0</v>
      </c>
      <c r="BI248" s="162">
        <f t="shared" si="68"/>
        <v>0</v>
      </c>
      <c r="BJ248" s="161" t="s">
        <v>248</v>
      </c>
      <c r="BK248" s="162">
        <f t="shared" si="69"/>
        <v>0</v>
      </c>
      <c r="BL248" s="161" t="s">
        <v>277</v>
      </c>
      <c r="BM248" s="160" t="s">
        <v>450</v>
      </c>
    </row>
    <row r="249" spans="2:65" s="156" customFormat="1" ht="16.5" customHeight="1" x14ac:dyDescent="0.2">
      <c r="B249" s="174"/>
      <c r="C249" s="186" t="s">
        <v>449</v>
      </c>
      <c r="D249" s="186" t="s">
        <v>285</v>
      </c>
      <c r="E249" s="185" t="s">
        <v>448</v>
      </c>
      <c r="F249" s="184" t="s">
        <v>447</v>
      </c>
      <c r="G249" s="183" t="s">
        <v>166</v>
      </c>
      <c r="H249" s="182">
        <v>1</v>
      </c>
      <c r="I249" s="279">
        <v>0</v>
      </c>
      <c r="J249" s="181">
        <f t="shared" si="60"/>
        <v>0</v>
      </c>
      <c r="K249" s="180"/>
      <c r="L249" s="179"/>
      <c r="M249" s="178" t="s">
        <v>252</v>
      </c>
      <c r="N249" s="177" t="s">
        <v>280</v>
      </c>
      <c r="O249" s="176">
        <v>0</v>
      </c>
      <c r="P249" s="176">
        <f t="shared" si="61"/>
        <v>0</v>
      </c>
      <c r="Q249" s="176">
        <v>4.0000000000000002E-4</v>
      </c>
      <c r="R249" s="176">
        <f t="shared" si="62"/>
        <v>4.0000000000000002E-4</v>
      </c>
      <c r="S249" s="176">
        <v>0</v>
      </c>
      <c r="T249" s="175">
        <f t="shared" si="63"/>
        <v>0</v>
      </c>
      <c r="AR249" s="160" t="s">
        <v>286</v>
      </c>
      <c r="AT249" s="160" t="s">
        <v>285</v>
      </c>
      <c r="AU249" s="160" t="s">
        <v>250</v>
      </c>
      <c r="AY249" s="161" t="s">
        <v>278</v>
      </c>
      <c r="BE249" s="162">
        <f t="shared" si="64"/>
        <v>0</v>
      </c>
      <c r="BF249" s="162">
        <f t="shared" si="65"/>
        <v>0</v>
      </c>
      <c r="BG249" s="162">
        <f t="shared" si="66"/>
        <v>0</v>
      </c>
      <c r="BH249" s="162">
        <f t="shared" si="67"/>
        <v>0</v>
      </c>
      <c r="BI249" s="162">
        <f t="shared" si="68"/>
        <v>0</v>
      </c>
      <c r="BJ249" s="161" t="s">
        <v>248</v>
      </c>
      <c r="BK249" s="162">
        <f t="shared" si="69"/>
        <v>0</v>
      </c>
      <c r="BL249" s="161" t="s">
        <v>277</v>
      </c>
      <c r="BM249" s="160" t="s">
        <v>446</v>
      </c>
    </row>
    <row r="250" spans="2:65" s="156" customFormat="1" ht="16.5" customHeight="1" x14ac:dyDescent="0.2">
      <c r="B250" s="174"/>
      <c r="C250" s="186" t="s">
        <v>445</v>
      </c>
      <c r="D250" s="186" t="s">
        <v>285</v>
      </c>
      <c r="E250" s="185" t="s">
        <v>444</v>
      </c>
      <c r="F250" s="184" t="s">
        <v>443</v>
      </c>
      <c r="G250" s="183" t="s">
        <v>166</v>
      </c>
      <c r="H250" s="182">
        <v>2</v>
      </c>
      <c r="I250" s="279">
        <v>0</v>
      </c>
      <c r="J250" s="181">
        <f t="shared" si="60"/>
        <v>0</v>
      </c>
      <c r="K250" s="180"/>
      <c r="L250" s="179"/>
      <c r="M250" s="178" t="s">
        <v>252</v>
      </c>
      <c r="N250" s="177" t="s">
        <v>280</v>
      </c>
      <c r="O250" s="176">
        <v>0</v>
      </c>
      <c r="P250" s="176">
        <f t="shared" si="61"/>
        <v>0</v>
      </c>
      <c r="Q250" s="176">
        <v>1.6000000000000001E-4</v>
      </c>
      <c r="R250" s="176">
        <f t="shared" si="62"/>
        <v>3.2000000000000003E-4</v>
      </c>
      <c r="S250" s="176">
        <v>0</v>
      </c>
      <c r="T250" s="175">
        <f t="shared" si="63"/>
        <v>0</v>
      </c>
      <c r="AR250" s="160" t="s">
        <v>286</v>
      </c>
      <c r="AT250" s="160" t="s">
        <v>285</v>
      </c>
      <c r="AU250" s="160" t="s">
        <v>250</v>
      </c>
      <c r="AY250" s="161" t="s">
        <v>278</v>
      </c>
      <c r="BE250" s="162">
        <f t="shared" si="64"/>
        <v>0</v>
      </c>
      <c r="BF250" s="162">
        <f t="shared" si="65"/>
        <v>0</v>
      </c>
      <c r="BG250" s="162">
        <f t="shared" si="66"/>
        <v>0</v>
      </c>
      <c r="BH250" s="162">
        <f t="shared" si="67"/>
        <v>0</v>
      </c>
      <c r="BI250" s="162">
        <f t="shared" si="68"/>
        <v>0</v>
      </c>
      <c r="BJ250" s="161" t="s">
        <v>248</v>
      </c>
      <c r="BK250" s="162">
        <f t="shared" si="69"/>
        <v>0</v>
      </c>
      <c r="BL250" s="161" t="s">
        <v>277</v>
      </c>
      <c r="BM250" s="160" t="s">
        <v>442</v>
      </c>
    </row>
    <row r="251" spans="2:65" s="156" customFormat="1" ht="16.5" customHeight="1" x14ac:dyDescent="0.2">
      <c r="B251" s="174"/>
      <c r="C251" s="186" t="s">
        <v>441</v>
      </c>
      <c r="D251" s="186" t="s">
        <v>285</v>
      </c>
      <c r="E251" s="185" t="s">
        <v>440</v>
      </c>
      <c r="F251" s="184" t="s">
        <v>439</v>
      </c>
      <c r="G251" s="183" t="s">
        <v>166</v>
      </c>
      <c r="H251" s="182">
        <v>1</v>
      </c>
      <c r="I251" s="279">
        <v>0</v>
      </c>
      <c r="J251" s="181">
        <f t="shared" si="60"/>
        <v>0</v>
      </c>
      <c r="K251" s="180"/>
      <c r="L251" s="179"/>
      <c r="M251" s="178" t="s">
        <v>252</v>
      </c>
      <c r="N251" s="177" t="s">
        <v>280</v>
      </c>
      <c r="O251" s="176">
        <v>0</v>
      </c>
      <c r="P251" s="176">
        <f t="shared" si="61"/>
        <v>0</v>
      </c>
      <c r="Q251" s="176">
        <v>1.6000000000000001E-4</v>
      </c>
      <c r="R251" s="176">
        <f t="shared" si="62"/>
        <v>1.6000000000000001E-4</v>
      </c>
      <c r="S251" s="176">
        <v>0</v>
      </c>
      <c r="T251" s="175">
        <f t="shared" si="63"/>
        <v>0</v>
      </c>
      <c r="AR251" s="160" t="s">
        <v>286</v>
      </c>
      <c r="AT251" s="160" t="s">
        <v>285</v>
      </c>
      <c r="AU251" s="160" t="s">
        <v>250</v>
      </c>
      <c r="AY251" s="161" t="s">
        <v>278</v>
      </c>
      <c r="BE251" s="162">
        <f t="shared" si="64"/>
        <v>0</v>
      </c>
      <c r="BF251" s="162">
        <f t="shared" si="65"/>
        <v>0</v>
      </c>
      <c r="BG251" s="162">
        <f t="shared" si="66"/>
        <v>0</v>
      </c>
      <c r="BH251" s="162">
        <f t="shared" si="67"/>
        <v>0</v>
      </c>
      <c r="BI251" s="162">
        <f t="shared" si="68"/>
        <v>0</v>
      </c>
      <c r="BJ251" s="161" t="s">
        <v>248</v>
      </c>
      <c r="BK251" s="162">
        <f t="shared" si="69"/>
        <v>0</v>
      </c>
      <c r="BL251" s="161" t="s">
        <v>277</v>
      </c>
      <c r="BM251" s="160" t="s">
        <v>438</v>
      </c>
    </row>
    <row r="252" spans="2:65" s="156" customFormat="1" ht="16.5" customHeight="1" x14ac:dyDescent="0.2">
      <c r="B252" s="174"/>
      <c r="C252" s="186" t="s">
        <v>437</v>
      </c>
      <c r="D252" s="186" t="s">
        <v>285</v>
      </c>
      <c r="E252" s="185" t="s">
        <v>436</v>
      </c>
      <c r="F252" s="184" t="s">
        <v>435</v>
      </c>
      <c r="G252" s="183" t="s">
        <v>166</v>
      </c>
      <c r="H252" s="182">
        <v>2</v>
      </c>
      <c r="I252" s="279">
        <v>0</v>
      </c>
      <c r="J252" s="181">
        <f t="shared" si="60"/>
        <v>0</v>
      </c>
      <c r="K252" s="180"/>
      <c r="L252" s="179"/>
      <c r="M252" s="178" t="s">
        <v>252</v>
      </c>
      <c r="N252" s="177" t="s">
        <v>280</v>
      </c>
      <c r="O252" s="176">
        <v>0</v>
      </c>
      <c r="P252" s="176">
        <f t="shared" si="61"/>
        <v>0</v>
      </c>
      <c r="Q252" s="176">
        <v>1.6000000000000001E-4</v>
      </c>
      <c r="R252" s="176">
        <f t="shared" si="62"/>
        <v>3.2000000000000003E-4</v>
      </c>
      <c r="S252" s="176">
        <v>0</v>
      </c>
      <c r="T252" s="175">
        <f t="shared" si="63"/>
        <v>0</v>
      </c>
      <c r="AR252" s="160" t="s">
        <v>286</v>
      </c>
      <c r="AT252" s="160" t="s">
        <v>285</v>
      </c>
      <c r="AU252" s="160" t="s">
        <v>250</v>
      </c>
      <c r="AY252" s="161" t="s">
        <v>278</v>
      </c>
      <c r="BE252" s="162">
        <f t="shared" si="64"/>
        <v>0</v>
      </c>
      <c r="BF252" s="162">
        <f t="shared" si="65"/>
        <v>0</v>
      </c>
      <c r="BG252" s="162">
        <f t="shared" si="66"/>
        <v>0</v>
      </c>
      <c r="BH252" s="162">
        <f t="shared" si="67"/>
        <v>0</v>
      </c>
      <c r="BI252" s="162">
        <f t="shared" si="68"/>
        <v>0</v>
      </c>
      <c r="BJ252" s="161" t="s">
        <v>248</v>
      </c>
      <c r="BK252" s="162">
        <f t="shared" si="69"/>
        <v>0</v>
      </c>
      <c r="BL252" s="161" t="s">
        <v>277</v>
      </c>
      <c r="BM252" s="160" t="s">
        <v>434</v>
      </c>
    </row>
    <row r="253" spans="2:65" s="156" customFormat="1" ht="16.5" customHeight="1" x14ac:dyDescent="0.2">
      <c r="B253" s="174"/>
      <c r="C253" s="186" t="s">
        <v>433</v>
      </c>
      <c r="D253" s="186" t="s">
        <v>285</v>
      </c>
      <c r="E253" s="185" t="s">
        <v>432</v>
      </c>
      <c r="F253" s="184" t="s">
        <v>431</v>
      </c>
      <c r="G253" s="183" t="s">
        <v>166</v>
      </c>
      <c r="H253" s="182">
        <v>2</v>
      </c>
      <c r="I253" s="279">
        <v>0</v>
      </c>
      <c r="J253" s="181">
        <f t="shared" si="60"/>
        <v>0</v>
      </c>
      <c r="K253" s="180"/>
      <c r="L253" s="179"/>
      <c r="M253" s="178" t="s">
        <v>252</v>
      </c>
      <c r="N253" s="177" t="s">
        <v>280</v>
      </c>
      <c r="O253" s="176">
        <v>0</v>
      </c>
      <c r="P253" s="176">
        <f t="shared" si="61"/>
        <v>0</v>
      </c>
      <c r="Q253" s="176">
        <v>1.6000000000000001E-4</v>
      </c>
      <c r="R253" s="176">
        <f t="shared" si="62"/>
        <v>3.2000000000000003E-4</v>
      </c>
      <c r="S253" s="176">
        <v>0</v>
      </c>
      <c r="T253" s="175">
        <f t="shared" si="63"/>
        <v>0</v>
      </c>
      <c r="AR253" s="160" t="s">
        <v>286</v>
      </c>
      <c r="AT253" s="160" t="s">
        <v>285</v>
      </c>
      <c r="AU253" s="160" t="s">
        <v>250</v>
      </c>
      <c r="AY253" s="161" t="s">
        <v>278</v>
      </c>
      <c r="BE253" s="162">
        <f t="shared" si="64"/>
        <v>0</v>
      </c>
      <c r="BF253" s="162">
        <f t="shared" si="65"/>
        <v>0</v>
      </c>
      <c r="BG253" s="162">
        <f t="shared" si="66"/>
        <v>0</v>
      </c>
      <c r="BH253" s="162">
        <f t="shared" si="67"/>
        <v>0</v>
      </c>
      <c r="BI253" s="162">
        <f t="shared" si="68"/>
        <v>0</v>
      </c>
      <c r="BJ253" s="161" t="s">
        <v>248</v>
      </c>
      <c r="BK253" s="162">
        <f t="shared" si="69"/>
        <v>0</v>
      </c>
      <c r="BL253" s="161" t="s">
        <v>277</v>
      </c>
      <c r="BM253" s="160" t="s">
        <v>430</v>
      </c>
    </row>
    <row r="254" spans="2:65" s="156" customFormat="1" ht="16.5" customHeight="1" x14ac:dyDescent="0.2">
      <c r="B254" s="174"/>
      <c r="C254" s="186" t="s">
        <v>429</v>
      </c>
      <c r="D254" s="186" t="s">
        <v>285</v>
      </c>
      <c r="E254" s="185" t="s">
        <v>428</v>
      </c>
      <c r="F254" s="184" t="s">
        <v>427</v>
      </c>
      <c r="G254" s="183" t="s">
        <v>166</v>
      </c>
      <c r="H254" s="182">
        <v>15</v>
      </c>
      <c r="I254" s="279">
        <v>0</v>
      </c>
      <c r="J254" s="181">
        <f t="shared" si="60"/>
        <v>0</v>
      </c>
      <c r="K254" s="180"/>
      <c r="L254" s="179"/>
      <c r="M254" s="178" t="s">
        <v>252</v>
      </c>
      <c r="N254" s="177" t="s">
        <v>280</v>
      </c>
      <c r="O254" s="176">
        <v>0</v>
      </c>
      <c r="P254" s="176">
        <f t="shared" si="61"/>
        <v>0</v>
      </c>
      <c r="Q254" s="176">
        <v>1.6000000000000001E-4</v>
      </c>
      <c r="R254" s="176">
        <f t="shared" si="62"/>
        <v>2.4000000000000002E-3</v>
      </c>
      <c r="S254" s="176">
        <v>0</v>
      </c>
      <c r="T254" s="175">
        <f t="shared" si="63"/>
        <v>0</v>
      </c>
      <c r="AR254" s="160" t="s">
        <v>286</v>
      </c>
      <c r="AT254" s="160" t="s">
        <v>285</v>
      </c>
      <c r="AU254" s="160" t="s">
        <v>250</v>
      </c>
      <c r="AY254" s="161" t="s">
        <v>278</v>
      </c>
      <c r="BE254" s="162">
        <f t="shared" si="64"/>
        <v>0</v>
      </c>
      <c r="BF254" s="162">
        <f t="shared" si="65"/>
        <v>0</v>
      </c>
      <c r="BG254" s="162">
        <f t="shared" si="66"/>
        <v>0</v>
      </c>
      <c r="BH254" s="162">
        <f t="shared" si="67"/>
        <v>0</v>
      </c>
      <c r="BI254" s="162">
        <f t="shared" si="68"/>
        <v>0</v>
      </c>
      <c r="BJ254" s="161" t="s">
        <v>248</v>
      </c>
      <c r="BK254" s="162">
        <f t="shared" si="69"/>
        <v>0</v>
      </c>
      <c r="BL254" s="161" t="s">
        <v>277</v>
      </c>
      <c r="BM254" s="160" t="s">
        <v>426</v>
      </c>
    </row>
    <row r="255" spans="2:65" s="156" customFormat="1" ht="16.5" customHeight="1" x14ac:dyDescent="0.2">
      <c r="B255" s="174"/>
      <c r="C255" s="186" t="s">
        <v>425</v>
      </c>
      <c r="D255" s="186" t="s">
        <v>285</v>
      </c>
      <c r="E255" s="185" t="s">
        <v>424</v>
      </c>
      <c r="F255" s="184" t="s">
        <v>423</v>
      </c>
      <c r="G255" s="183" t="s">
        <v>166</v>
      </c>
      <c r="H255" s="182">
        <v>4</v>
      </c>
      <c r="I255" s="279">
        <v>0</v>
      </c>
      <c r="J255" s="181">
        <f t="shared" si="60"/>
        <v>0</v>
      </c>
      <c r="K255" s="180"/>
      <c r="L255" s="179"/>
      <c r="M255" s="178" t="s">
        <v>252</v>
      </c>
      <c r="N255" s="177" t="s">
        <v>280</v>
      </c>
      <c r="O255" s="176">
        <v>0</v>
      </c>
      <c r="P255" s="176">
        <f t="shared" si="61"/>
        <v>0</v>
      </c>
      <c r="Q255" s="176">
        <v>4.0000000000000002E-4</v>
      </c>
      <c r="R255" s="176">
        <f t="shared" si="62"/>
        <v>1.6000000000000001E-3</v>
      </c>
      <c r="S255" s="176">
        <v>0</v>
      </c>
      <c r="T255" s="175">
        <f t="shared" si="63"/>
        <v>0</v>
      </c>
      <c r="AR255" s="160" t="s">
        <v>286</v>
      </c>
      <c r="AT255" s="160" t="s">
        <v>285</v>
      </c>
      <c r="AU255" s="160" t="s">
        <v>250</v>
      </c>
      <c r="AY255" s="161" t="s">
        <v>278</v>
      </c>
      <c r="BE255" s="162">
        <f t="shared" si="64"/>
        <v>0</v>
      </c>
      <c r="BF255" s="162">
        <f t="shared" si="65"/>
        <v>0</v>
      </c>
      <c r="BG255" s="162">
        <f t="shared" si="66"/>
        <v>0</v>
      </c>
      <c r="BH255" s="162">
        <f t="shared" si="67"/>
        <v>0</v>
      </c>
      <c r="BI255" s="162">
        <f t="shared" si="68"/>
        <v>0</v>
      </c>
      <c r="BJ255" s="161" t="s">
        <v>248</v>
      </c>
      <c r="BK255" s="162">
        <f t="shared" si="69"/>
        <v>0</v>
      </c>
      <c r="BL255" s="161" t="s">
        <v>277</v>
      </c>
      <c r="BM255" s="160" t="s">
        <v>422</v>
      </c>
    </row>
    <row r="256" spans="2:65" s="156" customFormat="1" ht="16.5" customHeight="1" x14ac:dyDescent="0.2">
      <c r="B256" s="174"/>
      <c r="C256" s="186" t="s">
        <v>421</v>
      </c>
      <c r="D256" s="186" t="s">
        <v>285</v>
      </c>
      <c r="E256" s="185" t="s">
        <v>420</v>
      </c>
      <c r="F256" s="184" t="s">
        <v>419</v>
      </c>
      <c r="G256" s="183" t="s">
        <v>166</v>
      </c>
      <c r="H256" s="182">
        <v>2</v>
      </c>
      <c r="I256" s="279">
        <v>0</v>
      </c>
      <c r="J256" s="181">
        <f t="shared" si="60"/>
        <v>0</v>
      </c>
      <c r="K256" s="180"/>
      <c r="L256" s="179"/>
      <c r="M256" s="178" t="s">
        <v>252</v>
      </c>
      <c r="N256" s="177" t="s">
        <v>280</v>
      </c>
      <c r="O256" s="176">
        <v>0</v>
      </c>
      <c r="P256" s="176">
        <f t="shared" si="61"/>
        <v>0</v>
      </c>
      <c r="Q256" s="176">
        <v>4.0000000000000002E-4</v>
      </c>
      <c r="R256" s="176">
        <f t="shared" si="62"/>
        <v>8.0000000000000004E-4</v>
      </c>
      <c r="S256" s="176">
        <v>0</v>
      </c>
      <c r="T256" s="175">
        <f t="shared" si="63"/>
        <v>0</v>
      </c>
      <c r="AR256" s="160" t="s">
        <v>286</v>
      </c>
      <c r="AT256" s="160" t="s">
        <v>285</v>
      </c>
      <c r="AU256" s="160" t="s">
        <v>250</v>
      </c>
      <c r="AY256" s="161" t="s">
        <v>278</v>
      </c>
      <c r="BE256" s="162">
        <f t="shared" si="64"/>
        <v>0</v>
      </c>
      <c r="BF256" s="162">
        <f t="shared" si="65"/>
        <v>0</v>
      </c>
      <c r="BG256" s="162">
        <f t="shared" si="66"/>
        <v>0</v>
      </c>
      <c r="BH256" s="162">
        <f t="shared" si="67"/>
        <v>0</v>
      </c>
      <c r="BI256" s="162">
        <f t="shared" si="68"/>
        <v>0</v>
      </c>
      <c r="BJ256" s="161" t="s">
        <v>248</v>
      </c>
      <c r="BK256" s="162">
        <f t="shared" si="69"/>
        <v>0</v>
      </c>
      <c r="BL256" s="161" t="s">
        <v>277</v>
      </c>
      <c r="BM256" s="160" t="s">
        <v>418</v>
      </c>
    </row>
    <row r="257" spans="2:65" s="156" customFormat="1" ht="16.5" customHeight="1" x14ac:dyDescent="0.2">
      <c r="B257" s="174"/>
      <c r="C257" s="186" t="s">
        <v>417</v>
      </c>
      <c r="D257" s="186" t="s">
        <v>285</v>
      </c>
      <c r="E257" s="185" t="s">
        <v>416</v>
      </c>
      <c r="F257" s="184" t="s">
        <v>415</v>
      </c>
      <c r="G257" s="183" t="s">
        <v>166</v>
      </c>
      <c r="H257" s="182">
        <v>5</v>
      </c>
      <c r="I257" s="279">
        <v>0</v>
      </c>
      <c r="J257" s="181">
        <f t="shared" si="60"/>
        <v>0</v>
      </c>
      <c r="K257" s="180"/>
      <c r="L257" s="179"/>
      <c r="M257" s="178" t="s">
        <v>252</v>
      </c>
      <c r="N257" s="177" t="s">
        <v>280</v>
      </c>
      <c r="O257" s="176">
        <v>0</v>
      </c>
      <c r="P257" s="176">
        <f t="shared" si="61"/>
        <v>0</v>
      </c>
      <c r="Q257" s="176">
        <v>4.6999999999999999E-4</v>
      </c>
      <c r="R257" s="176">
        <f t="shared" si="62"/>
        <v>2.3500000000000001E-3</v>
      </c>
      <c r="S257" s="176">
        <v>0</v>
      </c>
      <c r="T257" s="175">
        <f t="shared" si="63"/>
        <v>0</v>
      </c>
      <c r="AR257" s="160" t="s">
        <v>286</v>
      </c>
      <c r="AT257" s="160" t="s">
        <v>285</v>
      </c>
      <c r="AU257" s="160" t="s">
        <v>250</v>
      </c>
      <c r="AY257" s="161" t="s">
        <v>278</v>
      </c>
      <c r="BE257" s="162">
        <f t="shared" si="64"/>
        <v>0</v>
      </c>
      <c r="BF257" s="162">
        <f t="shared" si="65"/>
        <v>0</v>
      </c>
      <c r="BG257" s="162">
        <f t="shared" si="66"/>
        <v>0</v>
      </c>
      <c r="BH257" s="162">
        <f t="shared" si="67"/>
        <v>0</v>
      </c>
      <c r="BI257" s="162">
        <f t="shared" si="68"/>
        <v>0</v>
      </c>
      <c r="BJ257" s="161" t="s">
        <v>248</v>
      </c>
      <c r="BK257" s="162">
        <f t="shared" si="69"/>
        <v>0</v>
      </c>
      <c r="BL257" s="161" t="s">
        <v>277</v>
      </c>
      <c r="BM257" s="160" t="s">
        <v>414</v>
      </c>
    </row>
    <row r="258" spans="2:65" s="156" customFormat="1" ht="16.5" customHeight="1" x14ac:dyDescent="0.2">
      <c r="B258" s="174"/>
      <c r="C258" s="186" t="s">
        <v>413</v>
      </c>
      <c r="D258" s="186" t="s">
        <v>285</v>
      </c>
      <c r="E258" s="185" t="s">
        <v>412</v>
      </c>
      <c r="F258" s="184" t="s">
        <v>411</v>
      </c>
      <c r="G258" s="183" t="s">
        <v>166</v>
      </c>
      <c r="H258" s="182">
        <v>4</v>
      </c>
      <c r="I258" s="279">
        <v>0</v>
      </c>
      <c r="J258" s="181">
        <f t="shared" si="60"/>
        <v>0</v>
      </c>
      <c r="K258" s="180"/>
      <c r="L258" s="179"/>
      <c r="M258" s="178" t="s">
        <v>252</v>
      </c>
      <c r="N258" s="177" t="s">
        <v>280</v>
      </c>
      <c r="O258" s="176">
        <v>0</v>
      </c>
      <c r="P258" s="176">
        <f t="shared" si="61"/>
        <v>0</v>
      </c>
      <c r="Q258" s="176">
        <v>4.6999999999999999E-4</v>
      </c>
      <c r="R258" s="176">
        <f t="shared" si="62"/>
        <v>1.8799999999999999E-3</v>
      </c>
      <c r="S258" s="176">
        <v>0</v>
      </c>
      <c r="T258" s="175">
        <f t="shared" si="63"/>
        <v>0</v>
      </c>
      <c r="AR258" s="160" t="s">
        <v>286</v>
      </c>
      <c r="AT258" s="160" t="s">
        <v>285</v>
      </c>
      <c r="AU258" s="160" t="s">
        <v>250</v>
      </c>
      <c r="AY258" s="161" t="s">
        <v>278</v>
      </c>
      <c r="BE258" s="162">
        <f t="shared" si="64"/>
        <v>0</v>
      </c>
      <c r="BF258" s="162">
        <f t="shared" si="65"/>
        <v>0</v>
      </c>
      <c r="BG258" s="162">
        <f t="shared" si="66"/>
        <v>0</v>
      </c>
      <c r="BH258" s="162">
        <f t="shared" si="67"/>
        <v>0</v>
      </c>
      <c r="BI258" s="162">
        <f t="shared" si="68"/>
        <v>0</v>
      </c>
      <c r="BJ258" s="161" t="s">
        <v>248</v>
      </c>
      <c r="BK258" s="162">
        <f t="shared" si="69"/>
        <v>0</v>
      </c>
      <c r="BL258" s="161" t="s">
        <v>277</v>
      </c>
      <c r="BM258" s="160" t="s">
        <v>410</v>
      </c>
    </row>
    <row r="259" spans="2:65" s="156" customFormat="1" ht="16.5" customHeight="1" x14ac:dyDescent="0.2">
      <c r="B259" s="174"/>
      <c r="C259" s="186" t="s">
        <v>409</v>
      </c>
      <c r="D259" s="186" t="s">
        <v>285</v>
      </c>
      <c r="E259" s="185" t="s">
        <v>408</v>
      </c>
      <c r="F259" s="184" t="s">
        <v>407</v>
      </c>
      <c r="G259" s="183" t="s">
        <v>166</v>
      </c>
      <c r="H259" s="182">
        <v>1</v>
      </c>
      <c r="I259" s="279">
        <v>0</v>
      </c>
      <c r="J259" s="181">
        <f t="shared" si="60"/>
        <v>0</v>
      </c>
      <c r="K259" s="180"/>
      <c r="L259" s="179"/>
      <c r="M259" s="178" t="s">
        <v>252</v>
      </c>
      <c r="N259" s="177" t="s">
        <v>280</v>
      </c>
      <c r="O259" s="176">
        <v>0</v>
      </c>
      <c r="P259" s="176">
        <f t="shared" si="61"/>
        <v>0</v>
      </c>
      <c r="Q259" s="176">
        <v>4.6999999999999999E-4</v>
      </c>
      <c r="R259" s="176">
        <f t="shared" si="62"/>
        <v>4.6999999999999999E-4</v>
      </c>
      <c r="S259" s="176">
        <v>0</v>
      </c>
      <c r="T259" s="175">
        <f t="shared" si="63"/>
        <v>0</v>
      </c>
      <c r="AR259" s="160" t="s">
        <v>286</v>
      </c>
      <c r="AT259" s="160" t="s">
        <v>285</v>
      </c>
      <c r="AU259" s="160" t="s">
        <v>250</v>
      </c>
      <c r="AY259" s="161" t="s">
        <v>278</v>
      </c>
      <c r="BE259" s="162">
        <f t="shared" si="64"/>
        <v>0</v>
      </c>
      <c r="BF259" s="162">
        <f t="shared" si="65"/>
        <v>0</v>
      </c>
      <c r="BG259" s="162">
        <f t="shared" si="66"/>
        <v>0</v>
      </c>
      <c r="BH259" s="162">
        <f t="shared" si="67"/>
        <v>0</v>
      </c>
      <c r="BI259" s="162">
        <f t="shared" si="68"/>
        <v>0</v>
      </c>
      <c r="BJ259" s="161" t="s">
        <v>248</v>
      </c>
      <c r="BK259" s="162">
        <f t="shared" si="69"/>
        <v>0</v>
      </c>
      <c r="BL259" s="161" t="s">
        <v>277</v>
      </c>
      <c r="BM259" s="160" t="s">
        <v>406</v>
      </c>
    </row>
    <row r="260" spans="2:65" s="156" customFormat="1" ht="16.5" customHeight="1" x14ac:dyDescent="0.2">
      <c r="B260" s="174"/>
      <c r="C260" s="186" t="s">
        <v>405</v>
      </c>
      <c r="D260" s="186" t="s">
        <v>285</v>
      </c>
      <c r="E260" s="185" t="s">
        <v>404</v>
      </c>
      <c r="F260" s="184" t="s">
        <v>403</v>
      </c>
      <c r="G260" s="183" t="s">
        <v>166</v>
      </c>
      <c r="H260" s="182">
        <v>6</v>
      </c>
      <c r="I260" s="279">
        <v>0</v>
      </c>
      <c r="J260" s="181">
        <f t="shared" si="60"/>
        <v>0</v>
      </c>
      <c r="K260" s="180"/>
      <c r="L260" s="179"/>
      <c r="M260" s="178" t="s">
        <v>252</v>
      </c>
      <c r="N260" s="177" t="s">
        <v>280</v>
      </c>
      <c r="O260" s="176">
        <v>0</v>
      </c>
      <c r="P260" s="176">
        <f t="shared" si="61"/>
        <v>0</v>
      </c>
      <c r="Q260" s="176">
        <v>4.6999999999999999E-4</v>
      </c>
      <c r="R260" s="176">
        <f t="shared" si="62"/>
        <v>2.82E-3</v>
      </c>
      <c r="S260" s="176">
        <v>0</v>
      </c>
      <c r="T260" s="175">
        <f t="shared" si="63"/>
        <v>0</v>
      </c>
      <c r="AR260" s="160" t="s">
        <v>286</v>
      </c>
      <c r="AT260" s="160" t="s">
        <v>285</v>
      </c>
      <c r="AU260" s="160" t="s">
        <v>250</v>
      </c>
      <c r="AY260" s="161" t="s">
        <v>278</v>
      </c>
      <c r="BE260" s="162">
        <f t="shared" si="64"/>
        <v>0</v>
      </c>
      <c r="BF260" s="162">
        <f t="shared" si="65"/>
        <v>0</v>
      </c>
      <c r="BG260" s="162">
        <f t="shared" si="66"/>
        <v>0</v>
      </c>
      <c r="BH260" s="162">
        <f t="shared" si="67"/>
        <v>0</v>
      </c>
      <c r="BI260" s="162">
        <f t="shared" si="68"/>
        <v>0</v>
      </c>
      <c r="BJ260" s="161" t="s">
        <v>248</v>
      </c>
      <c r="BK260" s="162">
        <f t="shared" si="69"/>
        <v>0</v>
      </c>
      <c r="BL260" s="161" t="s">
        <v>277</v>
      </c>
      <c r="BM260" s="160" t="s">
        <v>402</v>
      </c>
    </row>
    <row r="261" spans="2:65" s="156" customFormat="1" ht="16.5" customHeight="1" x14ac:dyDescent="0.2">
      <c r="B261" s="174"/>
      <c r="C261" s="186" t="s">
        <v>401</v>
      </c>
      <c r="D261" s="186" t="s">
        <v>285</v>
      </c>
      <c r="E261" s="185" t="s">
        <v>400</v>
      </c>
      <c r="F261" s="184" t="s">
        <v>399</v>
      </c>
      <c r="G261" s="183" t="s">
        <v>166</v>
      </c>
      <c r="H261" s="182">
        <v>5</v>
      </c>
      <c r="I261" s="279">
        <v>0</v>
      </c>
      <c r="J261" s="181">
        <f t="shared" si="60"/>
        <v>0</v>
      </c>
      <c r="K261" s="180"/>
      <c r="L261" s="179"/>
      <c r="M261" s="178" t="s">
        <v>252</v>
      </c>
      <c r="N261" s="177" t="s">
        <v>280</v>
      </c>
      <c r="O261" s="176">
        <v>0</v>
      </c>
      <c r="P261" s="176">
        <f t="shared" si="61"/>
        <v>0</v>
      </c>
      <c r="Q261" s="176">
        <v>2.2000000000000001E-4</v>
      </c>
      <c r="R261" s="176">
        <f t="shared" si="62"/>
        <v>1.1000000000000001E-3</v>
      </c>
      <c r="S261" s="176">
        <v>0</v>
      </c>
      <c r="T261" s="175">
        <f t="shared" si="63"/>
        <v>0</v>
      </c>
      <c r="AR261" s="160" t="s">
        <v>286</v>
      </c>
      <c r="AT261" s="160" t="s">
        <v>285</v>
      </c>
      <c r="AU261" s="160" t="s">
        <v>250</v>
      </c>
      <c r="AY261" s="161" t="s">
        <v>278</v>
      </c>
      <c r="BE261" s="162">
        <f t="shared" si="64"/>
        <v>0</v>
      </c>
      <c r="BF261" s="162">
        <f t="shared" si="65"/>
        <v>0</v>
      </c>
      <c r="BG261" s="162">
        <f t="shared" si="66"/>
        <v>0</v>
      </c>
      <c r="BH261" s="162">
        <f t="shared" si="67"/>
        <v>0</v>
      </c>
      <c r="BI261" s="162">
        <f t="shared" si="68"/>
        <v>0</v>
      </c>
      <c r="BJ261" s="161" t="s">
        <v>248</v>
      </c>
      <c r="BK261" s="162">
        <f t="shared" si="69"/>
        <v>0</v>
      </c>
      <c r="BL261" s="161" t="s">
        <v>277</v>
      </c>
      <c r="BM261" s="160" t="s">
        <v>398</v>
      </c>
    </row>
    <row r="262" spans="2:65" s="156" customFormat="1" ht="16.5" customHeight="1" x14ac:dyDescent="0.2">
      <c r="B262" s="174"/>
      <c r="C262" s="186" t="s">
        <v>397</v>
      </c>
      <c r="D262" s="186" t="s">
        <v>285</v>
      </c>
      <c r="E262" s="185" t="s">
        <v>396</v>
      </c>
      <c r="F262" s="184" t="s">
        <v>395</v>
      </c>
      <c r="G262" s="183" t="s">
        <v>166</v>
      </c>
      <c r="H262" s="182">
        <v>5</v>
      </c>
      <c r="I262" s="279">
        <v>0</v>
      </c>
      <c r="J262" s="181">
        <f t="shared" si="60"/>
        <v>0</v>
      </c>
      <c r="K262" s="180"/>
      <c r="L262" s="179"/>
      <c r="M262" s="178" t="s">
        <v>252</v>
      </c>
      <c r="N262" s="177" t="s">
        <v>280</v>
      </c>
      <c r="O262" s="176">
        <v>0</v>
      </c>
      <c r="P262" s="176">
        <f t="shared" si="61"/>
        <v>0</v>
      </c>
      <c r="Q262" s="176">
        <v>2.2000000000000001E-4</v>
      </c>
      <c r="R262" s="176">
        <f t="shared" si="62"/>
        <v>1.1000000000000001E-3</v>
      </c>
      <c r="S262" s="176">
        <v>0</v>
      </c>
      <c r="T262" s="175">
        <f t="shared" si="63"/>
        <v>0</v>
      </c>
      <c r="AR262" s="160" t="s">
        <v>286</v>
      </c>
      <c r="AT262" s="160" t="s">
        <v>285</v>
      </c>
      <c r="AU262" s="160" t="s">
        <v>250</v>
      </c>
      <c r="AY262" s="161" t="s">
        <v>278</v>
      </c>
      <c r="BE262" s="162">
        <f t="shared" si="64"/>
        <v>0</v>
      </c>
      <c r="BF262" s="162">
        <f t="shared" si="65"/>
        <v>0</v>
      </c>
      <c r="BG262" s="162">
        <f t="shared" si="66"/>
        <v>0</v>
      </c>
      <c r="BH262" s="162">
        <f t="shared" si="67"/>
        <v>0</v>
      </c>
      <c r="BI262" s="162">
        <f t="shared" si="68"/>
        <v>0</v>
      </c>
      <c r="BJ262" s="161" t="s">
        <v>248</v>
      </c>
      <c r="BK262" s="162">
        <f t="shared" si="69"/>
        <v>0</v>
      </c>
      <c r="BL262" s="161" t="s">
        <v>277</v>
      </c>
      <c r="BM262" s="160" t="s">
        <v>394</v>
      </c>
    </row>
    <row r="263" spans="2:65" s="156" customFormat="1" ht="16.5" customHeight="1" x14ac:dyDescent="0.2">
      <c r="B263" s="174"/>
      <c r="C263" s="186" t="s">
        <v>393</v>
      </c>
      <c r="D263" s="186" t="s">
        <v>285</v>
      </c>
      <c r="E263" s="185" t="s">
        <v>392</v>
      </c>
      <c r="F263" s="184" t="s">
        <v>391</v>
      </c>
      <c r="G263" s="183" t="s">
        <v>166</v>
      </c>
      <c r="H263" s="182">
        <v>40</v>
      </c>
      <c r="I263" s="279">
        <v>0</v>
      </c>
      <c r="J263" s="181">
        <f t="shared" si="60"/>
        <v>0</v>
      </c>
      <c r="K263" s="180"/>
      <c r="L263" s="179"/>
      <c r="M263" s="178" t="s">
        <v>252</v>
      </c>
      <c r="N263" s="177" t="s">
        <v>280</v>
      </c>
      <c r="O263" s="176">
        <v>0</v>
      </c>
      <c r="P263" s="176">
        <f t="shared" si="61"/>
        <v>0</v>
      </c>
      <c r="Q263" s="176">
        <v>1.0000000000000001E-5</v>
      </c>
      <c r="R263" s="176">
        <f t="shared" si="62"/>
        <v>4.0000000000000002E-4</v>
      </c>
      <c r="S263" s="176">
        <v>0</v>
      </c>
      <c r="T263" s="175">
        <f t="shared" si="63"/>
        <v>0</v>
      </c>
      <c r="AR263" s="160" t="s">
        <v>286</v>
      </c>
      <c r="AT263" s="160" t="s">
        <v>285</v>
      </c>
      <c r="AU263" s="160" t="s">
        <v>250</v>
      </c>
      <c r="AY263" s="161" t="s">
        <v>278</v>
      </c>
      <c r="BE263" s="162">
        <f t="shared" si="64"/>
        <v>0</v>
      </c>
      <c r="BF263" s="162">
        <f t="shared" si="65"/>
        <v>0</v>
      </c>
      <c r="BG263" s="162">
        <f t="shared" si="66"/>
        <v>0</v>
      </c>
      <c r="BH263" s="162">
        <f t="shared" si="67"/>
        <v>0</v>
      </c>
      <c r="BI263" s="162">
        <f t="shared" si="68"/>
        <v>0</v>
      </c>
      <c r="BJ263" s="161" t="s">
        <v>248</v>
      </c>
      <c r="BK263" s="162">
        <f t="shared" si="69"/>
        <v>0</v>
      </c>
      <c r="BL263" s="161" t="s">
        <v>277</v>
      </c>
      <c r="BM263" s="160" t="s">
        <v>390</v>
      </c>
    </row>
    <row r="264" spans="2:65" s="156" customFormat="1" ht="16.5" customHeight="1" x14ac:dyDescent="0.2">
      <c r="B264" s="174"/>
      <c r="C264" s="186" t="s">
        <v>389</v>
      </c>
      <c r="D264" s="186" t="s">
        <v>285</v>
      </c>
      <c r="E264" s="185" t="s">
        <v>388</v>
      </c>
      <c r="F264" s="184" t="s">
        <v>387</v>
      </c>
      <c r="G264" s="183" t="s">
        <v>166</v>
      </c>
      <c r="H264" s="182">
        <v>13</v>
      </c>
      <c r="I264" s="279">
        <v>0</v>
      </c>
      <c r="J264" s="181">
        <f t="shared" si="60"/>
        <v>0</v>
      </c>
      <c r="K264" s="180"/>
      <c r="L264" s="179"/>
      <c r="M264" s="178" t="s">
        <v>252</v>
      </c>
      <c r="N264" s="177" t="s">
        <v>280</v>
      </c>
      <c r="O264" s="176">
        <v>0</v>
      </c>
      <c r="P264" s="176">
        <f t="shared" si="61"/>
        <v>0</v>
      </c>
      <c r="Q264" s="176">
        <v>1.0000000000000001E-5</v>
      </c>
      <c r="R264" s="176">
        <f t="shared" si="62"/>
        <v>1.3000000000000002E-4</v>
      </c>
      <c r="S264" s="176">
        <v>0</v>
      </c>
      <c r="T264" s="175">
        <f t="shared" si="63"/>
        <v>0</v>
      </c>
      <c r="AR264" s="160" t="s">
        <v>286</v>
      </c>
      <c r="AT264" s="160" t="s">
        <v>285</v>
      </c>
      <c r="AU264" s="160" t="s">
        <v>250</v>
      </c>
      <c r="AY264" s="161" t="s">
        <v>278</v>
      </c>
      <c r="BE264" s="162">
        <f t="shared" si="64"/>
        <v>0</v>
      </c>
      <c r="BF264" s="162">
        <f t="shared" si="65"/>
        <v>0</v>
      </c>
      <c r="BG264" s="162">
        <f t="shared" si="66"/>
        <v>0</v>
      </c>
      <c r="BH264" s="162">
        <f t="shared" si="67"/>
        <v>0</v>
      </c>
      <c r="BI264" s="162">
        <f t="shared" si="68"/>
        <v>0</v>
      </c>
      <c r="BJ264" s="161" t="s">
        <v>248</v>
      </c>
      <c r="BK264" s="162">
        <f t="shared" si="69"/>
        <v>0</v>
      </c>
      <c r="BL264" s="161" t="s">
        <v>277</v>
      </c>
      <c r="BM264" s="160" t="s">
        <v>386</v>
      </c>
    </row>
    <row r="265" spans="2:65" s="156" customFormat="1" ht="16.5" customHeight="1" x14ac:dyDescent="0.2">
      <c r="B265" s="174"/>
      <c r="C265" s="186" t="s">
        <v>385</v>
      </c>
      <c r="D265" s="186" t="s">
        <v>285</v>
      </c>
      <c r="E265" s="185" t="s">
        <v>384</v>
      </c>
      <c r="F265" s="184" t="s">
        <v>383</v>
      </c>
      <c r="G265" s="183" t="s">
        <v>166</v>
      </c>
      <c r="H265" s="182">
        <v>3</v>
      </c>
      <c r="I265" s="279">
        <v>0</v>
      </c>
      <c r="J265" s="181">
        <f t="shared" si="60"/>
        <v>0</v>
      </c>
      <c r="K265" s="180"/>
      <c r="L265" s="179"/>
      <c r="M265" s="178" t="s">
        <v>252</v>
      </c>
      <c r="N265" s="177" t="s">
        <v>280</v>
      </c>
      <c r="O265" s="176">
        <v>0</v>
      </c>
      <c r="P265" s="176">
        <f t="shared" si="61"/>
        <v>0</v>
      </c>
      <c r="Q265" s="176">
        <v>1.0000000000000001E-5</v>
      </c>
      <c r="R265" s="176">
        <f t="shared" si="62"/>
        <v>3.0000000000000004E-5</v>
      </c>
      <c r="S265" s="176">
        <v>0</v>
      </c>
      <c r="T265" s="175">
        <f t="shared" si="63"/>
        <v>0</v>
      </c>
      <c r="AR265" s="160" t="s">
        <v>286</v>
      </c>
      <c r="AT265" s="160" t="s">
        <v>285</v>
      </c>
      <c r="AU265" s="160" t="s">
        <v>250</v>
      </c>
      <c r="AY265" s="161" t="s">
        <v>278</v>
      </c>
      <c r="BE265" s="162">
        <f t="shared" si="64"/>
        <v>0</v>
      </c>
      <c r="BF265" s="162">
        <f t="shared" si="65"/>
        <v>0</v>
      </c>
      <c r="BG265" s="162">
        <f t="shared" si="66"/>
        <v>0</v>
      </c>
      <c r="BH265" s="162">
        <f t="shared" si="67"/>
        <v>0</v>
      </c>
      <c r="BI265" s="162">
        <f t="shared" si="68"/>
        <v>0</v>
      </c>
      <c r="BJ265" s="161" t="s">
        <v>248</v>
      </c>
      <c r="BK265" s="162">
        <f t="shared" si="69"/>
        <v>0</v>
      </c>
      <c r="BL265" s="161" t="s">
        <v>277</v>
      </c>
      <c r="BM265" s="160" t="s">
        <v>382</v>
      </c>
    </row>
    <row r="266" spans="2:65" s="156" customFormat="1" ht="16.5" customHeight="1" x14ac:dyDescent="0.2">
      <c r="B266" s="174"/>
      <c r="C266" s="186" t="s">
        <v>381</v>
      </c>
      <c r="D266" s="186" t="s">
        <v>285</v>
      </c>
      <c r="E266" s="185" t="s">
        <v>380</v>
      </c>
      <c r="F266" s="184" t="s">
        <v>379</v>
      </c>
      <c r="G266" s="183" t="s">
        <v>166</v>
      </c>
      <c r="H266" s="182">
        <v>3</v>
      </c>
      <c r="I266" s="279">
        <v>0</v>
      </c>
      <c r="J266" s="181">
        <f t="shared" si="60"/>
        <v>0</v>
      </c>
      <c r="K266" s="180"/>
      <c r="L266" s="179"/>
      <c r="M266" s="178" t="s">
        <v>252</v>
      </c>
      <c r="N266" s="177" t="s">
        <v>280</v>
      </c>
      <c r="O266" s="176">
        <v>0</v>
      </c>
      <c r="P266" s="176">
        <f t="shared" si="61"/>
        <v>0</v>
      </c>
      <c r="Q266" s="176">
        <v>1.0000000000000001E-5</v>
      </c>
      <c r="R266" s="176">
        <f t="shared" si="62"/>
        <v>3.0000000000000004E-5</v>
      </c>
      <c r="S266" s="176">
        <v>0</v>
      </c>
      <c r="T266" s="175">
        <f t="shared" si="63"/>
        <v>0</v>
      </c>
      <c r="AR266" s="160" t="s">
        <v>286</v>
      </c>
      <c r="AT266" s="160" t="s">
        <v>285</v>
      </c>
      <c r="AU266" s="160" t="s">
        <v>250</v>
      </c>
      <c r="AY266" s="161" t="s">
        <v>278</v>
      </c>
      <c r="BE266" s="162">
        <f t="shared" si="64"/>
        <v>0</v>
      </c>
      <c r="BF266" s="162">
        <f t="shared" si="65"/>
        <v>0</v>
      </c>
      <c r="BG266" s="162">
        <f t="shared" si="66"/>
        <v>0</v>
      </c>
      <c r="BH266" s="162">
        <f t="shared" si="67"/>
        <v>0</v>
      </c>
      <c r="BI266" s="162">
        <f t="shared" si="68"/>
        <v>0</v>
      </c>
      <c r="BJ266" s="161" t="s">
        <v>248</v>
      </c>
      <c r="BK266" s="162">
        <f t="shared" si="69"/>
        <v>0</v>
      </c>
      <c r="BL266" s="161" t="s">
        <v>277</v>
      </c>
      <c r="BM266" s="160" t="s">
        <v>378</v>
      </c>
    </row>
    <row r="267" spans="2:65" s="156" customFormat="1" ht="16.5" customHeight="1" x14ac:dyDescent="0.2">
      <c r="B267" s="174"/>
      <c r="C267" s="173" t="s">
        <v>377</v>
      </c>
      <c r="D267" s="173" t="s">
        <v>279</v>
      </c>
      <c r="E267" s="172" t="s">
        <v>376</v>
      </c>
      <c r="F267" s="171" t="s">
        <v>281</v>
      </c>
      <c r="G267" s="170" t="s">
        <v>166</v>
      </c>
      <c r="H267" s="169">
        <v>1</v>
      </c>
      <c r="I267" s="277">
        <v>0</v>
      </c>
      <c r="J267" s="168">
        <f t="shared" si="60"/>
        <v>0</v>
      </c>
      <c r="K267" s="167"/>
      <c r="L267" s="157"/>
      <c r="M267" s="198" t="s">
        <v>252</v>
      </c>
      <c r="N267" s="197" t="s">
        <v>280</v>
      </c>
      <c r="O267" s="176">
        <v>0</v>
      </c>
      <c r="P267" s="176">
        <f t="shared" si="61"/>
        <v>0</v>
      </c>
      <c r="Q267" s="176">
        <v>0</v>
      </c>
      <c r="R267" s="176">
        <f t="shared" si="62"/>
        <v>0</v>
      </c>
      <c r="S267" s="176">
        <v>0</v>
      </c>
      <c r="T267" s="175">
        <f t="shared" si="63"/>
        <v>0</v>
      </c>
      <c r="AR267" s="160" t="s">
        <v>277</v>
      </c>
      <c r="AT267" s="160" t="s">
        <v>279</v>
      </c>
      <c r="AU267" s="160" t="s">
        <v>250</v>
      </c>
      <c r="AY267" s="161" t="s">
        <v>278</v>
      </c>
      <c r="BE267" s="162">
        <f t="shared" si="64"/>
        <v>0</v>
      </c>
      <c r="BF267" s="162">
        <f t="shared" si="65"/>
        <v>0</v>
      </c>
      <c r="BG267" s="162">
        <f t="shared" si="66"/>
        <v>0</v>
      </c>
      <c r="BH267" s="162">
        <f t="shared" si="67"/>
        <v>0</v>
      </c>
      <c r="BI267" s="162">
        <f t="shared" si="68"/>
        <v>0</v>
      </c>
      <c r="BJ267" s="161" t="s">
        <v>248</v>
      </c>
      <c r="BK267" s="162">
        <f t="shared" si="69"/>
        <v>0</v>
      </c>
      <c r="BL267" s="161" t="s">
        <v>277</v>
      </c>
      <c r="BM267" s="160" t="s">
        <v>375</v>
      </c>
    </row>
    <row r="268" spans="2:65" s="187" customFormat="1" ht="22.9" customHeight="1" x14ac:dyDescent="0.2">
      <c r="B268" s="194"/>
      <c r="D268" s="189" t="s">
        <v>350</v>
      </c>
      <c r="E268" s="196" t="s">
        <v>374</v>
      </c>
      <c r="F268" s="196" t="s">
        <v>373</v>
      </c>
      <c r="I268" s="278"/>
      <c r="J268" s="195">
        <f>BK268</f>
        <v>0</v>
      </c>
      <c r="L268" s="194"/>
      <c r="M268" s="193"/>
      <c r="P268" s="192">
        <f>SUM(P269:P273)</f>
        <v>29.919</v>
      </c>
      <c r="R268" s="192">
        <f>SUM(R269:R273)</f>
        <v>0</v>
      </c>
      <c r="T268" s="191">
        <f>SUM(T269:T273)</f>
        <v>6.1550000000000001E-2</v>
      </c>
      <c r="AR268" s="189" t="s">
        <v>250</v>
      </c>
      <c r="AT268" s="190" t="s">
        <v>350</v>
      </c>
      <c r="AU268" s="190" t="s">
        <v>248</v>
      </c>
      <c r="AY268" s="189" t="s">
        <v>278</v>
      </c>
      <c r="BK268" s="188">
        <f>SUM(BK269:BK273)</f>
        <v>0</v>
      </c>
    </row>
    <row r="269" spans="2:65" s="156" customFormat="1" ht="21.75" customHeight="1" x14ac:dyDescent="0.2">
      <c r="B269" s="174"/>
      <c r="C269" s="173" t="s">
        <v>372</v>
      </c>
      <c r="D269" s="173" t="s">
        <v>279</v>
      </c>
      <c r="E269" s="172" t="s">
        <v>371</v>
      </c>
      <c r="F269" s="171" t="s">
        <v>370</v>
      </c>
      <c r="G269" s="170" t="s">
        <v>166</v>
      </c>
      <c r="H269" s="169">
        <v>1</v>
      </c>
      <c r="I269" s="277">
        <v>0</v>
      </c>
      <c r="J269" s="168">
        <f>ROUND(I269*H269,2)</f>
        <v>0</v>
      </c>
      <c r="K269" s="167"/>
      <c r="L269" s="157"/>
      <c r="M269" s="198" t="s">
        <v>252</v>
      </c>
      <c r="N269" s="197" t="s">
        <v>280</v>
      </c>
      <c r="O269" s="176">
        <v>1.0780000000000001</v>
      </c>
      <c r="P269" s="176">
        <f>O269*H269</f>
        <v>1.0780000000000001</v>
      </c>
      <c r="Q269" s="176">
        <v>0</v>
      </c>
      <c r="R269" s="176">
        <f>Q269*H269</f>
        <v>0</v>
      </c>
      <c r="S269" s="176">
        <v>0.04</v>
      </c>
      <c r="T269" s="175">
        <f>S269*H269</f>
        <v>0.04</v>
      </c>
      <c r="AR269" s="160" t="s">
        <v>277</v>
      </c>
      <c r="AT269" s="160" t="s">
        <v>279</v>
      </c>
      <c r="AU269" s="160" t="s">
        <v>250</v>
      </c>
      <c r="AY269" s="161" t="s">
        <v>278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61" t="s">
        <v>248</v>
      </c>
      <c r="BK269" s="162">
        <f>ROUND(I269*H269,2)</f>
        <v>0</v>
      </c>
      <c r="BL269" s="161" t="s">
        <v>277</v>
      </c>
      <c r="BM269" s="160" t="s">
        <v>369</v>
      </c>
    </row>
    <row r="270" spans="2:65" s="156" customFormat="1" ht="16.5" customHeight="1" x14ac:dyDescent="0.2">
      <c r="B270" s="174"/>
      <c r="C270" s="173" t="s">
        <v>368</v>
      </c>
      <c r="D270" s="173" t="s">
        <v>279</v>
      </c>
      <c r="E270" s="172" t="s">
        <v>367</v>
      </c>
      <c r="F270" s="171" t="s">
        <v>366</v>
      </c>
      <c r="G270" s="170" t="s">
        <v>166</v>
      </c>
      <c r="H270" s="169">
        <v>23</v>
      </c>
      <c r="I270" s="277">
        <v>0</v>
      </c>
      <c r="J270" s="168">
        <f>ROUND(I270*H270,2)</f>
        <v>0</v>
      </c>
      <c r="K270" s="167"/>
      <c r="L270" s="157"/>
      <c r="M270" s="198" t="s">
        <v>252</v>
      </c>
      <c r="N270" s="197" t="s">
        <v>280</v>
      </c>
      <c r="O270" s="176">
        <v>7.0000000000000007E-2</v>
      </c>
      <c r="P270" s="176">
        <f>O270*H270</f>
        <v>1.61</v>
      </c>
      <c r="Q270" s="176">
        <v>0</v>
      </c>
      <c r="R270" s="176">
        <f>Q270*H270</f>
        <v>0</v>
      </c>
      <c r="S270" s="176">
        <v>5.0000000000000002E-5</v>
      </c>
      <c r="T270" s="175">
        <f>S270*H270</f>
        <v>1.15E-3</v>
      </c>
      <c r="AR270" s="160" t="s">
        <v>277</v>
      </c>
      <c r="AT270" s="160" t="s">
        <v>279</v>
      </c>
      <c r="AU270" s="160" t="s">
        <v>250</v>
      </c>
      <c r="AY270" s="161" t="s">
        <v>278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1" t="s">
        <v>248</v>
      </c>
      <c r="BK270" s="162">
        <f>ROUND(I270*H270,2)</f>
        <v>0</v>
      </c>
      <c r="BL270" s="161" t="s">
        <v>277</v>
      </c>
      <c r="BM270" s="160" t="s">
        <v>365</v>
      </c>
    </row>
    <row r="271" spans="2:65" s="156" customFormat="1" ht="24.2" customHeight="1" x14ac:dyDescent="0.2">
      <c r="B271" s="174"/>
      <c r="C271" s="173" t="s">
        <v>364</v>
      </c>
      <c r="D271" s="173" t="s">
        <v>279</v>
      </c>
      <c r="E271" s="172" t="s">
        <v>363</v>
      </c>
      <c r="F271" s="171" t="s">
        <v>362</v>
      </c>
      <c r="G271" s="170" t="s">
        <v>166</v>
      </c>
      <c r="H271" s="169">
        <v>45</v>
      </c>
      <c r="I271" s="277">
        <v>0</v>
      </c>
      <c r="J271" s="168">
        <f>ROUND(I271*H271,2)</f>
        <v>0</v>
      </c>
      <c r="K271" s="167"/>
      <c r="L271" s="157"/>
      <c r="M271" s="198" t="s">
        <v>252</v>
      </c>
      <c r="N271" s="197" t="s">
        <v>280</v>
      </c>
      <c r="O271" s="176">
        <v>8.5999999999999993E-2</v>
      </c>
      <c r="P271" s="176">
        <f>O271*H271</f>
        <v>3.8699999999999997</v>
      </c>
      <c r="Q271" s="176">
        <v>0</v>
      </c>
      <c r="R271" s="176">
        <f>Q271*H271</f>
        <v>0</v>
      </c>
      <c r="S271" s="176">
        <v>8.0000000000000007E-5</v>
      </c>
      <c r="T271" s="175">
        <f>S271*H271</f>
        <v>3.6000000000000003E-3</v>
      </c>
      <c r="AR271" s="160" t="s">
        <v>277</v>
      </c>
      <c r="AT271" s="160" t="s">
        <v>279</v>
      </c>
      <c r="AU271" s="160" t="s">
        <v>250</v>
      </c>
      <c r="AY271" s="161" t="s">
        <v>278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61" t="s">
        <v>248</v>
      </c>
      <c r="BK271" s="162">
        <f>ROUND(I271*H271,2)</f>
        <v>0</v>
      </c>
      <c r="BL271" s="161" t="s">
        <v>277</v>
      </c>
      <c r="BM271" s="160" t="s">
        <v>361</v>
      </c>
    </row>
    <row r="272" spans="2:65" s="156" customFormat="1" ht="16.5" customHeight="1" x14ac:dyDescent="0.2">
      <c r="B272" s="174"/>
      <c r="C272" s="173" t="s">
        <v>360</v>
      </c>
      <c r="D272" s="173" t="s">
        <v>279</v>
      </c>
      <c r="E272" s="172" t="s">
        <v>359</v>
      </c>
      <c r="F272" s="171" t="s">
        <v>358</v>
      </c>
      <c r="G272" s="170" t="s">
        <v>166</v>
      </c>
      <c r="H272" s="169">
        <v>21</v>
      </c>
      <c r="I272" s="277">
        <v>0</v>
      </c>
      <c r="J272" s="168">
        <f>ROUND(I272*H272,2)</f>
        <v>0</v>
      </c>
      <c r="K272" s="167"/>
      <c r="L272" s="157"/>
      <c r="M272" s="198" t="s">
        <v>252</v>
      </c>
      <c r="N272" s="197" t="s">
        <v>280</v>
      </c>
      <c r="O272" s="176">
        <v>0.125</v>
      </c>
      <c r="P272" s="176">
        <f>O272*H272</f>
        <v>2.625</v>
      </c>
      <c r="Q272" s="176">
        <v>0</v>
      </c>
      <c r="R272" s="176">
        <f>Q272*H272</f>
        <v>0</v>
      </c>
      <c r="S272" s="176">
        <v>8.0000000000000004E-4</v>
      </c>
      <c r="T272" s="175">
        <f>S272*H272</f>
        <v>1.6800000000000002E-2</v>
      </c>
      <c r="AR272" s="160" t="s">
        <v>277</v>
      </c>
      <c r="AT272" s="160" t="s">
        <v>279</v>
      </c>
      <c r="AU272" s="160" t="s">
        <v>250</v>
      </c>
      <c r="AY272" s="161" t="s">
        <v>278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61" t="s">
        <v>248</v>
      </c>
      <c r="BK272" s="162">
        <f>ROUND(I272*H272,2)</f>
        <v>0</v>
      </c>
      <c r="BL272" s="161" t="s">
        <v>277</v>
      </c>
      <c r="BM272" s="160" t="s">
        <v>357</v>
      </c>
    </row>
    <row r="273" spans="2:65" s="156" customFormat="1" ht="24.2" customHeight="1" x14ac:dyDescent="0.2">
      <c r="B273" s="174"/>
      <c r="C273" s="173" t="s">
        <v>356</v>
      </c>
      <c r="D273" s="173" t="s">
        <v>279</v>
      </c>
      <c r="E273" s="172" t="s">
        <v>355</v>
      </c>
      <c r="F273" s="171" t="s">
        <v>354</v>
      </c>
      <c r="G273" s="170" t="s">
        <v>353</v>
      </c>
      <c r="H273" s="169">
        <v>48</v>
      </c>
      <c r="I273" s="277">
        <v>0</v>
      </c>
      <c r="J273" s="168">
        <f>ROUND(I273*H273,2)</f>
        <v>0</v>
      </c>
      <c r="K273" s="167"/>
      <c r="L273" s="157"/>
      <c r="M273" s="198" t="s">
        <v>252</v>
      </c>
      <c r="N273" s="197" t="s">
        <v>280</v>
      </c>
      <c r="O273" s="176">
        <v>0.432</v>
      </c>
      <c r="P273" s="176">
        <f>O273*H273</f>
        <v>20.736000000000001</v>
      </c>
      <c r="Q273" s="176">
        <v>0</v>
      </c>
      <c r="R273" s="176">
        <f>Q273*H273</f>
        <v>0</v>
      </c>
      <c r="S273" s="176">
        <v>0</v>
      </c>
      <c r="T273" s="175">
        <f>S273*H273</f>
        <v>0</v>
      </c>
      <c r="AR273" s="160" t="s">
        <v>277</v>
      </c>
      <c r="AT273" s="160" t="s">
        <v>279</v>
      </c>
      <c r="AU273" s="160" t="s">
        <v>250</v>
      </c>
      <c r="AY273" s="161" t="s">
        <v>278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61" t="s">
        <v>248</v>
      </c>
      <c r="BK273" s="162">
        <f>ROUND(I273*H273,2)</f>
        <v>0</v>
      </c>
      <c r="BL273" s="161" t="s">
        <v>277</v>
      </c>
      <c r="BM273" s="160" t="s">
        <v>352</v>
      </c>
    </row>
    <row r="274" spans="2:65" s="187" customFormat="1" ht="22.9" customHeight="1" x14ac:dyDescent="0.2">
      <c r="B274" s="194"/>
      <c r="D274" s="189" t="s">
        <v>350</v>
      </c>
      <c r="E274" s="196">
        <v>742</v>
      </c>
      <c r="F274" s="196" t="s">
        <v>351</v>
      </c>
      <c r="I274" s="278"/>
      <c r="J274" s="195">
        <f>BK274</f>
        <v>0</v>
      </c>
      <c r="L274" s="194"/>
      <c r="M274" s="193"/>
      <c r="P274" s="192">
        <f>SUM(P275:P291)</f>
        <v>0</v>
      </c>
      <c r="R274" s="192">
        <f>SUM(R275:R291)</f>
        <v>5.3090000000000012E-2</v>
      </c>
      <c r="T274" s="191">
        <f>SUM(T275:T291)</f>
        <v>0</v>
      </c>
      <c r="AR274" s="189" t="s">
        <v>250</v>
      </c>
      <c r="AT274" s="190" t="s">
        <v>350</v>
      </c>
      <c r="AU274" s="190" t="s">
        <v>248</v>
      </c>
      <c r="AY274" s="189" t="s">
        <v>278</v>
      </c>
      <c r="BK274" s="188">
        <f>SUM(BK275:BK291)</f>
        <v>0</v>
      </c>
    </row>
    <row r="275" spans="2:65" s="156" customFormat="1" ht="24.2" customHeight="1" x14ac:dyDescent="0.2">
      <c r="B275" s="174"/>
      <c r="C275" s="186" t="s">
        <v>349</v>
      </c>
      <c r="D275" s="186" t="s">
        <v>285</v>
      </c>
      <c r="E275" s="185" t="s">
        <v>348</v>
      </c>
      <c r="F275" s="184" t="s">
        <v>347</v>
      </c>
      <c r="G275" s="183" t="s">
        <v>166</v>
      </c>
      <c r="H275" s="182">
        <v>2</v>
      </c>
      <c r="I275" s="279">
        <v>0</v>
      </c>
      <c r="J275" s="181">
        <f t="shared" ref="J275:J291" si="70">ROUND(I275*H275,2)</f>
        <v>0</v>
      </c>
      <c r="K275" s="180"/>
      <c r="L275" s="179"/>
      <c r="M275" s="178" t="s">
        <v>252</v>
      </c>
      <c r="N275" s="177" t="s">
        <v>280</v>
      </c>
      <c r="O275" s="176">
        <v>0</v>
      </c>
      <c r="P275" s="176">
        <f t="shared" ref="P275:P291" si="71">O275*H275</f>
        <v>0</v>
      </c>
      <c r="Q275" s="176">
        <v>1E-4</v>
      </c>
      <c r="R275" s="176">
        <f t="shared" ref="R275:R291" si="72">Q275*H275</f>
        <v>2.0000000000000001E-4</v>
      </c>
      <c r="S275" s="176">
        <v>0</v>
      </c>
      <c r="T275" s="175">
        <f t="shared" ref="T275:T291" si="73">S275*H275</f>
        <v>0</v>
      </c>
      <c r="AR275" s="160" t="s">
        <v>286</v>
      </c>
      <c r="AT275" s="160" t="s">
        <v>285</v>
      </c>
      <c r="AU275" s="160" t="s">
        <v>250</v>
      </c>
      <c r="AY275" s="161" t="s">
        <v>278</v>
      </c>
      <c r="BE275" s="162">
        <f t="shared" ref="BE275:BE291" si="74">IF(N275="základní",J275,0)</f>
        <v>0</v>
      </c>
      <c r="BF275" s="162">
        <f t="shared" ref="BF275:BF291" si="75">IF(N275="snížená",J275,0)</f>
        <v>0</v>
      </c>
      <c r="BG275" s="162">
        <f t="shared" ref="BG275:BG291" si="76">IF(N275="zákl. přenesená",J275,0)</f>
        <v>0</v>
      </c>
      <c r="BH275" s="162">
        <f t="shared" ref="BH275:BH291" si="77">IF(N275="sníž. přenesená",J275,0)</f>
        <v>0</v>
      </c>
      <c r="BI275" s="162">
        <f t="shared" ref="BI275:BI291" si="78">IF(N275="nulová",J275,0)</f>
        <v>0</v>
      </c>
      <c r="BJ275" s="161" t="s">
        <v>248</v>
      </c>
      <c r="BK275" s="162">
        <f t="shared" ref="BK275:BK291" si="79">ROUND(I275*H275,2)</f>
        <v>0</v>
      </c>
      <c r="BL275" s="161" t="s">
        <v>277</v>
      </c>
      <c r="BM275" s="160" t="s">
        <v>346</v>
      </c>
    </row>
    <row r="276" spans="2:65" s="156" customFormat="1" ht="16.5" customHeight="1" x14ac:dyDescent="0.2">
      <c r="B276" s="174"/>
      <c r="C276" s="186" t="s">
        <v>345</v>
      </c>
      <c r="D276" s="186" t="s">
        <v>285</v>
      </c>
      <c r="E276" s="185" t="s">
        <v>344</v>
      </c>
      <c r="F276" s="184" t="s">
        <v>343</v>
      </c>
      <c r="G276" s="183" t="s">
        <v>166</v>
      </c>
      <c r="H276" s="182">
        <v>1</v>
      </c>
      <c r="I276" s="279">
        <v>0</v>
      </c>
      <c r="J276" s="181">
        <f t="shared" si="70"/>
        <v>0</v>
      </c>
      <c r="K276" s="180"/>
      <c r="L276" s="179"/>
      <c r="M276" s="178" t="s">
        <v>252</v>
      </c>
      <c r="N276" s="177" t="s">
        <v>280</v>
      </c>
      <c r="O276" s="176">
        <v>0</v>
      </c>
      <c r="P276" s="176">
        <f t="shared" si="71"/>
        <v>0</v>
      </c>
      <c r="Q276" s="176">
        <v>0</v>
      </c>
      <c r="R276" s="176">
        <f t="shared" si="72"/>
        <v>0</v>
      </c>
      <c r="S276" s="176">
        <v>0</v>
      </c>
      <c r="T276" s="175">
        <f t="shared" si="73"/>
        <v>0</v>
      </c>
      <c r="AR276" s="160" t="s">
        <v>286</v>
      </c>
      <c r="AT276" s="160" t="s">
        <v>285</v>
      </c>
      <c r="AU276" s="160" t="s">
        <v>250</v>
      </c>
      <c r="AY276" s="161" t="s">
        <v>278</v>
      </c>
      <c r="BE276" s="162">
        <f t="shared" si="74"/>
        <v>0</v>
      </c>
      <c r="BF276" s="162">
        <f t="shared" si="75"/>
        <v>0</v>
      </c>
      <c r="BG276" s="162">
        <f t="shared" si="76"/>
        <v>0</v>
      </c>
      <c r="BH276" s="162">
        <f t="shared" si="77"/>
        <v>0</v>
      </c>
      <c r="BI276" s="162">
        <f t="shared" si="78"/>
        <v>0</v>
      </c>
      <c r="BJ276" s="161" t="s">
        <v>248</v>
      </c>
      <c r="BK276" s="162">
        <f t="shared" si="79"/>
        <v>0</v>
      </c>
      <c r="BL276" s="161" t="s">
        <v>277</v>
      </c>
      <c r="BM276" s="160" t="s">
        <v>342</v>
      </c>
    </row>
    <row r="277" spans="2:65" s="156" customFormat="1" ht="16.5" customHeight="1" x14ac:dyDescent="0.2">
      <c r="B277" s="174"/>
      <c r="C277" s="186" t="s">
        <v>341</v>
      </c>
      <c r="D277" s="186" t="s">
        <v>285</v>
      </c>
      <c r="E277" s="185" t="s">
        <v>340</v>
      </c>
      <c r="F277" s="184" t="s">
        <v>339</v>
      </c>
      <c r="G277" s="183" t="s">
        <v>192</v>
      </c>
      <c r="H277" s="182">
        <v>253</v>
      </c>
      <c r="I277" s="279">
        <v>0</v>
      </c>
      <c r="J277" s="181">
        <f t="shared" si="70"/>
        <v>0</v>
      </c>
      <c r="K277" s="180"/>
      <c r="L277" s="179"/>
      <c r="M277" s="178" t="s">
        <v>252</v>
      </c>
      <c r="N277" s="177" t="s">
        <v>280</v>
      </c>
      <c r="O277" s="176">
        <v>0</v>
      </c>
      <c r="P277" s="176">
        <f t="shared" si="71"/>
        <v>0</v>
      </c>
      <c r="Q277" s="176">
        <v>1E-4</v>
      </c>
      <c r="R277" s="176">
        <f t="shared" si="72"/>
        <v>2.53E-2</v>
      </c>
      <c r="S277" s="176">
        <v>0</v>
      </c>
      <c r="T277" s="175">
        <f t="shared" si="73"/>
        <v>0</v>
      </c>
      <c r="AR277" s="160" t="s">
        <v>286</v>
      </c>
      <c r="AT277" s="160" t="s">
        <v>285</v>
      </c>
      <c r="AU277" s="160" t="s">
        <v>250</v>
      </c>
      <c r="AY277" s="161" t="s">
        <v>278</v>
      </c>
      <c r="BE277" s="162">
        <f t="shared" si="74"/>
        <v>0</v>
      </c>
      <c r="BF277" s="162">
        <f t="shared" si="75"/>
        <v>0</v>
      </c>
      <c r="BG277" s="162">
        <f t="shared" si="76"/>
        <v>0</v>
      </c>
      <c r="BH277" s="162">
        <f t="shared" si="77"/>
        <v>0</v>
      </c>
      <c r="BI277" s="162">
        <f t="shared" si="78"/>
        <v>0</v>
      </c>
      <c r="BJ277" s="161" t="s">
        <v>248</v>
      </c>
      <c r="BK277" s="162">
        <f t="shared" si="79"/>
        <v>0</v>
      </c>
      <c r="BL277" s="161" t="s">
        <v>277</v>
      </c>
      <c r="BM277" s="160" t="s">
        <v>338</v>
      </c>
    </row>
    <row r="278" spans="2:65" s="156" customFormat="1" ht="16.5" customHeight="1" x14ac:dyDescent="0.2">
      <c r="B278" s="174"/>
      <c r="C278" s="186" t="s">
        <v>337</v>
      </c>
      <c r="D278" s="186" t="s">
        <v>285</v>
      </c>
      <c r="E278" s="185" t="s">
        <v>336</v>
      </c>
      <c r="F278" s="184" t="s">
        <v>335</v>
      </c>
      <c r="G278" s="183" t="s">
        <v>166</v>
      </c>
      <c r="H278" s="182">
        <v>56</v>
      </c>
      <c r="I278" s="279">
        <v>0</v>
      </c>
      <c r="J278" s="181">
        <f t="shared" si="70"/>
        <v>0</v>
      </c>
      <c r="K278" s="180"/>
      <c r="L278" s="179"/>
      <c r="M278" s="178" t="s">
        <v>252</v>
      </c>
      <c r="N278" s="177" t="s">
        <v>280</v>
      </c>
      <c r="O278" s="176">
        <v>0</v>
      </c>
      <c r="P278" s="176">
        <f t="shared" si="71"/>
        <v>0</v>
      </c>
      <c r="Q278" s="176">
        <v>3.0000000000000001E-5</v>
      </c>
      <c r="R278" s="176">
        <f t="shared" si="72"/>
        <v>1.6800000000000001E-3</v>
      </c>
      <c r="S278" s="176">
        <v>0</v>
      </c>
      <c r="T278" s="175">
        <f t="shared" si="73"/>
        <v>0</v>
      </c>
      <c r="AR278" s="160" t="s">
        <v>286</v>
      </c>
      <c r="AT278" s="160" t="s">
        <v>285</v>
      </c>
      <c r="AU278" s="160" t="s">
        <v>250</v>
      </c>
      <c r="AY278" s="161" t="s">
        <v>278</v>
      </c>
      <c r="BE278" s="162">
        <f t="shared" si="74"/>
        <v>0</v>
      </c>
      <c r="BF278" s="162">
        <f t="shared" si="75"/>
        <v>0</v>
      </c>
      <c r="BG278" s="162">
        <f t="shared" si="76"/>
        <v>0</v>
      </c>
      <c r="BH278" s="162">
        <f t="shared" si="77"/>
        <v>0</v>
      </c>
      <c r="BI278" s="162">
        <f t="shared" si="78"/>
        <v>0</v>
      </c>
      <c r="BJ278" s="161" t="s">
        <v>248</v>
      </c>
      <c r="BK278" s="162">
        <f t="shared" si="79"/>
        <v>0</v>
      </c>
      <c r="BL278" s="161" t="s">
        <v>277</v>
      </c>
      <c r="BM278" s="160" t="s">
        <v>334</v>
      </c>
    </row>
    <row r="279" spans="2:65" s="156" customFormat="1" ht="16.5" customHeight="1" x14ac:dyDescent="0.2">
      <c r="B279" s="174"/>
      <c r="C279" s="186" t="s">
        <v>333</v>
      </c>
      <c r="D279" s="186" t="s">
        <v>285</v>
      </c>
      <c r="E279" s="185" t="s">
        <v>332</v>
      </c>
      <c r="F279" s="184" t="s">
        <v>331</v>
      </c>
      <c r="G279" s="183" t="s">
        <v>192</v>
      </c>
      <c r="H279" s="182">
        <v>25</v>
      </c>
      <c r="I279" s="279">
        <v>0</v>
      </c>
      <c r="J279" s="181">
        <f t="shared" si="70"/>
        <v>0</v>
      </c>
      <c r="K279" s="180"/>
      <c r="L279" s="179"/>
      <c r="M279" s="178" t="s">
        <v>252</v>
      </c>
      <c r="N279" s="177" t="s">
        <v>280</v>
      </c>
      <c r="O279" s="176">
        <v>0</v>
      </c>
      <c r="P279" s="176">
        <f t="shared" si="71"/>
        <v>0</v>
      </c>
      <c r="Q279" s="176">
        <v>5.0000000000000002E-5</v>
      </c>
      <c r="R279" s="176">
        <f t="shared" si="72"/>
        <v>1.25E-3</v>
      </c>
      <c r="S279" s="176">
        <v>0</v>
      </c>
      <c r="T279" s="175">
        <f t="shared" si="73"/>
        <v>0</v>
      </c>
      <c r="AR279" s="160" t="s">
        <v>286</v>
      </c>
      <c r="AT279" s="160" t="s">
        <v>285</v>
      </c>
      <c r="AU279" s="160" t="s">
        <v>250</v>
      </c>
      <c r="AY279" s="161" t="s">
        <v>278</v>
      </c>
      <c r="BE279" s="162">
        <f t="shared" si="74"/>
        <v>0</v>
      </c>
      <c r="BF279" s="162">
        <f t="shared" si="75"/>
        <v>0</v>
      </c>
      <c r="BG279" s="162">
        <f t="shared" si="76"/>
        <v>0</v>
      </c>
      <c r="BH279" s="162">
        <f t="shared" si="77"/>
        <v>0</v>
      </c>
      <c r="BI279" s="162">
        <f t="shared" si="78"/>
        <v>0</v>
      </c>
      <c r="BJ279" s="161" t="s">
        <v>248</v>
      </c>
      <c r="BK279" s="162">
        <f t="shared" si="79"/>
        <v>0</v>
      </c>
      <c r="BL279" s="161" t="s">
        <v>277</v>
      </c>
      <c r="BM279" s="160" t="s">
        <v>330</v>
      </c>
    </row>
    <row r="280" spans="2:65" s="156" customFormat="1" ht="16.5" customHeight="1" x14ac:dyDescent="0.2">
      <c r="B280" s="174"/>
      <c r="C280" s="186" t="s">
        <v>329</v>
      </c>
      <c r="D280" s="186" t="s">
        <v>285</v>
      </c>
      <c r="E280" s="185" t="s">
        <v>328</v>
      </c>
      <c r="F280" s="184" t="s">
        <v>327</v>
      </c>
      <c r="G280" s="183" t="s">
        <v>192</v>
      </c>
      <c r="H280" s="182">
        <v>94</v>
      </c>
      <c r="I280" s="279">
        <v>0</v>
      </c>
      <c r="J280" s="181">
        <f t="shared" si="70"/>
        <v>0</v>
      </c>
      <c r="K280" s="180"/>
      <c r="L280" s="179"/>
      <c r="M280" s="178" t="s">
        <v>252</v>
      </c>
      <c r="N280" s="177" t="s">
        <v>280</v>
      </c>
      <c r="O280" s="176">
        <v>0</v>
      </c>
      <c r="P280" s="176">
        <f t="shared" si="71"/>
        <v>0</v>
      </c>
      <c r="Q280" s="176">
        <v>5.0000000000000002E-5</v>
      </c>
      <c r="R280" s="176">
        <f t="shared" si="72"/>
        <v>4.7000000000000002E-3</v>
      </c>
      <c r="S280" s="176">
        <v>0</v>
      </c>
      <c r="T280" s="175">
        <f t="shared" si="73"/>
        <v>0</v>
      </c>
      <c r="AR280" s="160" t="s">
        <v>286</v>
      </c>
      <c r="AT280" s="160" t="s">
        <v>285</v>
      </c>
      <c r="AU280" s="160" t="s">
        <v>250</v>
      </c>
      <c r="AY280" s="161" t="s">
        <v>278</v>
      </c>
      <c r="BE280" s="162">
        <f t="shared" si="74"/>
        <v>0</v>
      </c>
      <c r="BF280" s="162">
        <f t="shared" si="75"/>
        <v>0</v>
      </c>
      <c r="BG280" s="162">
        <f t="shared" si="76"/>
        <v>0</v>
      </c>
      <c r="BH280" s="162">
        <f t="shared" si="77"/>
        <v>0</v>
      </c>
      <c r="BI280" s="162">
        <f t="shared" si="78"/>
        <v>0</v>
      </c>
      <c r="BJ280" s="161" t="s">
        <v>248</v>
      </c>
      <c r="BK280" s="162">
        <f t="shared" si="79"/>
        <v>0</v>
      </c>
      <c r="BL280" s="161" t="s">
        <v>277</v>
      </c>
      <c r="BM280" s="160" t="s">
        <v>326</v>
      </c>
    </row>
    <row r="281" spans="2:65" s="156" customFormat="1" ht="24.2" customHeight="1" x14ac:dyDescent="0.2">
      <c r="B281" s="174"/>
      <c r="C281" s="186" t="s">
        <v>325</v>
      </c>
      <c r="D281" s="186" t="s">
        <v>285</v>
      </c>
      <c r="E281" s="185" t="s">
        <v>324</v>
      </c>
      <c r="F281" s="184" t="s">
        <v>323</v>
      </c>
      <c r="G281" s="183" t="s">
        <v>192</v>
      </c>
      <c r="H281" s="182">
        <v>194</v>
      </c>
      <c r="I281" s="279">
        <v>0</v>
      </c>
      <c r="J281" s="181">
        <f t="shared" si="70"/>
        <v>0</v>
      </c>
      <c r="K281" s="180"/>
      <c r="L281" s="179"/>
      <c r="M281" s="178" t="s">
        <v>252</v>
      </c>
      <c r="N281" s="177" t="s">
        <v>280</v>
      </c>
      <c r="O281" s="176">
        <v>0</v>
      </c>
      <c r="P281" s="176">
        <f t="shared" si="71"/>
        <v>0</v>
      </c>
      <c r="Q281" s="176">
        <v>6.0000000000000002E-5</v>
      </c>
      <c r="R281" s="176">
        <f t="shared" si="72"/>
        <v>1.1640000000000001E-2</v>
      </c>
      <c r="S281" s="176">
        <v>0</v>
      </c>
      <c r="T281" s="175">
        <f t="shared" si="73"/>
        <v>0</v>
      </c>
      <c r="AR281" s="160" t="s">
        <v>286</v>
      </c>
      <c r="AT281" s="160" t="s">
        <v>285</v>
      </c>
      <c r="AU281" s="160" t="s">
        <v>250</v>
      </c>
      <c r="AY281" s="161" t="s">
        <v>278</v>
      </c>
      <c r="BE281" s="162">
        <f t="shared" si="74"/>
        <v>0</v>
      </c>
      <c r="BF281" s="162">
        <f t="shared" si="75"/>
        <v>0</v>
      </c>
      <c r="BG281" s="162">
        <f t="shared" si="76"/>
        <v>0</v>
      </c>
      <c r="BH281" s="162">
        <f t="shared" si="77"/>
        <v>0</v>
      </c>
      <c r="BI281" s="162">
        <f t="shared" si="78"/>
        <v>0</v>
      </c>
      <c r="BJ281" s="161" t="s">
        <v>248</v>
      </c>
      <c r="BK281" s="162">
        <f t="shared" si="79"/>
        <v>0</v>
      </c>
      <c r="BL281" s="161" t="s">
        <v>277</v>
      </c>
      <c r="BM281" s="160" t="s">
        <v>322</v>
      </c>
    </row>
    <row r="282" spans="2:65" s="156" customFormat="1" ht="24.2" customHeight="1" x14ac:dyDescent="0.2">
      <c r="B282" s="174"/>
      <c r="C282" s="186" t="s">
        <v>321</v>
      </c>
      <c r="D282" s="186" t="s">
        <v>285</v>
      </c>
      <c r="E282" s="185" t="s">
        <v>320</v>
      </c>
      <c r="F282" s="184" t="s">
        <v>319</v>
      </c>
      <c r="G282" s="183" t="s">
        <v>166</v>
      </c>
      <c r="H282" s="182">
        <v>6</v>
      </c>
      <c r="I282" s="279">
        <v>0</v>
      </c>
      <c r="J282" s="181">
        <f t="shared" si="70"/>
        <v>0</v>
      </c>
      <c r="K282" s="180"/>
      <c r="L282" s="179"/>
      <c r="M282" s="178" t="s">
        <v>252</v>
      </c>
      <c r="N282" s="177" t="s">
        <v>280</v>
      </c>
      <c r="O282" s="176">
        <v>0</v>
      </c>
      <c r="P282" s="176">
        <f t="shared" si="71"/>
        <v>0</v>
      </c>
      <c r="Q282" s="176">
        <v>5.0000000000000002E-5</v>
      </c>
      <c r="R282" s="176">
        <f t="shared" si="72"/>
        <v>3.0000000000000003E-4</v>
      </c>
      <c r="S282" s="176">
        <v>0</v>
      </c>
      <c r="T282" s="175">
        <f t="shared" si="73"/>
        <v>0</v>
      </c>
      <c r="AR282" s="160" t="s">
        <v>286</v>
      </c>
      <c r="AT282" s="160" t="s">
        <v>285</v>
      </c>
      <c r="AU282" s="160" t="s">
        <v>250</v>
      </c>
      <c r="AY282" s="161" t="s">
        <v>278</v>
      </c>
      <c r="BE282" s="162">
        <f t="shared" si="74"/>
        <v>0</v>
      </c>
      <c r="BF282" s="162">
        <f t="shared" si="75"/>
        <v>0</v>
      </c>
      <c r="BG282" s="162">
        <f t="shared" si="76"/>
        <v>0</v>
      </c>
      <c r="BH282" s="162">
        <f t="shared" si="77"/>
        <v>0</v>
      </c>
      <c r="BI282" s="162">
        <f t="shared" si="78"/>
        <v>0</v>
      </c>
      <c r="BJ282" s="161" t="s">
        <v>248</v>
      </c>
      <c r="BK282" s="162">
        <f t="shared" si="79"/>
        <v>0</v>
      </c>
      <c r="BL282" s="161" t="s">
        <v>277</v>
      </c>
      <c r="BM282" s="160" t="s">
        <v>318</v>
      </c>
    </row>
    <row r="283" spans="2:65" s="156" customFormat="1" ht="24.2" customHeight="1" x14ac:dyDescent="0.2">
      <c r="B283" s="174"/>
      <c r="C283" s="186" t="s">
        <v>317</v>
      </c>
      <c r="D283" s="186" t="s">
        <v>285</v>
      </c>
      <c r="E283" s="185" t="s">
        <v>316</v>
      </c>
      <c r="F283" s="184" t="s">
        <v>315</v>
      </c>
      <c r="G283" s="183" t="s">
        <v>166</v>
      </c>
      <c r="H283" s="182">
        <v>1</v>
      </c>
      <c r="I283" s="279">
        <v>0</v>
      </c>
      <c r="J283" s="181">
        <f t="shared" si="70"/>
        <v>0</v>
      </c>
      <c r="K283" s="180"/>
      <c r="L283" s="179"/>
      <c r="M283" s="178" t="s">
        <v>252</v>
      </c>
      <c r="N283" s="177" t="s">
        <v>280</v>
      </c>
      <c r="O283" s="176">
        <v>0</v>
      </c>
      <c r="P283" s="176">
        <f t="shared" si="71"/>
        <v>0</v>
      </c>
      <c r="Q283" s="176">
        <v>1.5E-3</v>
      </c>
      <c r="R283" s="176">
        <f t="shared" si="72"/>
        <v>1.5E-3</v>
      </c>
      <c r="S283" s="176">
        <v>0</v>
      </c>
      <c r="T283" s="175">
        <f t="shared" si="73"/>
        <v>0</v>
      </c>
      <c r="AR283" s="160" t="s">
        <v>286</v>
      </c>
      <c r="AT283" s="160" t="s">
        <v>285</v>
      </c>
      <c r="AU283" s="160" t="s">
        <v>250</v>
      </c>
      <c r="AY283" s="161" t="s">
        <v>278</v>
      </c>
      <c r="BE283" s="162">
        <f t="shared" si="74"/>
        <v>0</v>
      </c>
      <c r="BF283" s="162">
        <f t="shared" si="75"/>
        <v>0</v>
      </c>
      <c r="BG283" s="162">
        <f t="shared" si="76"/>
        <v>0</v>
      </c>
      <c r="BH283" s="162">
        <f t="shared" si="77"/>
        <v>0</v>
      </c>
      <c r="BI283" s="162">
        <f t="shared" si="78"/>
        <v>0</v>
      </c>
      <c r="BJ283" s="161" t="s">
        <v>248</v>
      </c>
      <c r="BK283" s="162">
        <f t="shared" si="79"/>
        <v>0</v>
      </c>
      <c r="BL283" s="161" t="s">
        <v>277</v>
      </c>
      <c r="BM283" s="160" t="s">
        <v>314</v>
      </c>
    </row>
    <row r="284" spans="2:65" s="156" customFormat="1" ht="24.2" customHeight="1" x14ac:dyDescent="0.2">
      <c r="B284" s="174"/>
      <c r="C284" s="186" t="s">
        <v>313</v>
      </c>
      <c r="D284" s="186" t="s">
        <v>285</v>
      </c>
      <c r="E284" s="185" t="s">
        <v>312</v>
      </c>
      <c r="F284" s="184" t="s">
        <v>311</v>
      </c>
      <c r="G284" s="183" t="s">
        <v>166</v>
      </c>
      <c r="H284" s="182">
        <v>1</v>
      </c>
      <c r="I284" s="279">
        <v>0</v>
      </c>
      <c r="J284" s="181">
        <f t="shared" si="70"/>
        <v>0</v>
      </c>
      <c r="K284" s="180"/>
      <c r="L284" s="179"/>
      <c r="M284" s="178" t="s">
        <v>252</v>
      </c>
      <c r="N284" s="177" t="s">
        <v>280</v>
      </c>
      <c r="O284" s="176">
        <v>0</v>
      </c>
      <c r="P284" s="176">
        <f t="shared" si="71"/>
        <v>0</v>
      </c>
      <c r="Q284" s="176">
        <v>1.2999999999999999E-3</v>
      </c>
      <c r="R284" s="176">
        <f t="shared" si="72"/>
        <v>1.2999999999999999E-3</v>
      </c>
      <c r="S284" s="176">
        <v>0</v>
      </c>
      <c r="T284" s="175">
        <f t="shared" si="73"/>
        <v>0</v>
      </c>
      <c r="AR284" s="160" t="s">
        <v>286</v>
      </c>
      <c r="AT284" s="160" t="s">
        <v>285</v>
      </c>
      <c r="AU284" s="160" t="s">
        <v>250</v>
      </c>
      <c r="AY284" s="161" t="s">
        <v>278</v>
      </c>
      <c r="BE284" s="162">
        <f t="shared" si="74"/>
        <v>0</v>
      </c>
      <c r="BF284" s="162">
        <f t="shared" si="75"/>
        <v>0</v>
      </c>
      <c r="BG284" s="162">
        <f t="shared" si="76"/>
        <v>0</v>
      </c>
      <c r="BH284" s="162">
        <f t="shared" si="77"/>
        <v>0</v>
      </c>
      <c r="BI284" s="162">
        <f t="shared" si="78"/>
        <v>0</v>
      </c>
      <c r="BJ284" s="161" t="s">
        <v>248</v>
      </c>
      <c r="BK284" s="162">
        <f t="shared" si="79"/>
        <v>0</v>
      </c>
      <c r="BL284" s="161" t="s">
        <v>277</v>
      </c>
      <c r="BM284" s="160" t="s">
        <v>310</v>
      </c>
    </row>
    <row r="285" spans="2:65" s="156" customFormat="1" ht="24.2" customHeight="1" x14ac:dyDescent="0.2">
      <c r="B285" s="174"/>
      <c r="C285" s="186" t="s">
        <v>309</v>
      </c>
      <c r="D285" s="186" t="s">
        <v>285</v>
      </c>
      <c r="E285" s="185" t="s">
        <v>308</v>
      </c>
      <c r="F285" s="184" t="s">
        <v>307</v>
      </c>
      <c r="G285" s="183" t="s">
        <v>166</v>
      </c>
      <c r="H285" s="182">
        <v>1</v>
      </c>
      <c r="I285" s="279">
        <v>0</v>
      </c>
      <c r="J285" s="181">
        <f t="shared" si="70"/>
        <v>0</v>
      </c>
      <c r="K285" s="180"/>
      <c r="L285" s="179"/>
      <c r="M285" s="178" t="s">
        <v>252</v>
      </c>
      <c r="N285" s="177" t="s">
        <v>280</v>
      </c>
      <c r="O285" s="176">
        <v>0</v>
      </c>
      <c r="P285" s="176">
        <f t="shared" si="71"/>
        <v>0</v>
      </c>
      <c r="Q285" s="176">
        <v>1.5E-3</v>
      </c>
      <c r="R285" s="176">
        <f t="shared" si="72"/>
        <v>1.5E-3</v>
      </c>
      <c r="S285" s="176">
        <v>0</v>
      </c>
      <c r="T285" s="175">
        <f t="shared" si="73"/>
        <v>0</v>
      </c>
      <c r="AR285" s="160" t="s">
        <v>286</v>
      </c>
      <c r="AT285" s="160" t="s">
        <v>285</v>
      </c>
      <c r="AU285" s="160" t="s">
        <v>250</v>
      </c>
      <c r="AY285" s="161" t="s">
        <v>278</v>
      </c>
      <c r="BE285" s="162">
        <f t="shared" si="74"/>
        <v>0</v>
      </c>
      <c r="BF285" s="162">
        <f t="shared" si="75"/>
        <v>0</v>
      </c>
      <c r="BG285" s="162">
        <f t="shared" si="76"/>
        <v>0</v>
      </c>
      <c r="BH285" s="162">
        <f t="shared" si="77"/>
        <v>0</v>
      </c>
      <c r="BI285" s="162">
        <f t="shared" si="78"/>
        <v>0</v>
      </c>
      <c r="BJ285" s="161" t="s">
        <v>248</v>
      </c>
      <c r="BK285" s="162">
        <f t="shared" si="79"/>
        <v>0</v>
      </c>
      <c r="BL285" s="161" t="s">
        <v>277</v>
      </c>
      <c r="BM285" s="160" t="s">
        <v>306</v>
      </c>
    </row>
    <row r="286" spans="2:65" s="156" customFormat="1" ht="16.5" customHeight="1" x14ac:dyDescent="0.2">
      <c r="B286" s="174"/>
      <c r="C286" s="186" t="s">
        <v>305</v>
      </c>
      <c r="D286" s="186" t="s">
        <v>285</v>
      </c>
      <c r="E286" s="185" t="s">
        <v>304</v>
      </c>
      <c r="F286" s="184" t="s">
        <v>303</v>
      </c>
      <c r="G286" s="183" t="s">
        <v>166</v>
      </c>
      <c r="H286" s="182">
        <v>1</v>
      </c>
      <c r="I286" s="279">
        <v>0</v>
      </c>
      <c r="J286" s="181">
        <f t="shared" si="70"/>
        <v>0</v>
      </c>
      <c r="K286" s="180"/>
      <c r="L286" s="179"/>
      <c r="M286" s="178" t="s">
        <v>252</v>
      </c>
      <c r="N286" s="177" t="s">
        <v>280</v>
      </c>
      <c r="O286" s="176">
        <v>0</v>
      </c>
      <c r="P286" s="176">
        <f t="shared" si="71"/>
        <v>0</v>
      </c>
      <c r="Q286" s="176">
        <v>1.5E-3</v>
      </c>
      <c r="R286" s="176">
        <f t="shared" si="72"/>
        <v>1.5E-3</v>
      </c>
      <c r="S286" s="176">
        <v>0</v>
      </c>
      <c r="T286" s="175">
        <f t="shared" si="73"/>
        <v>0</v>
      </c>
      <c r="AR286" s="160" t="s">
        <v>286</v>
      </c>
      <c r="AT286" s="160" t="s">
        <v>285</v>
      </c>
      <c r="AU286" s="160" t="s">
        <v>250</v>
      </c>
      <c r="AY286" s="161" t="s">
        <v>278</v>
      </c>
      <c r="BE286" s="162">
        <f t="shared" si="74"/>
        <v>0</v>
      </c>
      <c r="BF286" s="162">
        <f t="shared" si="75"/>
        <v>0</v>
      </c>
      <c r="BG286" s="162">
        <f t="shared" si="76"/>
        <v>0</v>
      </c>
      <c r="BH286" s="162">
        <f t="shared" si="77"/>
        <v>0</v>
      </c>
      <c r="BI286" s="162">
        <f t="shared" si="78"/>
        <v>0</v>
      </c>
      <c r="BJ286" s="161" t="s">
        <v>248</v>
      </c>
      <c r="BK286" s="162">
        <f t="shared" si="79"/>
        <v>0</v>
      </c>
      <c r="BL286" s="161" t="s">
        <v>277</v>
      </c>
      <c r="BM286" s="160" t="s">
        <v>302</v>
      </c>
    </row>
    <row r="287" spans="2:65" s="156" customFormat="1" ht="24.2" customHeight="1" x14ac:dyDescent="0.2">
      <c r="B287" s="174"/>
      <c r="C287" s="186" t="s">
        <v>301</v>
      </c>
      <c r="D287" s="186" t="s">
        <v>285</v>
      </c>
      <c r="E287" s="185" t="s">
        <v>300</v>
      </c>
      <c r="F287" s="184" t="s">
        <v>299</v>
      </c>
      <c r="G287" s="183" t="s">
        <v>166</v>
      </c>
      <c r="H287" s="182">
        <v>2</v>
      </c>
      <c r="I287" s="279">
        <v>0</v>
      </c>
      <c r="J287" s="181">
        <f t="shared" si="70"/>
        <v>0</v>
      </c>
      <c r="K287" s="180"/>
      <c r="L287" s="179"/>
      <c r="M287" s="178" t="s">
        <v>252</v>
      </c>
      <c r="N287" s="177" t="s">
        <v>280</v>
      </c>
      <c r="O287" s="176">
        <v>0</v>
      </c>
      <c r="P287" s="176">
        <f t="shared" si="71"/>
        <v>0</v>
      </c>
      <c r="Q287" s="176">
        <v>8.0000000000000004E-4</v>
      </c>
      <c r="R287" s="176">
        <f t="shared" si="72"/>
        <v>1.6000000000000001E-3</v>
      </c>
      <c r="S287" s="176">
        <v>0</v>
      </c>
      <c r="T287" s="175">
        <f t="shared" si="73"/>
        <v>0</v>
      </c>
      <c r="AR287" s="160" t="s">
        <v>286</v>
      </c>
      <c r="AT287" s="160" t="s">
        <v>285</v>
      </c>
      <c r="AU287" s="160" t="s">
        <v>250</v>
      </c>
      <c r="AY287" s="161" t="s">
        <v>278</v>
      </c>
      <c r="BE287" s="162">
        <f t="shared" si="74"/>
        <v>0</v>
      </c>
      <c r="BF287" s="162">
        <f t="shared" si="75"/>
        <v>0</v>
      </c>
      <c r="BG287" s="162">
        <f t="shared" si="76"/>
        <v>0</v>
      </c>
      <c r="BH287" s="162">
        <f t="shared" si="77"/>
        <v>0</v>
      </c>
      <c r="BI287" s="162">
        <f t="shared" si="78"/>
        <v>0</v>
      </c>
      <c r="BJ287" s="161" t="s">
        <v>248</v>
      </c>
      <c r="BK287" s="162">
        <f t="shared" si="79"/>
        <v>0</v>
      </c>
      <c r="BL287" s="161" t="s">
        <v>277</v>
      </c>
      <c r="BM287" s="160" t="s">
        <v>298</v>
      </c>
    </row>
    <row r="288" spans="2:65" s="156" customFormat="1" ht="24.2" customHeight="1" x14ac:dyDescent="0.2">
      <c r="B288" s="174"/>
      <c r="C288" s="186" t="s">
        <v>297</v>
      </c>
      <c r="D288" s="186" t="s">
        <v>285</v>
      </c>
      <c r="E288" s="185" t="s">
        <v>296</v>
      </c>
      <c r="F288" s="184" t="s">
        <v>295</v>
      </c>
      <c r="G288" s="183" t="s">
        <v>166</v>
      </c>
      <c r="H288" s="182">
        <v>1</v>
      </c>
      <c r="I288" s="279">
        <v>0</v>
      </c>
      <c r="J288" s="181">
        <f t="shared" si="70"/>
        <v>0</v>
      </c>
      <c r="K288" s="180"/>
      <c r="L288" s="179"/>
      <c r="M288" s="178" t="s">
        <v>252</v>
      </c>
      <c r="N288" s="177" t="s">
        <v>280</v>
      </c>
      <c r="O288" s="176">
        <v>0</v>
      </c>
      <c r="P288" s="176">
        <f t="shared" si="71"/>
        <v>0</v>
      </c>
      <c r="Q288" s="176">
        <v>1.3999999999999999E-4</v>
      </c>
      <c r="R288" s="176">
        <f t="shared" si="72"/>
        <v>1.3999999999999999E-4</v>
      </c>
      <c r="S288" s="176">
        <v>0</v>
      </c>
      <c r="T288" s="175">
        <f t="shared" si="73"/>
        <v>0</v>
      </c>
      <c r="AR288" s="160" t="s">
        <v>286</v>
      </c>
      <c r="AT288" s="160" t="s">
        <v>285</v>
      </c>
      <c r="AU288" s="160" t="s">
        <v>250</v>
      </c>
      <c r="AY288" s="161" t="s">
        <v>278</v>
      </c>
      <c r="BE288" s="162">
        <f t="shared" si="74"/>
        <v>0</v>
      </c>
      <c r="BF288" s="162">
        <f t="shared" si="75"/>
        <v>0</v>
      </c>
      <c r="BG288" s="162">
        <f t="shared" si="76"/>
        <v>0</v>
      </c>
      <c r="BH288" s="162">
        <f t="shared" si="77"/>
        <v>0</v>
      </c>
      <c r="BI288" s="162">
        <f t="shared" si="78"/>
        <v>0</v>
      </c>
      <c r="BJ288" s="161" t="s">
        <v>248</v>
      </c>
      <c r="BK288" s="162">
        <f t="shared" si="79"/>
        <v>0</v>
      </c>
      <c r="BL288" s="161" t="s">
        <v>277</v>
      </c>
      <c r="BM288" s="160" t="s">
        <v>294</v>
      </c>
    </row>
    <row r="289" spans="2:65" s="156" customFormat="1" ht="24.2" customHeight="1" x14ac:dyDescent="0.2">
      <c r="B289" s="174"/>
      <c r="C289" s="186" t="s">
        <v>293</v>
      </c>
      <c r="D289" s="186" t="s">
        <v>285</v>
      </c>
      <c r="E289" s="185" t="s">
        <v>292</v>
      </c>
      <c r="F289" s="184" t="s">
        <v>291</v>
      </c>
      <c r="G289" s="183" t="s">
        <v>166</v>
      </c>
      <c r="H289" s="182">
        <v>3</v>
      </c>
      <c r="I289" s="279">
        <v>0</v>
      </c>
      <c r="J289" s="181">
        <f t="shared" si="70"/>
        <v>0</v>
      </c>
      <c r="K289" s="180"/>
      <c r="L289" s="179"/>
      <c r="M289" s="178" t="s">
        <v>252</v>
      </c>
      <c r="N289" s="177" t="s">
        <v>280</v>
      </c>
      <c r="O289" s="176">
        <v>0</v>
      </c>
      <c r="P289" s="176">
        <f t="shared" si="71"/>
        <v>0</v>
      </c>
      <c r="Q289" s="176">
        <v>1E-4</v>
      </c>
      <c r="R289" s="176">
        <f t="shared" si="72"/>
        <v>3.0000000000000003E-4</v>
      </c>
      <c r="S289" s="176">
        <v>0</v>
      </c>
      <c r="T289" s="175">
        <f t="shared" si="73"/>
        <v>0</v>
      </c>
      <c r="AR289" s="160" t="s">
        <v>286</v>
      </c>
      <c r="AT289" s="160" t="s">
        <v>285</v>
      </c>
      <c r="AU289" s="160" t="s">
        <v>250</v>
      </c>
      <c r="AY289" s="161" t="s">
        <v>278</v>
      </c>
      <c r="BE289" s="162">
        <f t="shared" si="74"/>
        <v>0</v>
      </c>
      <c r="BF289" s="162">
        <f t="shared" si="75"/>
        <v>0</v>
      </c>
      <c r="BG289" s="162">
        <f t="shared" si="76"/>
        <v>0</v>
      </c>
      <c r="BH289" s="162">
        <f t="shared" si="77"/>
        <v>0</v>
      </c>
      <c r="BI289" s="162">
        <f t="shared" si="78"/>
        <v>0</v>
      </c>
      <c r="BJ289" s="161" t="s">
        <v>248</v>
      </c>
      <c r="BK289" s="162">
        <f t="shared" si="79"/>
        <v>0</v>
      </c>
      <c r="BL289" s="161" t="s">
        <v>277</v>
      </c>
      <c r="BM289" s="160" t="s">
        <v>290</v>
      </c>
    </row>
    <row r="290" spans="2:65" s="156" customFormat="1" ht="16.5" customHeight="1" x14ac:dyDescent="0.2">
      <c r="B290" s="174"/>
      <c r="C290" s="186" t="s">
        <v>289</v>
      </c>
      <c r="D290" s="186" t="s">
        <v>285</v>
      </c>
      <c r="E290" s="185" t="s">
        <v>288</v>
      </c>
      <c r="F290" s="184" t="s">
        <v>287</v>
      </c>
      <c r="G290" s="183" t="s">
        <v>166</v>
      </c>
      <c r="H290" s="182">
        <v>2</v>
      </c>
      <c r="I290" s="279">
        <v>0</v>
      </c>
      <c r="J290" s="181">
        <f t="shared" si="70"/>
        <v>0</v>
      </c>
      <c r="K290" s="180"/>
      <c r="L290" s="179"/>
      <c r="M290" s="178" t="s">
        <v>252</v>
      </c>
      <c r="N290" s="177" t="s">
        <v>280</v>
      </c>
      <c r="O290" s="176">
        <v>0</v>
      </c>
      <c r="P290" s="176">
        <f t="shared" si="71"/>
        <v>0</v>
      </c>
      <c r="Q290" s="176">
        <v>9.0000000000000006E-5</v>
      </c>
      <c r="R290" s="176">
        <f t="shared" si="72"/>
        <v>1.8000000000000001E-4</v>
      </c>
      <c r="S290" s="176">
        <v>0</v>
      </c>
      <c r="T290" s="175">
        <f t="shared" si="73"/>
        <v>0</v>
      </c>
      <c r="AR290" s="160" t="s">
        <v>286</v>
      </c>
      <c r="AT290" s="160" t="s">
        <v>285</v>
      </c>
      <c r="AU290" s="160" t="s">
        <v>250</v>
      </c>
      <c r="AY290" s="161" t="s">
        <v>278</v>
      </c>
      <c r="BE290" s="162">
        <f t="shared" si="74"/>
        <v>0</v>
      </c>
      <c r="BF290" s="162">
        <f t="shared" si="75"/>
        <v>0</v>
      </c>
      <c r="BG290" s="162">
        <f t="shared" si="76"/>
        <v>0</v>
      </c>
      <c r="BH290" s="162">
        <f t="shared" si="77"/>
        <v>0</v>
      </c>
      <c r="BI290" s="162">
        <f t="shared" si="78"/>
        <v>0</v>
      </c>
      <c r="BJ290" s="161" t="s">
        <v>248</v>
      </c>
      <c r="BK290" s="162">
        <f t="shared" si="79"/>
        <v>0</v>
      </c>
      <c r="BL290" s="161" t="s">
        <v>277</v>
      </c>
      <c r="BM290" s="160" t="s">
        <v>284</v>
      </c>
    </row>
    <row r="291" spans="2:65" s="156" customFormat="1" ht="16.5" customHeight="1" x14ac:dyDescent="0.2">
      <c r="B291" s="174"/>
      <c r="C291" s="173" t="s">
        <v>283</v>
      </c>
      <c r="D291" s="173" t="s">
        <v>279</v>
      </c>
      <c r="E291" s="172" t="s">
        <v>282</v>
      </c>
      <c r="F291" s="171" t="s">
        <v>281</v>
      </c>
      <c r="G291" s="170" t="s">
        <v>166</v>
      </c>
      <c r="H291" s="169">
        <v>1</v>
      </c>
      <c r="I291" s="277">
        <v>0</v>
      </c>
      <c r="J291" s="168">
        <f t="shared" si="70"/>
        <v>0</v>
      </c>
      <c r="K291" s="167"/>
      <c r="L291" s="157"/>
      <c r="M291" s="166" t="s">
        <v>252</v>
      </c>
      <c r="N291" s="165" t="s">
        <v>280</v>
      </c>
      <c r="O291" s="164">
        <v>0</v>
      </c>
      <c r="P291" s="164">
        <f t="shared" si="71"/>
        <v>0</v>
      </c>
      <c r="Q291" s="164">
        <v>0</v>
      </c>
      <c r="R291" s="164">
        <f t="shared" si="72"/>
        <v>0</v>
      </c>
      <c r="S291" s="164">
        <v>0</v>
      </c>
      <c r="T291" s="163">
        <f t="shared" si="73"/>
        <v>0</v>
      </c>
      <c r="AR291" s="160" t="s">
        <v>277</v>
      </c>
      <c r="AT291" s="160" t="s">
        <v>279</v>
      </c>
      <c r="AU291" s="160" t="s">
        <v>250</v>
      </c>
      <c r="AY291" s="161" t="s">
        <v>278</v>
      </c>
      <c r="BE291" s="162">
        <f t="shared" si="74"/>
        <v>0</v>
      </c>
      <c r="BF291" s="162">
        <f t="shared" si="75"/>
        <v>0</v>
      </c>
      <c r="BG291" s="162">
        <f t="shared" si="76"/>
        <v>0</v>
      </c>
      <c r="BH291" s="162">
        <f t="shared" si="77"/>
        <v>0</v>
      </c>
      <c r="BI291" s="162">
        <f t="shared" si="78"/>
        <v>0</v>
      </c>
      <c r="BJ291" s="161" t="s">
        <v>248</v>
      </c>
      <c r="BK291" s="162">
        <f t="shared" si="79"/>
        <v>0</v>
      </c>
      <c r="BL291" s="161" t="s">
        <v>277</v>
      </c>
      <c r="BM291" s="160" t="s">
        <v>276</v>
      </c>
    </row>
    <row r="292" spans="2:65" s="156" customFormat="1" ht="6.95" customHeight="1" x14ac:dyDescent="0.2">
      <c r="B292" s="159"/>
      <c r="C292" s="158"/>
      <c r="D292" s="158"/>
      <c r="E292" s="158"/>
      <c r="F292" s="158"/>
      <c r="G292" s="158"/>
      <c r="H292" s="158"/>
      <c r="I292" s="158"/>
      <c r="J292" s="158"/>
      <c r="K292" s="158"/>
      <c r="L292" s="157"/>
    </row>
  </sheetData>
  <autoFilter ref="C128:K291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4" sqref="B4"/>
    </sheetView>
  </sheetViews>
  <sheetFormatPr defaultRowHeight="15" x14ac:dyDescent="0.2"/>
  <cols>
    <col min="1" max="1" width="5" style="264" customWidth="1"/>
    <col min="2" max="2" width="92.42578125" style="262" customWidth="1"/>
    <col min="3" max="3" width="4.5703125" style="264" customWidth="1"/>
    <col min="4" max="4" width="5.28515625" style="262" customWidth="1"/>
    <col min="5" max="5" width="14.85546875" style="263" customWidth="1"/>
    <col min="6" max="6" width="16.7109375" style="263" customWidth="1"/>
    <col min="7" max="16384" width="9.140625" style="262"/>
  </cols>
  <sheetData>
    <row r="1" spans="1:6" ht="18.75" x14ac:dyDescent="0.25">
      <c r="A1" s="272"/>
      <c r="B1" s="273"/>
      <c r="C1" s="271"/>
      <c r="D1" s="272"/>
    </row>
    <row r="2" spans="1:6" ht="18.75" x14ac:dyDescent="0.2">
      <c r="A2" s="272"/>
      <c r="B2" s="343" t="s">
        <v>993</v>
      </c>
      <c r="C2" s="343"/>
      <c r="D2" s="343"/>
      <c r="E2" s="343"/>
      <c r="F2" s="343"/>
    </row>
    <row r="3" spans="1:6" ht="18.75" x14ac:dyDescent="0.25">
      <c r="A3" s="272"/>
      <c r="B3" s="273" t="s">
        <v>981</v>
      </c>
      <c r="C3" s="271"/>
      <c r="D3" s="272"/>
      <c r="E3" s="274" t="s">
        <v>20</v>
      </c>
      <c r="F3" s="274" t="s">
        <v>984</v>
      </c>
    </row>
    <row r="4" spans="1:6" ht="48.75" customHeight="1" x14ac:dyDescent="0.25">
      <c r="A4" s="272"/>
      <c r="B4" s="283" t="s">
        <v>994</v>
      </c>
      <c r="C4" s="272"/>
      <c r="D4" s="271"/>
    </row>
    <row r="5" spans="1:6" x14ac:dyDescent="0.2">
      <c r="A5" s="268">
        <v>1</v>
      </c>
      <c r="B5" s="281" t="s">
        <v>980</v>
      </c>
      <c r="C5" s="268">
        <v>1</v>
      </c>
      <c r="D5" s="267" t="s">
        <v>952</v>
      </c>
      <c r="E5" s="280">
        <v>0</v>
      </c>
      <c r="F5" s="266">
        <f t="shared" ref="F5:F31" si="0">SUM(E5*C5)</f>
        <v>0</v>
      </c>
    </row>
    <row r="6" spans="1:6" x14ac:dyDescent="0.2">
      <c r="A6" s="268">
        <v>2</v>
      </c>
      <c r="B6" s="281" t="s">
        <v>979</v>
      </c>
      <c r="C6" s="268">
        <v>1</v>
      </c>
      <c r="D6" s="267" t="s">
        <v>972</v>
      </c>
      <c r="E6" s="280">
        <v>0</v>
      </c>
      <c r="F6" s="266">
        <f t="shared" si="0"/>
        <v>0</v>
      </c>
    </row>
    <row r="7" spans="1:6" x14ac:dyDescent="0.2">
      <c r="A7" s="268">
        <v>3</v>
      </c>
      <c r="B7" s="267" t="s">
        <v>978</v>
      </c>
      <c r="C7" s="268">
        <v>1</v>
      </c>
      <c r="D7" s="267" t="s">
        <v>972</v>
      </c>
      <c r="E7" s="280">
        <v>0</v>
      </c>
      <c r="F7" s="266">
        <f t="shared" si="0"/>
        <v>0</v>
      </c>
    </row>
    <row r="8" spans="1:6" x14ac:dyDescent="0.2">
      <c r="A8" s="268">
        <v>4</v>
      </c>
      <c r="B8" s="267" t="s">
        <v>977</v>
      </c>
      <c r="C8" s="268">
        <v>1</v>
      </c>
      <c r="D8" s="267" t="s">
        <v>972</v>
      </c>
      <c r="E8" s="280">
        <v>0</v>
      </c>
      <c r="F8" s="266">
        <f t="shared" si="0"/>
        <v>0</v>
      </c>
    </row>
    <row r="9" spans="1:6" x14ac:dyDescent="0.25">
      <c r="A9" s="268">
        <v>5</v>
      </c>
      <c r="B9" s="270" t="s">
        <v>976</v>
      </c>
      <c r="C9" s="268">
        <v>3</v>
      </c>
      <c r="D9" s="267" t="s">
        <v>952</v>
      </c>
      <c r="E9" s="280">
        <v>0</v>
      </c>
      <c r="F9" s="266">
        <f t="shared" si="0"/>
        <v>0</v>
      </c>
    </row>
    <row r="10" spans="1:6" x14ac:dyDescent="0.2">
      <c r="A10" s="268">
        <v>6</v>
      </c>
      <c r="B10" s="267" t="s">
        <v>975</v>
      </c>
      <c r="C10" s="268">
        <v>25</v>
      </c>
      <c r="D10" s="267" t="s">
        <v>192</v>
      </c>
      <c r="E10" s="280">
        <v>0</v>
      </c>
      <c r="F10" s="266">
        <f t="shared" si="0"/>
        <v>0</v>
      </c>
    </row>
    <row r="11" spans="1:6" x14ac:dyDescent="0.25">
      <c r="A11" s="268">
        <v>7</v>
      </c>
      <c r="B11" s="270" t="s">
        <v>974</v>
      </c>
      <c r="C11" s="268">
        <v>1</v>
      </c>
      <c r="D11" s="267" t="s">
        <v>952</v>
      </c>
      <c r="E11" s="280">
        <v>0</v>
      </c>
      <c r="F11" s="266">
        <f t="shared" si="0"/>
        <v>0</v>
      </c>
    </row>
    <row r="12" spans="1:6" x14ac:dyDescent="0.2">
      <c r="A12" s="268">
        <v>8</v>
      </c>
      <c r="B12" s="267" t="s">
        <v>973</v>
      </c>
      <c r="C12" s="268">
        <v>1</v>
      </c>
      <c r="D12" s="267" t="s">
        <v>972</v>
      </c>
      <c r="E12" s="280">
        <v>0</v>
      </c>
      <c r="F12" s="266">
        <f t="shared" si="0"/>
        <v>0</v>
      </c>
    </row>
    <row r="13" spans="1:6" x14ac:dyDescent="0.2">
      <c r="A13" s="268">
        <v>9</v>
      </c>
      <c r="B13" s="267" t="s">
        <v>971</v>
      </c>
      <c r="C13" s="268">
        <v>2</v>
      </c>
      <c r="D13" s="267" t="s">
        <v>952</v>
      </c>
      <c r="E13" s="280">
        <v>0</v>
      </c>
      <c r="F13" s="266">
        <f t="shared" si="0"/>
        <v>0</v>
      </c>
    </row>
    <row r="14" spans="1:6" x14ac:dyDescent="0.2">
      <c r="A14" s="268">
        <v>10</v>
      </c>
      <c r="B14" s="267" t="s">
        <v>970</v>
      </c>
      <c r="C14" s="268">
        <v>2</v>
      </c>
      <c r="D14" s="267" t="s">
        <v>952</v>
      </c>
      <c r="E14" s="280">
        <v>0</v>
      </c>
      <c r="F14" s="266">
        <f t="shared" si="0"/>
        <v>0</v>
      </c>
    </row>
    <row r="15" spans="1:6" x14ac:dyDescent="0.2">
      <c r="A15" s="268">
        <v>11</v>
      </c>
      <c r="B15" s="267" t="s">
        <v>969</v>
      </c>
      <c r="C15" s="268">
        <v>18</v>
      </c>
      <c r="D15" s="267" t="s">
        <v>192</v>
      </c>
      <c r="E15" s="280">
        <v>0</v>
      </c>
      <c r="F15" s="266">
        <f t="shared" si="0"/>
        <v>0</v>
      </c>
    </row>
    <row r="16" spans="1:6" x14ac:dyDescent="0.2">
      <c r="A16" s="268">
        <v>12</v>
      </c>
      <c r="B16" s="267" t="s">
        <v>968</v>
      </c>
      <c r="C16" s="268">
        <v>18</v>
      </c>
      <c r="D16" s="267" t="s">
        <v>192</v>
      </c>
      <c r="E16" s="280">
        <v>0</v>
      </c>
      <c r="F16" s="266">
        <f t="shared" si="0"/>
        <v>0</v>
      </c>
    </row>
    <row r="17" spans="1:6" x14ac:dyDescent="0.2">
      <c r="A17" s="268">
        <v>13</v>
      </c>
      <c r="B17" s="267" t="s">
        <v>967</v>
      </c>
      <c r="C17" s="268">
        <v>1</v>
      </c>
      <c r="D17" s="267" t="s">
        <v>952</v>
      </c>
      <c r="E17" s="280">
        <v>0</v>
      </c>
      <c r="F17" s="266">
        <f t="shared" si="0"/>
        <v>0</v>
      </c>
    </row>
    <row r="18" spans="1:6" x14ac:dyDescent="0.2">
      <c r="A18" s="268">
        <v>14</v>
      </c>
      <c r="B18" s="267" t="s">
        <v>966</v>
      </c>
      <c r="C18" s="268">
        <v>1</v>
      </c>
      <c r="D18" s="267" t="s">
        <v>952</v>
      </c>
      <c r="E18" s="280">
        <v>0</v>
      </c>
      <c r="F18" s="266">
        <f t="shared" si="0"/>
        <v>0</v>
      </c>
    </row>
    <row r="19" spans="1:6" x14ac:dyDescent="0.2">
      <c r="A19" s="268">
        <v>15</v>
      </c>
      <c r="B19" s="267" t="s">
        <v>965</v>
      </c>
      <c r="C19" s="268">
        <v>1</v>
      </c>
      <c r="D19" s="267" t="s">
        <v>952</v>
      </c>
      <c r="E19" s="280">
        <v>0</v>
      </c>
      <c r="F19" s="266">
        <f t="shared" si="0"/>
        <v>0</v>
      </c>
    </row>
    <row r="20" spans="1:6" x14ac:dyDescent="0.2">
      <c r="A20" s="268">
        <v>16</v>
      </c>
      <c r="B20" s="267" t="s">
        <v>964</v>
      </c>
      <c r="C20" s="268">
        <v>1</v>
      </c>
      <c r="D20" s="267" t="s">
        <v>952</v>
      </c>
      <c r="E20" s="280">
        <v>0</v>
      </c>
      <c r="F20" s="266">
        <f t="shared" si="0"/>
        <v>0</v>
      </c>
    </row>
    <row r="21" spans="1:6" x14ac:dyDescent="0.2">
      <c r="A21" s="268">
        <v>17</v>
      </c>
      <c r="B21" s="267" t="s">
        <v>963</v>
      </c>
      <c r="C21" s="268">
        <v>1</v>
      </c>
      <c r="D21" s="267" t="s">
        <v>952</v>
      </c>
      <c r="E21" s="280">
        <v>0</v>
      </c>
      <c r="F21" s="266">
        <f t="shared" si="0"/>
        <v>0</v>
      </c>
    </row>
    <row r="22" spans="1:6" x14ac:dyDescent="0.25">
      <c r="A22" s="268">
        <v>18</v>
      </c>
      <c r="B22" s="270" t="s">
        <v>962</v>
      </c>
      <c r="C22" s="268">
        <v>5</v>
      </c>
      <c r="D22" s="267" t="s">
        <v>163</v>
      </c>
      <c r="E22" s="280">
        <v>0</v>
      </c>
      <c r="F22" s="266">
        <f t="shared" si="0"/>
        <v>0</v>
      </c>
    </row>
    <row r="23" spans="1:6" x14ac:dyDescent="0.25">
      <c r="A23" s="268">
        <v>19</v>
      </c>
      <c r="B23" s="270" t="s">
        <v>961</v>
      </c>
      <c r="C23" s="268">
        <v>2</v>
      </c>
      <c r="D23" s="267" t="s">
        <v>163</v>
      </c>
      <c r="E23" s="280">
        <v>0</v>
      </c>
      <c r="F23" s="266">
        <f t="shared" si="0"/>
        <v>0</v>
      </c>
    </row>
    <row r="24" spans="1:6" x14ac:dyDescent="0.25">
      <c r="A24" s="268">
        <v>20</v>
      </c>
      <c r="B24" s="270" t="s">
        <v>960</v>
      </c>
      <c r="C24" s="268">
        <v>3</v>
      </c>
      <c r="D24" s="267" t="s">
        <v>163</v>
      </c>
      <c r="E24" s="280">
        <v>0</v>
      </c>
      <c r="F24" s="266">
        <f t="shared" si="0"/>
        <v>0</v>
      </c>
    </row>
    <row r="25" spans="1:6" x14ac:dyDescent="0.25">
      <c r="A25" s="268">
        <v>21</v>
      </c>
      <c r="B25" s="270" t="s">
        <v>959</v>
      </c>
      <c r="C25" s="268">
        <v>2</v>
      </c>
      <c r="D25" s="267" t="s">
        <v>163</v>
      </c>
      <c r="E25" s="280">
        <v>0</v>
      </c>
      <c r="F25" s="266">
        <f t="shared" si="0"/>
        <v>0</v>
      </c>
    </row>
    <row r="26" spans="1:6" x14ac:dyDescent="0.25">
      <c r="A26" s="268">
        <v>22</v>
      </c>
      <c r="B26" s="270" t="s">
        <v>958</v>
      </c>
      <c r="C26" s="268">
        <v>1</v>
      </c>
      <c r="D26" s="267" t="s">
        <v>952</v>
      </c>
      <c r="E26" s="280">
        <v>0</v>
      </c>
      <c r="F26" s="266">
        <f t="shared" si="0"/>
        <v>0</v>
      </c>
    </row>
    <row r="27" spans="1:6" x14ac:dyDescent="0.25">
      <c r="A27" s="268">
        <v>23</v>
      </c>
      <c r="B27" s="270" t="s">
        <v>957</v>
      </c>
      <c r="C27" s="268">
        <v>3</v>
      </c>
      <c r="D27" s="267" t="s">
        <v>952</v>
      </c>
      <c r="E27" s="280">
        <v>0</v>
      </c>
      <c r="F27" s="266">
        <f t="shared" si="0"/>
        <v>0</v>
      </c>
    </row>
    <row r="28" spans="1:6" x14ac:dyDescent="0.25">
      <c r="A28" s="268">
        <v>24</v>
      </c>
      <c r="B28" s="270" t="s">
        <v>956</v>
      </c>
      <c r="C28" s="268">
        <v>1</v>
      </c>
      <c r="D28" s="267" t="s">
        <v>952</v>
      </c>
      <c r="E28" s="280">
        <v>0</v>
      </c>
      <c r="F28" s="266">
        <f t="shared" si="0"/>
        <v>0</v>
      </c>
    </row>
    <row r="29" spans="1:6" x14ac:dyDescent="0.25">
      <c r="A29" s="268">
        <v>25</v>
      </c>
      <c r="B29" s="270" t="s">
        <v>955</v>
      </c>
      <c r="C29" s="268">
        <v>1</v>
      </c>
      <c r="D29" s="267" t="s">
        <v>952</v>
      </c>
      <c r="E29" s="280">
        <v>0</v>
      </c>
      <c r="F29" s="266">
        <f t="shared" si="0"/>
        <v>0</v>
      </c>
    </row>
    <row r="30" spans="1:6" x14ac:dyDescent="0.2">
      <c r="A30" s="268">
        <v>26</v>
      </c>
      <c r="B30" s="267" t="s">
        <v>954</v>
      </c>
      <c r="C30" s="268">
        <v>1</v>
      </c>
      <c r="D30" s="267" t="s">
        <v>952</v>
      </c>
      <c r="E30" s="280">
        <v>0</v>
      </c>
      <c r="F30" s="266">
        <f t="shared" si="0"/>
        <v>0</v>
      </c>
    </row>
    <row r="31" spans="1:6" x14ac:dyDescent="0.2">
      <c r="A31" s="268">
        <v>27</v>
      </c>
      <c r="B31" s="267" t="s">
        <v>953</v>
      </c>
      <c r="C31" s="268">
        <v>1</v>
      </c>
      <c r="D31" s="267" t="s">
        <v>952</v>
      </c>
      <c r="E31" s="280">
        <v>0</v>
      </c>
      <c r="F31" s="266">
        <f t="shared" si="0"/>
        <v>0</v>
      </c>
    </row>
    <row r="32" spans="1:6" x14ac:dyDescent="0.2">
      <c r="A32" s="268"/>
      <c r="B32" s="269" t="s">
        <v>951</v>
      </c>
      <c r="C32" s="268"/>
      <c r="D32" s="267"/>
      <c r="E32" s="266"/>
      <c r="F32" s="265">
        <f>SUM(F5:F31)</f>
        <v>0</v>
      </c>
    </row>
    <row r="34" spans="2:2" x14ac:dyDescent="0.2">
      <c r="B34" s="262" t="s">
        <v>950</v>
      </c>
    </row>
  </sheetData>
  <mergeCells count="1">
    <mergeCell ref="B2:F2"/>
  </mergeCells>
  <printOptions horizont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SO01_Stavební část</vt:lpstr>
      <vt:lpstr>SO02- Silnoproudá elektrote...</vt:lpstr>
      <vt:lpstr>SO03_Topení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'SO02- Silnoproudá elektrote...'!Názvy_tisku</vt:lpstr>
      <vt:lpstr>oadresa</vt:lpstr>
      <vt:lpstr>Stavba!Objednatel</vt:lpstr>
      <vt:lpstr>Stavba!Objekt</vt:lpstr>
      <vt:lpstr>'SO01_Stavební část'!Oblast_tisku</vt:lpstr>
      <vt:lpstr>'SO02- Silnoproudá elektrote...'!Oblast_tisku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Kessler</cp:lastModifiedBy>
  <cp:lastPrinted>2023-03-02T08:52:49Z</cp:lastPrinted>
  <dcterms:created xsi:type="dcterms:W3CDTF">2009-04-08T07:15:50Z</dcterms:created>
  <dcterms:modified xsi:type="dcterms:W3CDTF">2023-04-06T07:22:55Z</dcterms:modified>
</cp:coreProperties>
</file>