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2301LB-O2 - VD Mšeno, opr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'2301LB-O2 - VD Mšeno, opr...'!$C$115:$K$134</definedName>
    <definedName name="_xlnm.Print_Area" localSheetId="1">'2301LB-O2 - VD Mšeno, opr...'!$C$4:$J$76,'2301LB-O2 - VD Mšeno, opr...'!$C$82:$J$99,'2301LB-O2 - VD Mšeno, opr...'!$C$105:$J$134</definedName>
    <definedName name="_xlnm.Print_Titles" localSheetId="1">'2301LB-O2 - VD Mšeno, opr...'!$115:$115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4"/>
  <c r="BH124"/>
  <c r="BG124"/>
  <c r="BF124"/>
  <c r="T124"/>
  <c r="R124"/>
  <c r="P124"/>
  <c r="BI121"/>
  <c r="BH121"/>
  <c r="BG121"/>
  <c r="BF121"/>
  <c r="T121"/>
  <c r="R121"/>
  <c r="P121"/>
  <c r="BI119"/>
  <c r="BH119"/>
  <c r="BG119"/>
  <c r="BF119"/>
  <c r="T119"/>
  <c r="R119"/>
  <c r="P119"/>
  <c r="F110"/>
  <c r="E108"/>
  <c r="F87"/>
  <c r="E85"/>
  <c r="J22"/>
  <c r="E22"/>
  <c r="J113"/>
  <c r="J21"/>
  <c r="J19"/>
  <c r="E19"/>
  <c r="J112"/>
  <c r="J18"/>
  <c r="J16"/>
  <c r="E16"/>
  <c r="F113"/>
  <c r="J15"/>
  <c r="J13"/>
  <c r="E13"/>
  <c r="F112"/>
  <c r="J12"/>
  <c r="J10"/>
  <c r="J110"/>
  <c i="1" r="L90"/>
  <c r="AM90"/>
  <c r="AM89"/>
  <c r="L89"/>
  <c r="AM87"/>
  <c r="L87"/>
  <c r="L85"/>
  <c r="L84"/>
  <c i="2" r="J32"/>
  <c i="1" r="AS94"/>
  <c i="2" r="F32"/>
  <c r="J124"/>
  <c r="F35"/>
  <c r="J125"/>
  <c r="J132"/>
  <c r="BK124"/>
  <c r="J119"/>
  <c r="BK133"/>
  <c r="BK128"/>
  <c r="J121"/>
  <c r="BK130"/>
  <c r="J128"/>
  <c r="F33"/>
  <c r="J133"/>
  <c r="BK125"/>
  <c r="BK119"/>
  <c r="BK132"/>
  <c r="J130"/>
  <c r="BK121"/>
  <c r="F34"/>
  <c l="1" r="R118"/>
  <c r="R117"/>
  <c r="R116"/>
  <c r="R123"/>
  <c r="P129"/>
  <c r="BK118"/>
  <c r="J118"/>
  <c r="J96"/>
  <c r="P118"/>
  <c r="P117"/>
  <c r="P116"/>
  <c i="1" r="AU95"/>
  <c i="2" r="BK123"/>
  <c r="J123"/>
  <c r="J97"/>
  <c r="P123"/>
  <c r="T123"/>
  <c r="R129"/>
  <c r="T118"/>
  <c r="T117"/>
  <c r="T116"/>
  <c r="BK129"/>
  <c r="J129"/>
  <c r="J98"/>
  <c r="T129"/>
  <c i="1" r="AW95"/>
  <c r="BA95"/>
  <c r="BD95"/>
  <c r="BB95"/>
  <c i="2" r="J87"/>
  <c r="F89"/>
  <c r="J89"/>
  <c r="F90"/>
  <c r="J90"/>
  <c r="BE119"/>
  <c r="BE121"/>
  <c r="BE124"/>
  <c r="BE125"/>
  <c r="BE128"/>
  <c r="BE130"/>
  <c r="BE132"/>
  <c r="BE133"/>
  <c i="1" r="BC95"/>
  <c r="AU94"/>
  <c r="BB94"/>
  <c r="W31"/>
  <c r="BA94"/>
  <c r="W30"/>
  <c r="BD94"/>
  <c r="W33"/>
  <c r="BC94"/>
  <c r="W32"/>
  <c i="2" l="1" r="BK117"/>
  <c r="BK116"/>
  <c r="J116"/>
  <c r="J94"/>
  <c r="F31"/>
  <c i="1" r="AZ95"/>
  <c r="AZ94"/>
  <c r="W29"/>
  <c r="AY94"/>
  <c r="AX94"/>
  <c r="AW94"/>
  <c r="AK30"/>
  <c i="2" r="J31"/>
  <c i="1" r="AV95"/>
  <c r="AT95"/>
  <c i="2" l="1" r="J117"/>
  <c r="J95"/>
  <c r="J28"/>
  <c i="1" r="AG95"/>
  <c r="AG94"/>
  <c r="AK26"/>
  <c r="AV94"/>
  <c r="AK29"/>
  <c r="AK35"/>
  <c i="2" l="1" r="J37"/>
  <c i="1" r="AN9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<sst xmlns="http://schemas.openxmlformats.org/spreadsheetml/2006/main">
  <si>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</si>
  <si>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</si>
  <si>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</si>
  <si>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</si>
  <si>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</si>
  <si>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{92b84b5c-a507-49b2-9c48-4416ccc10df8}</t>
  </si>
  <si>
    <t>0,01</t>
  </si>
  <si>
    <t>0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</si>
  <si>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</si>
  <si>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</si>
  <si>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</si>
  <si>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</si>
  <si>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</si>
  <si>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2301LB-O2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</si>
  <si>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</si>
  <si>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</si>
  <si>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VD Mšeno, oprava střechy dozorství</t>
  </si>
  <si>
    <t>KSO:</t>
  </si>
  <si>
    <t>CC-CZ:</t>
  </si>
  <si>
    <t>Místo:</t>
  </si>
  <si>
    <t xml:space="preserve"> </t>
  </si>
  <si>
    <t>Datum:</t>
  </si>
  <si>
    <t>31. 1. 2023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</si>
  <si>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</si>
  <si>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</si>
  <si>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</si>
  <si>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</si>
  <si>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</si>
  <si>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</si>
  <si>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</si>
  <si>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</si>
  <si>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</si>
  <si>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</si>
  <si>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</si>
  <si>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</si>
  <si>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</si>
  <si>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</si>
  <si>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</si>
  <si>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</si>
  <si>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</si>
  <si>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</si>
  <si>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</si>
  <si>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</si>
  <si>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</si>
  <si>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</si>
  <si>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</si>
  <si>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</si>
  <si>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</si>
  <si>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</si>
  <si>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</si>
  <si>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</si>
  <si>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</si>
  <si>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</si>
  <si>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</si>
  <si>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</si>
  <si>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</si>
  <si>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</si>
  <si>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</si>
  <si>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</si>
  <si>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</si>
  <si>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</si>
  <si>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</si>
  <si>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</si>
  <si>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</si>
  <si>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</si>
  <si>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</si>
  <si>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</si>
  <si>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</si>
  <si>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</si>
  <si>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</si>
  <si>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</si>
  <si>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</si>
  <si>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</si>
  <si>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</si>
  <si>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</si>
  <si>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</si>
  <si>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</si>
  <si>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</si>
  <si>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</si>
  <si>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</si>
  <si>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</si>
  <si>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</si>
  <si>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</si>
  <si>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</si>
  <si>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</si>
  <si>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PSV - Práce a dodávky PSV</t>
  </si>
  <si>
    <t xml:space="preserve">    712 - Povlakové krytiny</t>
  </si>
  <si>
    <t xml:space="preserve">    713 - Izolace tepelné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</si>
  <si>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</si>
  <si>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</si>
  <si>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</si>
  <si>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</si>
  <si>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</si>
  <si>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</si>
  <si>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</si>
  <si>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</si>
  <si>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</si>
  <si>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</si>
  <si>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</si>
  <si>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</si>
  <si>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</si>
  <si>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</si>
  <si>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</si>
  <si>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Práce a dodávky PSV</t>
  </si>
  <si>
    <t>ROZPOCET</t>
  </si>
  <si>
    <t>712</t>
  </si>
  <si>
    <t>Povlakové krytiny</t>
  </si>
  <si>
    <t>K</t>
  </si>
  <si>
    <t>712310915</t>
  </si>
  <si>
    <t>Provedení údržby povlakové krytiny do 10° za studena tmelem asfaltovým</t>
  </si>
  <si>
    <t>m2</t>
  </si>
  <si>
    <t>16</t>
  </si>
  <si>
    <t>-146001770</t>
  </si>
  <si>
    <t>VV</t>
  </si>
  <si>
    <t>268*0,1 "10% plochy"</t>
  </si>
  <si>
    <t>M</t>
  </si>
  <si>
    <t>11163260</t>
  </si>
  <si>
    <t>tmel hydroizolační asfaltový stříkatelný</t>
  </si>
  <si>
    <t>t</t>
  </si>
  <si>
    <t>32</t>
  </si>
  <si>
    <t>-1163545753</t>
  </si>
  <si>
    <t>26,8*0,0015 'Přepočtené koeficientem množství</t>
  </si>
  <si>
    <t>713</t>
  </si>
  <si>
    <t>Izolace tepelné</t>
  </si>
  <si>
    <t>3</t>
  </si>
  <si>
    <t>713143911</t>
  </si>
  <si>
    <t>Doplnění stříkané tvrdé PUR pěny tloušťky vrstvy 20 mm na střechách</t>
  </si>
  <si>
    <t>-1294389939</t>
  </si>
  <si>
    <t>4</t>
  </si>
  <si>
    <t>R00000001</t>
  </si>
  <si>
    <t>Vyrovnání podkladu ze stříkané PUR pěny na střechách</t>
  </si>
  <si>
    <t>1862066399</t>
  </si>
  <si>
    <t>P</t>
  </si>
  <si>
    <t>Poznámka k položce:_x000d_
Příprava podkladu - lokální vyplnění prohlubí, zajištění spádových poměrů</t>
  </si>
  <si>
    <t>268*0,3 "30% plochy"</t>
  </si>
  <si>
    <t>5</t>
  </si>
  <si>
    <t>713143921</t>
  </si>
  <si>
    <t>Obnova ochranné UV vrstvy stříkané PUR izolace dvojnásobným akrylátovým nátěrem</t>
  </si>
  <si>
    <t>-843661766</t>
  </si>
  <si>
    <t>783</t>
  </si>
  <si>
    <t>Dokončovací práce - nátěry</t>
  </si>
  <si>
    <t>6</t>
  </si>
  <si>
    <t>783442101</t>
  </si>
  <si>
    <t>Tmelení klempířských konstrukcí polyuretanovým tmelem</t>
  </si>
  <si>
    <t>m</t>
  </si>
  <si>
    <t>568571018</t>
  </si>
  <si>
    <t>Poznámka k položce:_x000d_
opravy odlepených částí krytiny od klempířských prvků (okap)</t>
  </si>
  <si>
    <t>7</t>
  </si>
  <si>
    <t>783501503</t>
  </si>
  <si>
    <t>Omytí krytiny před provedením nátěru sklonu do 10° tlakovou vodou</t>
  </si>
  <si>
    <t>-1407268131</t>
  </si>
  <si>
    <t>8</t>
  </si>
  <si>
    <t>783501583</t>
  </si>
  <si>
    <t>Příplatek k cenám omytí krytiny vodou nebo tlakovou vodou za použití odstraňovače mechu</t>
  </si>
  <si>
    <t>-176994443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</si>
</sst>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11</v>
      </c>
    </row>
    <row r="5" s="1" customFormat="1" ht="12" customHeight="1">
      <c r="B5" s="19"/>
      <c r="C5" s="20"/>
      <c r="D5" s="24" t="s">
        <v>12</v>
      </c>
      <c r="E5" s="20"/>
      <c r="F5" s="20"/>
      <c r="G5" s="20"/>
      <c r="H5" s="20"/>
      <c r="I5" s="20"/>
      <c r="J5" s="20"/>
      <c r="K5" s="25" t="s">
        <v>13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14</v>
      </c>
      <c r="BS5" s="15" t="s">
        <v>6</v>
      </c>
    </row>
    <row r="6" s="1" customFormat="1" ht="36.96" customHeight="1">
      <c r="B6" s="19"/>
      <c r="C6" s="20"/>
      <c r="D6" s="27" t="s">
        <v>15</v>
      </c>
      <c r="E6" s="20"/>
      <c r="F6" s="20"/>
      <c r="G6" s="20"/>
      <c r="H6" s="20"/>
      <c r="I6" s="20"/>
      <c r="J6" s="20"/>
      <c r="K6" s="28" t="s">
        <v>16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17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18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19</v>
      </c>
      <c r="E8" s="20"/>
      <c r="F8" s="20"/>
      <c r="G8" s="20"/>
      <c r="H8" s="20"/>
      <c r="I8" s="20"/>
      <c r="J8" s="20"/>
      <c r="K8" s="25" t="s">
        <v>20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21</v>
      </c>
      <c r="AL8" s="20"/>
      <c r="AM8" s="20"/>
      <c r="AN8" s="31" t="s">
        <v>22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23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24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24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24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29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s="1" customFormat="1" ht="12" customHeight="1">
      <c r="B19" s="19"/>
      <c r="C19" s="20"/>
      <c r="D19" s="30" t="s">
        <v>30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24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6</v>
      </c>
    </row>
    <row r="20" s="1" customFormat="1" ht="18.48" customHeight="1">
      <c r="B20" s="19"/>
      <c r="C20" s="20"/>
      <c r="D20" s="20"/>
      <c r="E20" s="25" t="s">
        <v>20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29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31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32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33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34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35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36</v>
      </c>
      <c r="E29" s="45"/>
      <c r="F29" s="30" t="s">
        <v>37</v>
      </c>
      <c r="G29" s="45"/>
      <c r="H29" s="45"/>
      <c r="I29" s="45"/>
      <c r="J29" s="45"/>
      <c r="K29" s="45"/>
      <c r="L29" s="46">
        <v>0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7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7">
        <f>ROUND(AV94, 2)</f>
        <v>0</v>
      </c>
      <c r="AL29" s="45"/>
      <c r="AM29" s="45"/>
      <c r="AN29" s="45"/>
      <c r="AO29" s="45"/>
      <c r="AP29" s="45"/>
      <c r="AQ29" s="45"/>
      <c r="AR29" s="48"/>
      <c r="BE29" s="49"/>
    </row>
    <row r="30" s="3" customFormat="1" ht="14.4" customHeight="1">
      <c r="A30" s="3"/>
      <c r="B30" s="44"/>
      <c r="C30" s="45"/>
      <c r="D30" s="45"/>
      <c r="E30" s="45"/>
      <c r="F30" s="30" t="s">
        <v>38</v>
      </c>
      <c r="G30" s="45"/>
      <c r="H30" s="45"/>
      <c r="I30" s="45"/>
      <c r="J30" s="45"/>
      <c r="K30" s="45"/>
      <c r="L30" s="46">
        <v>0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7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7">
        <f>ROUND(AW94, 2)</f>
        <v>0</v>
      </c>
      <c r="AL30" s="45"/>
      <c r="AM30" s="45"/>
      <c r="AN30" s="45"/>
      <c r="AO30" s="45"/>
      <c r="AP30" s="45"/>
      <c r="AQ30" s="45"/>
      <c r="AR30" s="48"/>
      <c r="BE30" s="49"/>
    </row>
    <row r="31" hidden="1" s="3" customFormat="1" ht="14.4" customHeight="1">
      <c r="A31" s="3"/>
      <c r="B31" s="44"/>
      <c r="C31" s="45"/>
      <c r="D31" s="45"/>
      <c r="E31" s="45"/>
      <c r="F31" s="30" t="s">
        <v>39</v>
      </c>
      <c r="G31" s="45"/>
      <c r="H31" s="45"/>
      <c r="I31" s="45"/>
      <c r="J31" s="45"/>
      <c r="K31" s="45"/>
      <c r="L31" s="46">
        <v>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7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7">
        <v>0</v>
      </c>
      <c r="AL31" s="45"/>
      <c r="AM31" s="45"/>
      <c r="AN31" s="45"/>
      <c r="AO31" s="45"/>
      <c r="AP31" s="45"/>
      <c r="AQ31" s="45"/>
      <c r="AR31" s="48"/>
      <c r="BE31" s="49"/>
    </row>
    <row r="32" hidden="1" s="3" customFormat="1" ht="14.4" customHeight="1">
      <c r="A32" s="3"/>
      <c r="B32" s="44"/>
      <c r="C32" s="45"/>
      <c r="D32" s="45"/>
      <c r="E32" s="45"/>
      <c r="F32" s="30" t="s">
        <v>40</v>
      </c>
      <c r="G32" s="45"/>
      <c r="H32" s="45"/>
      <c r="I32" s="45"/>
      <c r="J32" s="45"/>
      <c r="K32" s="45"/>
      <c r="L32" s="46">
        <v>0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7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7">
        <v>0</v>
      </c>
      <c r="AL32" s="45"/>
      <c r="AM32" s="45"/>
      <c r="AN32" s="45"/>
      <c r="AO32" s="45"/>
      <c r="AP32" s="45"/>
      <c r="AQ32" s="45"/>
      <c r="AR32" s="48"/>
      <c r="BE32" s="49"/>
    </row>
    <row r="33" hidden="1" s="3" customFormat="1" ht="14.4" customHeight="1">
      <c r="A33" s="3"/>
      <c r="B33" s="44"/>
      <c r="C33" s="45"/>
      <c r="D33" s="45"/>
      <c r="E33" s="45"/>
      <c r="F33" s="30" t="s">
        <v>41</v>
      </c>
      <c r="G33" s="45"/>
      <c r="H33" s="45"/>
      <c r="I33" s="45"/>
      <c r="J33" s="45"/>
      <c r="K33" s="45"/>
      <c r="L33" s="46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7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7">
        <v>0</v>
      </c>
      <c r="AL33" s="45"/>
      <c r="AM33" s="45"/>
      <c r="AN33" s="45"/>
      <c r="AO33" s="45"/>
      <c r="AP33" s="45"/>
      <c r="AQ33" s="45"/>
      <c r="AR33" s="48"/>
      <c r="BE33" s="49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0"/>
      <c r="D35" s="51" t="s">
        <v>42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43</v>
      </c>
      <c r="U35" s="52"/>
      <c r="V35" s="52"/>
      <c r="W35" s="52"/>
      <c r="X35" s="54" t="s">
        <v>44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7"/>
      <c r="C49" s="58"/>
      <c r="D49" s="59" t="s">
        <v>45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59" t="s">
        <v>46</v>
      </c>
      <c r="AI49" s="60"/>
      <c r="AJ49" s="60"/>
      <c r="AK49" s="60"/>
      <c r="AL49" s="60"/>
      <c r="AM49" s="60"/>
      <c r="AN49" s="60"/>
      <c r="AO49" s="60"/>
      <c r="AP49" s="58"/>
      <c r="AQ49" s="58"/>
      <c r="AR49" s="61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2" t="s">
        <v>47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48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47</v>
      </c>
      <c r="AI60" s="40"/>
      <c r="AJ60" s="40"/>
      <c r="AK60" s="40"/>
      <c r="AL60" s="40"/>
      <c r="AM60" s="62" t="s">
        <v>48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59" t="s">
        <v>49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59" t="s">
        <v>50</v>
      </c>
      <c r="AI64" s="63"/>
      <c r="AJ64" s="63"/>
      <c r="AK64" s="63"/>
      <c r="AL64" s="63"/>
      <c r="AM64" s="63"/>
      <c r="AN64" s="63"/>
      <c r="AO64" s="63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2" t="s">
        <v>47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48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47</v>
      </c>
      <c r="AI75" s="40"/>
      <c r="AJ75" s="40"/>
      <c r="AK75" s="40"/>
      <c r="AL75" s="40"/>
      <c r="AM75" s="62" t="s">
        <v>48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42"/>
      <c r="BE77" s="36"/>
    </row>
    <row r="81" s="2" customFormat="1" ht="6.96" customHeight="1">
      <c r="A81" s="36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42"/>
      <c r="BE81" s="36"/>
    </row>
    <row r="82" s="2" customFormat="1" ht="24.96" customHeight="1">
      <c r="A82" s="36"/>
      <c r="B82" s="37"/>
      <c r="C82" s="21" t="s">
        <v>51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8"/>
      <c r="C84" s="30" t="s">
        <v>12</v>
      </c>
      <c r="D84" s="69"/>
      <c r="E84" s="69"/>
      <c r="F84" s="69"/>
      <c r="G84" s="69"/>
      <c r="H84" s="69"/>
      <c r="I84" s="69"/>
      <c r="J84" s="69"/>
      <c r="K84" s="69"/>
      <c r="L84" s="69" t="str">
        <f>K5</f>
        <v>2301LB-O2</v>
      </c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70"/>
      <c r="BE84" s="4"/>
    </row>
    <row r="85" s="5" customFormat="1" ht="36.96" customHeight="1">
      <c r="A85" s="5"/>
      <c r="B85" s="71"/>
      <c r="C85" s="72" t="s">
        <v>15</v>
      </c>
      <c r="D85" s="73"/>
      <c r="E85" s="73"/>
      <c r="F85" s="73"/>
      <c r="G85" s="73"/>
      <c r="H85" s="73"/>
      <c r="I85" s="73"/>
      <c r="J85" s="73"/>
      <c r="K85" s="73"/>
      <c r="L85" s="74" t="str">
        <f>K6</f>
        <v>VD Mšeno, oprava střechy dozorství</v>
      </c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5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19</v>
      </c>
      <c r="D87" s="38"/>
      <c r="E87" s="38"/>
      <c r="F87" s="38"/>
      <c r="G87" s="38"/>
      <c r="H87" s="38"/>
      <c r="I87" s="38"/>
      <c r="J87" s="38"/>
      <c r="K87" s="38"/>
      <c r="L87" s="76" t="str">
        <f>IF(K8="","",K8)</f>
        <v xml:space="preserve"> 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21</v>
      </c>
      <c r="AJ87" s="38"/>
      <c r="AK87" s="38"/>
      <c r="AL87" s="38"/>
      <c r="AM87" s="77" t="str">
        <f>IF(AN8= "","",AN8)</f>
        <v>31. 1. 2023</v>
      </c>
      <c r="AN87" s="77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23</v>
      </c>
      <c r="D89" s="38"/>
      <c r="E89" s="38"/>
      <c r="F89" s="38"/>
      <c r="G89" s="38"/>
      <c r="H89" s="38"/>
      <c r="I89" s="38"/>
      <c r="J89" s="38"/>
      <c r="K89" s="38"/>
      <c r="L89" s="69" t="str">
        <f>IF(E11= "","",E11)</f>
        <v xml:space="preserve"> 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28</v>
      </c>
      <c r="AJ89" s="38"/>
      <c r="AK89" s="38"/>
      <c r="AL89" s="38"/>
      <c r="AM89" s="78" t="str">
        <f>IF(E17="","",E17)</f>
        <v xml:space="preserve"> </v>
      </c>
      <c r="AN89" s="69"/>
      <c r="AO89" s="69"/>
      <c r="AP89" s="69"/>
      <c r="AQ89" s="38"/>
      <c r="AR89" s="42"/>
      <c r="AS89" s="79" t="s">
        <v>52</v>
      </c>
      <c r="AT89" s="80"/>
      <c r="AU89" s="81"/>
      <c r="AV89" s="81"/>
      <c r="AW89" s="81"/>
      <c r="AX89" s="81"/>
      <c r="AY89" s="81"/>
      <c r="AZ89" s="81"/>
      <c r="BA89" s="81"/>
      <c r="BB89" s="81"/>
      <c r="BC89" s="81"/>
      <c r="BD89" s="82"/>
      <c r="BE89" s="36"/>
    </row>
    <row r="90" s="2" customFormat="1" ht="15.15" customHeight="1">
      <c r="A90" s="36"/>
      <c r="B90" s="37"/>
      <c r="C90" s="30" t="s">
        <v>26</v>
      </c>
      <c r="D90" s="38"/>
      <c r="E90" s="38"/>
      <c r="F90" s="38"/>
      <c r="G90" s="38"/>
      <c r="H90" s="38"/>
      <c r="I90" s="38"/>
      <c r="J90" s="38"/>
      <c r="K90" s="38"/>
      <c r="L90" s="69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30</v>
      </c>
      <c r="AJ90" s="38"/>
      <c r="AK90" s="38"/>
      <c r="AL90" s="38"/>
      <c r="AM90" s="78" t="str">
        <f>IF(E20="","",E20)</f>
        <v xml:space="preserve"> </v>
      </c>
      <c r="AN90" s="69"/>
      <c r="AO90" s="69"/>
      <c r="AP90" s="69"/>
      <c r="AQ90" s="38"/>
      <c r="AR90" s="42"/>
      <c r="AS90" s="83"/>
      <c r="AT90" s="84"/>
      <c r="AU90" s="85"/>
      <c r="AV90" s="85"/>
      <c r="AW90" s="85"/>
      <c r="AX90" s="85"/>
      <c r="AY90" s="85"/>
      <c r="AZ90" s="85"/>
      <c r="BA90" s="85"/>
      <c r="BB90" s="85"/>
      <c r="BC90" s="85"/>
      <c r="BD90" s="86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7"/>
      <c r="AT91" s="88"/>
      <c r="AU91" s="89"/>
      <c r="AV91" s="89"/>
      <c r="AW91" s="89"/>
      <c r="AX91" s="89"/>
      <c r="AY91" s="89"/>
      <c r="AZ91" s="89"/>
      <c r="BA91" s="89"/>
      <c r="BB91" s="89"/>
      <c r="BC91" s="89"/>
      <c r="BD91" s="90"/>
      <c r="BE91" s="36"/>
    </row>
    <row r="92" s="2" customFormat="1" ht="29.28" customHeight="1">
      <c r="A92" s="36"/>
      <c r="B92" s="37"/>
      <c r="C92" s="91" t="s">
        <v>53</v>
      </c>
      <c r="D92" s="92"/>
      <c r="E92" s="92"/>
      <c r="F92" s="92"/>
      <c r="G92" s="92"/>
      <c r="H92" s="93"/>
      <c r="I92" s="94" t="s">
        <v>54</v>
      </c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5" t="s">
        <v>55</v>
      </c>
      <c r="AH92" s="92"/>
      <c r="AI92" s="92"/>
      <c r="AJ92" s="92"/>
      <c r="AK92" s="92"/>
      <c r="AL92" s="92"/>
      <c r="AM92" s="92"/>
      <c r="AN92" s="94" t="s">
        <v>56</v>
      </c>
      <c r="AO92" s="92"/>
      <c r="AP92" s="96"/>
      <c r="AQ92" s="97" t="s">
        <v>57</v>
      </c>
      <c r="AR92" s="42"/>
      <c r="AS92" s="98" t="s">
        <v>58</v>
      </c>
      <c r="AT92" s="99" t="s">
        <v>59</v>
      </c>
      <c r="AU92" s="99" t="s">
        <v>60</v>
      </c>
      <c r="AV92" s="99" t="s">
        <v>61</v>
      </c>
      <c r="AW92" s="99" t="s">
        <v>62</v>
      </c>
      <c r="AX92" s="99" t="s">
        <v>63</v>
      </c>
      <c r="AY92" s="99" t="s">
        <v>64</v>
      </c>
      <c r="AZ92" s="99" t="s">
        <v>65</v>
      </c>
      <c r="BA92" s="99" t="s">
        <v>66</v>
      </c>
      <c r="BB92" s="99" t="s">
        <v>67</v>
      </c>
      <c r="BC92" s="99" t="s">
        <v>68</v>
      </c>
      <c r="BD92" s="100" t="s">
        <v>69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1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3"/>
      <c r="BE93" s="36"/>
    </row>
    <row r="94" s="6" customFormat="1" ht="32.4" customHeight="1">
      <c r="A94" s="6"/>
      <c r="B94" s="104"/>
      <c r="C94" s="105" t="s">
        <v>70</v>
      </c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7">
        <f>ROUND(AG95,2)</f>
        <v>0</v>
      </c>
      <c r="AH94" s="107"/>
      <c r="AI94" s="107"/>
      <c r="AJ94" s="107"/>
      <c r="AK94" s="107"/>
      <c r="AL94" s="107"/>
      <c r="AM94" s="107"/>
      <c r="AN94" s="108">
        <f>SUM(AG94,AT94)</f>
        <v>0</v>
      </c>
      <c r="AO94" s="108"/>
      <c r="AP94" s="108"/>
      <c r="AQ94" s="109" t="s">
        <v>1</v>
      </c>
      <c r="AR94" s="110"/>
      <c r="AS94" s="111">
        <f>ROUND(AS95,2)</f>
        <v>0</v>
      </c>
      <c r="AT94" s="112">
        <f>ROUND(SUM(AV94:AW94),2)</f>
        <v>0</v>
      </c>
      <c r="AU94" s="113">
        <f>ROUND(AU95,5)</f>
        <v>0</v>
      </c>
      <c r="AV94" s="112">
        <f>ROUND(AZ94*L29,2)</f>
        <v>0</v>
      </c>
      <c r="AW94" s="112">
        <f>ROUND(BA94*L30,2)</f>
        <v>0</v>
      </c>
      <c r="AX94" s="112">
        <f>ROUND(BB94*L29,2)</f>
        <v>0</v>
      </c>
      <c r="AY94" s="112">
        <f>ROUND(BC94*L30,2)</f>
        <v>0</v>
      </c>
      <c r="AZ94" s="112">
        <f>ROUND(AZ95,2)</f>
        <v>0</v>
      </c>
      <c r="BA94" s="112">
        <f>ROUND(BA95,2)</f>
        <v>0</v>
      </c>
      <c r="BB94" s="112">
        <f>ROUND(BB95,2)</f>
        <v>0</v>
      </c>
      <c r="BC94" s="112">
        <f>ROUND(BC95,2)</f>
        <v>0</v>
      </c>
      <c r="BD94" s="114">
        <f>ROUND(BD95,2)</f>
        <v>0</v>
      </c>
      <c r="BE94" s="6"/>
      <c r="BS94" s="115" t="s">
        <v>71</v>
      </c>
      <c r="BT94" s="115" t="s">
        <v>7</v>
      </c>
      <c r="BV94" s="115" t="s">
        <v>72</v>
      </c>
      <c r="BW94" s="115" t="s">
        <v>5</v>
      </c>
      <c r="BX94" s="115" t="s">
        <v>73</v>
      </c>
      <c r="CL94" s="115" t="s">
        <v>1</v>
      </c>
    </row>
    <row r="95" s="7" customFormat="1" ht="24.75" customHeight="1">
      <c r="A95" s="116" t="s">
        <v>74</v>
      </c>
      <c r="B95" s="117"/>
      <c r="C95" s="118"/>
      <c r="D95" s="119" t="s">
        <v>13</v>
      </c>
      <c r="E95" s="119"/>
      <c r="F95" s="119"/>
      <c r="G95" s="119"/>
      <c r="H95" s="119"/>
      <c r="I95" s="120"/>
      <c r="J95" s="119" t="s">
        <v>16</v>
      </c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21">
        <f>'2301LB-O2 - VD Mšeno, opr...'!J28</f>
        <v>0</v>
      </c>
      <c r="AH95" s="120"/>
      <c r="AI95" s="120"/>
      <c r="AJ95" s="120"/>
      <c r="AK95" s="120"/>
      <c r="AL95" s="120"/>
      <c r="AM95" s="120"/>
      <c r="AN95" s="121">
        <f>SUM(AG95,AT95)</f>
        <v>0</v>
      </c>
      <c r="AO95" s="120"/>
      <c r="AP95" s="120"/>
      <c r="AQ95" s="122" t="s">
        <v>75</v>
      </c>
      <c r="AR95" s="123"/>
      <c r="AS95" s="124">
        <v>0</v>
      </c>
      <c r="AT95" s="125">
        <f>ROUND(SUM(AV95:AW95),2)</f>
        <v>0</v>
      </c>
      <c r="AU95" s="126">
        <f>'2301LB-O2 - VD Mšeno, opr...'!P116</f>
        <v>0</v>
      </c>
      <c r="AV95" s="125">
        <f>'2301LB-O2 - VD Mšeno, opr...'!J31</f>
        <v>0</v>
      </c>
      <c r="AW95" s="125">
        <f>'2301LB-O2 - VD Mšeno, opr...'!J32</f>
        <v>0</v>
      </c>
      <c r="AX95" s="125">
        <f>'2301LB-O2 - VD Mšeno, opr...'!J33</f>
        <v>0</v>
      </c>
      <c r="AY95" s="125">
        <f>'2301LB-O2 - VD Mšeno, opr...'!J34</f>
        <v>0</v>
      </c>
      <c r="AZ95" s="125">
        <f>'2301LB-O2 - VD Mšeno, opr...'!F31</f>
        <v>0</v>
      </c>
      <c r="BA95" s="125">
        <f>'2301LB-O2 - VD Mšeno, opr...'!F32</f>
        <v>0</v>
      </c>
      <c r="BB95" s="125">
        <f>'2301LB-O2 - VD Mšeno, opr...'!F33</f>
        <v>0</v>
      </c>
      <c r="BC95" s="125">
        <f>'2301LB-O2 - VD Mšeno, opr...'!F34</f>
        <v>0</v>
      </c>
      <c r="BD95" s="127">
        <f>'2301LB-O2 - VD Mšeno, opr...'!F35</f>
        <v>0</v>
      </c>
      <c r="BE95" s="7"/>
      <c r="BT95" s="128" t="s">
        <v>76</v>
      </c>
      <c r="BU95" s="128" t="s">
        <v>77</v>
      </c>
      <c r="BV95" s="128" t="s">
        <v>72</v>
      </c>
      <c r="BW95" s="128" t="s">
        <v>5</v>
      </c>
      <c r="BX95" s="128" t="s">
        <v>73</v>
      </c>
      <c r="CL95" s="128" t="s">
        <v>1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4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uO+6rpx//HNWZ0RtSNq6gErkHOdcW2JiBDqo34mFGiNIUQYozSYygO4Qfq4ErNK6qyjzPx7S52yZMZqVMoWb0A==" hashValue="t4SyV/jNO6LwR5WsGLhJkCEqst0tOA/e95WutEiW7O+iBKE/pQibbz1Ko0lvAW3n5j0BhcDBD9+MqL5kPw8nUw==" algorithmName="SHA-512" password="CC35"/>
  <mergeCells count="42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301LB-O2 - VD Mšeno, op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18"/>
      <c r="AT3" s="15" t="s">
        <v>78</v>
      </c>
    </row>
    <row r="4" s="1" customFormat="1" ht="24.96" customHeight="1">
      <c r="B4" s="18"/>
      <c r="D4" s="131" t="s">
        <v>79</v>
      </c>
      <c r="L4" s="18"/>
      <c r="M4" s="132" t="s">
        <v>9</v>
      </c>
      <c r="AT4" s="15" t="s">
        <v>4</v>
      </c>
    </row>
    <row r="5" s="1" customFormat="1" ht="6.96" customHeight="1">
      <c r="B5" s="18"/>
      <c r="L5" s="18"/>
    </row>
    <row r="6" s="2" customFormat="1" ht="12" customHeight="1">
      <c r="A6" s="36"/>
      <c r="B6" s="42"/>
      <c r="C6" s="36"/>
      <c r="D6" s="133" t="s">
        <v>15</v>
      </c>
      <c r="E6" s="36"/>
      <c r="F6" s="36"/>
      <c r="G6" s="36"/>
      <c r="H6" s="36"/>
      <c r="I6" s="36"/>
      <c r="J6" s="36"/>
      <c r="K6" s="36"/>
      <c r="L6" s="61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="2" customFormat="1" ht="16.5" customHeight="1">
      <c r="A7" s="36"/>
      <c r="B7" s="42"/>
      <c r="C7" s="36"/>
      <c r="D7" s="36"/>
      <c r="E7" s="134" t="s">
        <v>16</v>
      </c>
      <c r="F7" s="36"/>
      <c r="G7" s="36"/>
      <c r="H7" s="36"/>
      <c r="I7" s="36"/>
      <c r="J7" s="36"/>
      <c r="K7" s="36"/>
      <c r="L7" s="61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="2" customFormat="1">
      <c r="A8" s="36"/>
      <c r="B8" s="42"/>
      <c r="C8" s="36"/>
      <c r="D8" s="36"/>
      <c r="E8" s="36"/>
      <c r="F8" s="36"/>
      <c r="G8" s="36"/>
      <c r="H8" s="36"/>
      <c r="I8" s="36"/>
      <c r="J8" s="36"/>
      <c r="K8" s="36"/>
      <c r="L8" s="61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2" customHeight="1">
      <c r="A9" s="36"/>
      <c r="B9" s="42"/>
      <c r="C9" s="36"/>
      <c r="D9" s="133" t="s">
        <v>17</v>
      </c>
      <c r="E9" s="36"/>
      <c r="F9" s="135" t="s">
        <v>1</v>
      </c>
      <c r="G9" s="36"/>
      <c r="H9" s="36"/>
      <c r="I9" s="133" t="s">
        <v>18</v>
      </c>
      <c r="J9" s="135" t="s">
        <v>1</v>
      </c>
      <c r="K9" s="36"/>
      <c r="L9" s="61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42"/>
      <c r="C10" s="36"/>
      <c r="D10" s="133" t="s">
        <v>19</v>
      </c>
      <c r="E10" s="36"/>
      <c r="F10" s="135" t="s">
        <v>20</v>
      </c>
      <c r="G10" s="36"/>
      <c r="H10" s="36"/>
      <c r="I10" s="133" t="s">
        <v>21</v>
      </c>
      <c r="J10" s="136" t="str">
        <f>'Rekapitulace stavby'!AN8</f>
        <v>31. 1. 2023</v>
      </c>
      <c r="K10" s="36"/>
      <c r="L10" s="61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0.8" customHeight="1">
      <c r="A11" s="36"/>
      <c r="B11" s="42"/>
      <c r="C11" s="36"/>
      <c r="D11" s="36"/>
      <c r="E11" s="36"/>
      <c r="F11" s="36"/>
      <c r="G11" s="36"/>
      <c r="H11" s="36"/>
      <c r="I11" s="36"/>
      <c r="J11" s="36"/>
      <c r="K11" s="36"/>
      <c r="L11" s="61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3" t="s">
        <v>23</v>
      </c>
      <c r="E12" s="36"/>
      <c r="F12" s="36"/>
      <c r="G12" s="36"/>
      <c r="H12" s="36"/>
      <c r="I12" s="133" t="s">
        <v>24</v>
      </c>
      <c r="J12" s="135" t="str">
        <f>IF('Rekapitulace stavby'!AN10="","",'Rekapitulace stavby'!AN10)</f>
        <v/>
      </c>
      <c r="K12" s="36"/>
      <c r="L12" s="61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8" customHeight="1">
      <c r="A13" s="36"/>
      <c r="B13" s="42"/>
      <c r="C13" s="36"/>
      <c r="D13" s="36"/>
      <c r="E13" s="135" t="str">
        <f>IF('Rekapitulace stavby'!E11="","",'Rekapitulace stavby'!E11)</f>
        <v xml:space="preserve"> </v>
      </c>
      <c r="F13" s="36"/>
      <c r="G13" s="36"/>
      <c r="H13" s="36"/>
      <c r="I13" s="133" t="s">
        <v>25</v>
      </c>
      <c r="J13" s="135" t="str">
        <f>IF('Rekapitulace stavby'!AN11="","",'Rekapitulace stavby'!AN11)</f>
        <v/>
      </c>
      <c r="K13" s="36"/>
      <c r="L13" s="61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6.96" customHeight="1">
      <c r="A14" s="36"/>
      <c r="B14" s="42"/>
      <c r="C14" s="36"/>
      <c r="D14" s="36"/>
      <c r="E14" s="36"/>
      <c r="F14" s="36"/>
      <c r="G14" s="36"/>
      <c r="H14" s="36"/>
      <c r="I14" s="36"/>
      <c r="J14" s="36"/>
      <c r="K14" s="36"/>
      <c r="L14" s="61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2" customHeight="1">
      <c r="A15" s="36"/>
      <c r="B15" s="42"/>
      <c r="C15" s="36"/>
      <c r="D15" s="133" t="s">
        <v>26</v>
      </c>
      <c r="E15" s="36"/>
      <c r="F15" s="36"/>
      <c r="G15" s="36"/>
      <c r="H15" s="36"/>
      <c r="I15" s="133" t="s">
        <v>24</v>
      </c>
      <c r="J15" s="31" t="str">
        <f>'Rekapitulace stavby'!AN13</f>
        <v>Vyplň údaj</v>
      </c>
      <c r="K15" s="36"/>
      <c r="L15" s="61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8" customHeight="1">
      <c r="A16" s="36"/>
      <c r="B16" s="42"/>
      <c r="C16" s="36"/>
      <c r="D16" s="36"/>
      <c r="E16" s="31" t="str">
        <f>'Rekapitulace stavby'!E14</f>
        <v>Vyplň údaj</v>
      </c>
      <c r="F16" s="135"/>
      <c r="G16" s="135"/>
      <c r="H16" s="135"/>
      <c r="I16" s="133" t="s">
        <v>25</v>
      </c>
      <c r="J16" s="31" t="str">
        <f>'Rekapitulace stavby'!AN14</f>
        <v>Vyplň údaj</v>
      </c>
      <c r="K16" s="36"/>
      <c r="L16" s="61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6.96" customHeight="1">
      <c r="A17" s="36"/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6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2" customHeight="1">
      <c r="A18" s="36"/>
      <c r="B18" s="42"/>
      <c r="C18" s="36"/>
      <c r="D18" s="133" t="s">
        <v>28</v>
      </c>
      <c r="E18" s="36"/>
      <c r="F18" s="36"/>
      <c r="G18" s="36"/>
      <c r="H18" s="36"/>
      <c r="I18" s="133" t="s">
        <v>24</v>
      </c>
      <c r="J18" s="135" t="str">
        <f>IF('Rekapitulace stavby'!AN16="","",'Rekapitulace stavby'!AN16)</f>
        <v/>
      </c>
      <c r="K18" s="36"/>
      <c r="L18" s="61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8" customHeight="1">
      <c r="A19" s="36"/>
      <c r="B19" s="42"/>
      <c r="C19" s="36"/>
      <c r="D19" s="36"/>
      <c r="E19" s="135" t="str">
        <f>IF('Rekapitulace stavby'!E17="","",'Rekapitulace stavby'!E17)</f>
        <v xml:space="preserve"> </v>
      </c>
      <c r="F19" s="36"/>
      <c r="G19" s="36"/>
      <c r="H19" s="36"/>
      <c r="I19" s="133" t="s">
        <v>25</v>
      </c>
      <c r="J19" s="135" t="str">
        <f>IF('Rekapitulace stavby'!AN17="","",'Rekapitulace stavby'!AN17)</f>
        <v/>
      </c>
      <c r="K19" s="36"/>
      <c r="L19" s="61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6.96" customHeight="1">
      <c r="A20" s="36"/>
      <c r="B20" s="42"/>
      <c r="C20" s="36"/>
      <c r="D20" s="36"/>
      <c r="E20" s="36"/>
      <c r="F20" s="36"/>
      <c r="G20" s="36"/>
      <c r="H20" s="36"/>
      <c r="I20" s="36"/>
      <c r="J20" s="36"/>
      <c r="K20" s="36"/>
      <c r="L20" s="61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2" customHeight="1">
      <c r="A21" s="36"/>
      <c r="B21" s="42"/>
      <c r="C21" s="36"/>
      <c r="D21" s="133" t="s">
        <v>30</v>
      </c>
      <c r="E21" s="36"/>
      <c r="F21" s="36"/>
      <c r="G21" s="36"/>
      <c r="H21" s="36"/>
      <c r="I21" s="133" t="s">
        <v>24</v>
      </c>
      <c r="J21" s="135" t="str">
        <f>IF('Rekapitulace stavby'!AN19="","",'Rekapitulace stavby'!AN19)</f>
        <v/>
      </c>
      <c r="K21" s="36"/>
      <c r="L21" s="61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8" customHeight="1">
      <c r="A22" s="36"/>
      <c r="B22" s="42"/>
      <c r="C22" s="36"/>
      <c r="D22" s="36"/>
      <c r="E22" s="135" t="str">
        <f>IF('Rekapitulace stavby'!E20="","",'Rekapitulace stavby'!E20)</f>
        <v xml:space="preserve"> </v>
      </c>
      <c r="F22" s="36"/>
      <c r="G22" s="36"/>
      <c r="H22" s="36"/>
      <c r="I22" s="133" t="s">
        <v>25</v>
      </c>
      <c r="J22" s="135" t="str">
        <f>IF('Rekapitulace stavby'!AN20="","",'Rekapitulace stavby'!AN20)</f>
        <v/>
      </c>
      <c r="K22" s="36"/>
      <c r="L22" s="61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6.96" customHeight="1">
      <c r="A23" s="36"/>
      <c r="B23" s="42"/>
      <c r="C23" s="36"/>
      <c r="D23" s="36"/>
      <c r="E23" s="36"/>
      <c r="F23" s="36"/>
      <c r="G23" s="36"/>
      <c r="H23" s="36"/>
      <c r="I23" s="36"/>
      <c r="J23" s="36"/>
      <c r="K23" s="36"/>
      <c r="L23" s="61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2" customHeight="1">
      <c r="A24" s="36"/>
      <c r="B24" s="42"/>
      <c r="C24" s="36"/>
      <c r="D24" s="133" t="s">
        <v>31</v>
      </c>
      <c r="E24" s="36"/>
      <c r="F24" s="36"/>
      <c r="G24" s="36"/>
      <c r="H24" s="36"/>
      <c r="I24" s="36"/>
      <c r="J24" s="36"/>
      <c r="K24" s="36"/>
      <c r="L24" s="61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8" customFormat="1" ht="16.5" customHeight="1">
      <c r="A25" s="137"/>
      <c r="B25" s="138"/>
      <c r="C25" s="137"/>
      <c r="D25" s="137"/>
      <c r="E25" s="139" t="s">
        <v>1</v>
      </c>
      <c r="F25" s="139"/>
      <c r="G25" s="139"/>
      <c r="H25" s="139"/>
      <c r="I25" s="137"/>
      <c r="J25" s="137"/>
      <c r="K25" s="137"/>
      <c r="L25" s="140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</row>
    <row r="26" s="2" customFormat="1" ht="6.96" customHeight="1">
      <c r="A26" s="36"/>
      <c r="B26" s="42"/>
      <c r="C26" s="36"/>
      <c r="D26" s="36"/>
      <c r="E26" s="36"/>
      <c r="F26" s="36"/>
      <c r="G26" s="36"/>
      <c r="H26" s="36"/>
      <c r="I26" s="36"/>
      <c r="J26" s="36"/>
      <c r="K26" s="36"/>
      <c r="L26" s="61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42"/>
      <c r="C27" s="36"/>
      <c r="D27" s="141"/>
      <c r="E27" s="141"/>
      <c r="F27" s="141"/>
      <c r="G27" s="141"/>
      <c r="H27" s="141"/>
      <c r="I27" s="141"/>
      <c r="J27" s="141"/>
      <c r="K27" s="141"/>
      <c r="L27" s="61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25.44" customHeight="1">
      <c r="A28" s="36"/>
      <c r="B28" s="42"/>
      <c r="C28" s="36"/>
      <c r="D28" s="142" t="s">
        <v>32</v>
      </c>
      <c r="E28" s="36"/>
      <c r="F28" s="36"/>
      <c r="G28" s="36"/>
      <c r="H28" s="36"/>
      <c r="I28" s="36"/>
      <c r="J28" s="143">
        <f>ROUND(J116, 2)</f>
        <v>0</v>
      </c>
      <c r="K28" s="36"/>
      <c r="L28" s="61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1"/>
      <c r="E29" s="141"/>
      <c r="F29" s="141"/>
      <c r="G29" s="141"/>
      <c r="H29" s="141"/>
      <c r="I29" s="141"/>
      <c r="J29" s="141"/>
      <c r="K29" s="141"/>
      <c r="L29" s="61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="2" customFormat="1" ht="14.4" customHeight="1">
      <c r="A30" s="36"/>
      <c r="B30" s="42"/>
      <c r="C30" s="36"/>
      <c r="D30" s="36"/>
      <c r="E30" s="36"/>
      <c r="F30" s="144" t="s">
        <v>34</v>
      </c>
      <c r="G30" s="36"/>
      <c r="H30" s="36"/>
      <c r="I30" s="144" t="s">
        <v>33</v>
      </c>
      <c r="J30" s="144" t="s">
        <v>35</v>
      </c>
      <c r="K30" s="36"/>
      <c r="L30" s="61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="2" customFormat="1" ht="14.4" customHeight="1">
      <c r="A31" s="36"/>
      <c r="B31" s="42"/>
      <c r="C31" s="36"/>
      <c r="D31" s="145" t="s">
        <v>36</v>
      </c>
      <c r="E31" s="133" t="s">
        <v>37</v>
      </c>
      <c r="F31" s="146">
        <f>ROUND((SUM(BE116:BE134)),  2)</f>
        <v>0</v>
      </c>
      <c r="G31" s="36"/>
      <c r="H31" s="36"/>
      <c r="I31" s="147">
        <v>0</v>
      </c>
      <c r="J31" s="146">
        <f>ROUND(((SUM(BE116:BE134))*I31),  2)</f>
        <v>0</v>
      </c>
      <c r="K31" s="36"/>
      <c r="L31" s="61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133" t="s">
        <v>38</v>
      </c>
      <c r="F32" s="146">
        <f>ROUND((SUM(BF116:BF134)),  2)</f>
        <v>0</v>
      </c>
      <c r="G32" s="36"/>
      <c r="H32" s="36"/>
      <c r="I32" s="147">
        <v>0</v>
      </c>
      <c r="J32" s="146">
        <f>ROUND(((SUM(BF116:BF134))*I32),  2)</f>
        <v>0</v>
      </c>
      <c r="K32" s="36"/>
      <c r="L32" s="61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36"/>
      <c r="E33" s="133" t="s">
        <v>39</v>
      </c>
      <c r="F33" s="146">
        <f>ROUND((SUM(BG116:BG134)),  2)</f>
        <v>0</v>
      </c>
      <c r="G33" s="36"/>
      <c r="H33" s="36"/>
      <c r="I33" s="147">
        <v>0</v>
      </c>
      <c r="J33" s="146">
        <f>0</f>
        <v>0</v>
      </c>
      <c r="K33" s="36"/>
      <c r="L33" s="61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hidden="1" s="2" customFormat="1" ht="14.4" customHeight="1">
      <c r="A34" s="36"/>
      <c r="B34" s="42"/>
      <c r="C34" s="36"/>
      <c r="D34" s="36"/>
      <c r="E34" s="133" t="s">
        <v>40</v>
      </c>
      <c r="F34" s="146">
        <f>ROUND((SUM(BH116:BH134)),  2)</f>
        <v>0</v>
      </c>
      <c r="G34" s="36"/>
      <c r="H34" s="36"/>
      <c r="I34" s="147">
        <v>0</v>
      </c>
      <c r="J34" s="146">
        <f>0</f>
        <v>0</v>
      </c>
      <c r="K34" s="36"/>
      <c r="L34" s="6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33" t="s">
        <v>41</v>
      </c>
      <c r="F35" s="146">
        <f>ROUND((SUM(BI116:BI134)),  2)</f>
        <v>0</v>
      </c>
      <c r="G35" s="36"/>
      <c r="H35" s="36"/>
      <c r="I35" s="147">
        <v>0</v>
      </c>
      <c r="J35" s="146">
        <f>0</f>
        <v>0</v>
      </c>
      <c r="K35" s="36"/>
      <c r="L35" s="61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6.96" customHeight="1">
      <c r="A36" s="36"/>
      <c r="B36" s="42"/>
      <c r="C36" s="36"/>
      <c r="D36" s="36"/>
      <c r="E36" s="36"/>
      <c r="F36" s="36"/>
      <c r="G36" s="36"/>
      <c r="H36" s="36"/>
      <c r="I36" s="36"/>
      <c r="J36" s="36"/>
      <c r="K36" s="36"/>
      <c r="L36" s="61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25.44" customHeight="1">
      <c r="A37" s="36"/>
      <c r="B37" s="42"/>
      <c r="C37" s="148"/>
      <c r="D37" s="149" t="s">
        <v>42</v>
      </c>
      <c r="E37" s="150"/>
      <c r="F37" s="150"/>
      <c r="G37" s="151" t="s">
        <v>43</v>
      </c>
      <c r="H37" s="152" t="s">
        <v>44</v>
      </c>
      <c r="I37" s="150"/>
      <c r="J37" s="153">
        <f>SUM(J28:J35)</f>
        <v>0</v>
      </c>
      <c r="K37" s="154"/>
      <c r="L37" s="61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1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1"/>
      <c r="D50" s="155" t="s">
        <v>45</v>
      </c>
      <c r="E50" s="156"/>
      <c r="F50" s="156"/>
      <c r="G50" s="155" t="s">
        <v>46</v>
      </c>
      <c r="H50" s="156"/>
      <c r="I50" s="156"/>
      <c r="J50" s="156"/>
      <c r="K50" s="156"/>
      <c r="L50" s="6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57" t="s">
        <v>47</v>
      </c>
      <c r="E61" s="158"/>
      <c r="F61" s="159" t="s">
        <v>48</v>
      </c>
      <c r="G61" s="157" t="s">
        <v>47</v>
      </c>
      <c r="H61" s="158"/>
      <c r="I61" s="158"/>
      <c r="J61" s="160" t="s">
        <v>48</v>
      </c>
      <c r="K61" s="158"/>
      <c r="L61" s="61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55" t="s">
        <v>49</v>
      </c>
      <c r="E65" s="161"/>
      <c r="F65" s="161"/>
      <c r="G65" s="155" t="s">
        <v>50</v>
      </c>
      <c r="H65" s="161"/>
      <c r="I65" s="161"/>
      <c r="J65" s="161"/>
      <c r="K65" s="161"/>
      <c r="L65" s="61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57" t="s">
        <v>47</v>
      </c>
      <c r="E76" s="158"/>
      <c r="F76" s="159" t="s">
        <v>48</v>
      </c>
      <c r="G76" s="157" t="s">
        <v>47</v>
      </c>
      <c r="H76" s="158"/>
      <c r="I76" s="158"/>
      <c r="J76" s="160" t="s">
        <v>48</v>
      </c>
      <c r="K76" s="158"/>
      <c r="L76" s="61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2"/>
      <c r="C77" s="163"/>
      <c r="D77" s="163"/>
      <c r="E77" s="163"/>
      <c r="F77" s="163"/>
      <c r="G77" s="163"/>
      <c r="H77" s="163"/>
      <c r="I77" s="163"/>
      <c r="J77" s="163"/>
      <c r="K77" s="163"/>
      <c r="L77" s="61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s="2" customFormat="1" ht="6.96" customHeight="1">
      <c r="A81" s="36"/>
      <c r="B81" s="164"/>
      <c r="C81" s="165"/>
      <c r="D81" s="165"/>
      <c r="E81" s="165"/>
      <c r="F81" s="165"/>
      <c r="G81" s="165"/>
      <c r="H81" s="165"/>
      <c r="I81" s="165"/>
      <c r="J81" s="165"/>
      <c r="K81" s="165"/>
      <c r="L81" s="61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="2" customFormat="1" ht="24.96" customHeight="1">
      <c r="A82" s="36"/>
      <c r="B82" s="37"/>
      <c r="C82" s="21" t="s">
        <v>80</v>
      </c>
      <c r="D82" s="38"/>
      <c r="E82" s="38"/>
      <c r="F82" s="38"/>
      <c r="G82" s="38"/>
      <c r="H82" s="38"/>
      <c r="I82" s="38"/>
      <c r="J82" s="38"/>
      <c r="K82" s="38"/>
      <c r="L82" s="61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1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="2" customFormat="1" ht="12" customHeight="1">
      <c r="A84" s="36"/>
      <c r="B84" s="37"/>
      <c r="C84" s="30" t="s">
        <v>15</v>
      </c>
      <c r="D84" s="38"/>
      <c r="E84" s="38"/>
      <c r="F84" s="38"/>
      <c r="G84" s="38"/>
      <c r="H84" s="38"/>
      <c r="I84" s="38"/>
      <c r="J84" s="38"/>
      <c r="K84" s="38"/>
      <c r="L84" s="61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="2" customFormat="1" ht="16.5" customHeight="1">
      <c r="A85" s="36"/>
      <c r="B85" s="37"/>
      <c r="C85" s="38"/>
      <c r="D85" s="38"/>
      <c r="E85" s="74" t="str">
        <f>E7</f>
        <v>VD Mšeno, oprava střechy dozorství</v>
      </c>
      <c r="F85" s="38"/>
      <c r="G85" s="38"/>
      <c r="H85" s="38"/>
      <c r="I85" s="38"/>
      <c r="J85" s="38"/>
      <c r="K85" s="38"/>
      <c r="L85" s="61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61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="2" customFormat="1" ht="12" customHeight="1">
      <c r="A87" s="36"/>
      <c r="B87" s="37"/>
      <c r="C87" s="30" t="s">
        <v>19</v>
      </c>
      <c r="D87" s="38"/>
      <c r="E87" s="38"/>
      <c r="F87" s="25" t="str">
        <f>F10</f>
        <v xml:space="preserve"> </v>
      </c>
      <c r="G87" s="38"/>
      <c r="H87" s="38"/>
      <c r="I87" s="30" t="s">
        <v>21</v>
      </c>
      <c r="J87" s="77" t="str">
        <f>IF(J10="","",J10)</f>
        <v>31. 1. 2023</v>
      </c>
      <c r="K87" s="38"/>
      <c r="L87" s="61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1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="2" customFormat="1" ht="15.15" customHeight="1">
      <c r="A89" s="36"/>
      <c r="B89" s="37"/>
      <c r="C89" s="30" t="s">
        <v>23</v>
      </c>
      <c r="D89" s="38"/>
      <c r="E89" s="38"/>
      <c r="F89" s="25" t="str">
        <f>E13</f>
        <v xml:space="preserve"> </v>
      </c>
      <c r="G89" s="38"/>
      <c r="H89" s="38"/>
      <c r="I89" s="30" t="s">
        <v>28</v>
      </c>
      <c r="J89" s="34" t="str">
        <f>E19</f>
        <v xml:space="preserve"> </v>
      </c>
      <c r="K89" s="38"/>
      <c r="L89" s="61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="2" customFormat="1" ht="15.15" customHeight="1">
      <c r="A90" s="36"/>
      <c r="B90" s="37"/>
      <c r="C90" s="30" t="s">
        <v>26</v>
      </c>
      <c r="D90" s="38"/>
      <c r="E90" s="38"/>
      <c r="F90" s="25" t="str">
        <f>IF(E16="","",E16)</f>
        <v>Vyplň údaj</v>
      </c>
      <c r="G90" s="38"/>
      <c r="H90" s="38"/>
      <c r="I90" s="30" t="s">
        <v>30</v>
      </c>
      <c r="J90" s="34" t="str">
        <f>E22</f>
        <v xml:space="preserve"> </v>
      </c>
      <c r="K90" s="38"/>
      <c r="L90" s="61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="2" customFormat="1" ht="10.32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61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="2" customFormat="1" ht="29.28" customHeight="1">
      <c r="A92" s="36"/>
      <c r="B92" s="37"/>
      <c r="C92" s="166" t="s">
        <v>81</v>
      </c>
      <c r="D92" s="167"/>
      <c r="E92" s="167"/>
      <c r="F92" s="167"/>
      <c r="G92" s="167"/>
      <c r="H92" s="167"/>
      <c r="I92" s="167"/>
      <c r="J92" s="168" t="s">
        <v>82</v>
      </c>
      <c r="K92" s="167"/>
      <c r="L92" s="61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1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s="2" customFormat="1" ht="22.8" customHeight="1">
      <c r="A94" s="36"/>
      <c r="B94" s="37"/>
      <c r="C94" s="169" t="s">
        <v>83</v>
      </c>
      <c r="D94" s="38"/>
      <c r="E94" s="38"/>
      <c r="F94" s="38"/>
      <c r="G94" s="38"/>
      <c r="H94" s="38"/>
      <c r="I94" s="38"/>
      <c r="J94" s="108">
        <f>J116</f>
        <v>0</v>
      </c>
      <c r="K94" s="38"/>
      <c r="L94" s="61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U94" s="15" t="s">
        <v>84</v>
      </c>
    </row>
    <row r="95" s="9" customFormat="1" ht="24.96" customHeight="1">
      <c r="A95" s="9"/>
      <c r="B95" s="170"/>
      <c r="C95" s="171"/>
      <c r="D95" s="172" t="s">
        <v>85</v>
      </c>
      <c r="E95" s="173"/>
      <c r="F95" s="173"/>
      <c r="G95" s="173"/>
      <c r="H95" s="173"/>
      <c r="I95" s="173"/>
      <c r="J95" s="174">
        <f>J117</f>
        <v>0</v>
      </c>
      <c r="K95" s="171"/>
      <c r="L95" s="175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6"/>
      <c r="C96" s="177"/>
      <c r="D96" s="178" t="s">
        <v>86</v>
      </c>
      <c r="E96" s="179"/>
      <c r="F96" s="179"/>
      <c r="G96" s="179"/>
      <c r="H96" s="179"/>
      <c r="I96" s="179"/>
      <c r="J96" s="180">
        <f>J118</f>
        <v>0</v>
      </c>
      <c r="K96" s="177"/>
      <c r="L96" s="181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6"/>
      <c r="C97" s="177"/>
      <c r="D97" s="178" t="s">
        <v>87</v>
      </c>
      <c r="E97" s="179"/>
      <c r="F97" s="179"/>
      <c r="G97" s="179"/>
      <c r="H97" s="179"/>
      <c r="I97" s="179"/>
      <c r="J97" s="180">
        <f>J123</f>
        <v>0</v>
      </c>
      <c r="K97" s="177"/>
      <c r="L97" s="181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6"/>
      <c r="C98" s="177"/>
      <c r="D98" s="178" t="s">
        <v>88</v>
      </c>
      <c r="E98" s="179"/>
      <c r="F98" s="179"/>
      <c r="G98" s="179"/>
      <c r="H98" s="179"/>
      <c r="I98" s="179"/>
      <c r="J98" s="180">
        <f>J129</f>
        <v>0</v>
      </c>
      <c r="K98" s="177"/>
      <c r="L98" s="18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6"/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61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</row>
    <row r="100" s="2" customFormat="1" ht="6.96" customHeight="1">
      <c r="A100" s="36"/>
      <c r="B100" s="64"/>
      <c r="C100" s="65"/>
      <c r="D100" s="65"/>
      <c r="E100" s="65"/>
      <c r="F100" s="65"/>
      <c r="G100" s="65"/>
      <c r="H100" s="65"/>
      <c r="I100" s="65"/>
      <c r="J100" s="65"/>
      <c r="K100" s="65"/>
      <c r="L100" s="61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</row>
    <row r="104" s="2" customFormat="1" ht="6.96" customHeight="1">
      <c r="A104" s="36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1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</row>
    <row r="105" s="2" customFormat="1" ht="24.96" customHeight="1">
      <c r="A105" s="36"/>
      <c r="B105" s="37"/>
      <c r="C105" s="21" t="s">
        <v>89</v>
      </c>
      <c r="D105" s="38"/>
      <c r="E105" s="38"/>
      <c r="F105" s="38"/>
      <c r="G105" s="38"/>
      <c r="H105" s="38"/>
      <c r="I105" s="38"/>
      <c r="J105" s="38"/>
      <c r="K105" s="38"/>
      <c r="L105" s="61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</row>
    <row r="106" s="2" customFormat="1" ht="6.96" customHeight="1">
      <c r="A106" s="36"/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61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12" customHeight="1">
      <c r="A107" s="36"/>
      <c r="B107" s="37"/>
      <c r="C107" s="30" t="s">
        <v>15</v>
      </c>
      <c r="D107" s="38"/>
      <c r="E107" s="38"/>
      <c r="F107" s="38"/>
      <c r="G107" s="38"/>
      <c r="H107" s="38"/>
      <c r="I107" s="38"/>
      <c r="J107" s="38"/>
      <c r="K107" s="38"/>
      <c r="L107" s="61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16.5" customHeight="1">
      <c r="A108" s="36"/>
      <c r="B108" s="37"/>
      <c r="C108" s="38"/>
      <c r="D108" s="38"/>
      <c r="E108" s="74" t="str">
        <f>E7</f>
        <v>VD Mšeno, oprava střechy dozorství</v>
      </c>
      <c r="F108" s="38"/>
      <c r="G108" s="38"/>
      <c r="H108" s="38"/>
      <c r="I108" s="38"/>
      <c r="J108" s="38"/>
      <c r="K108" s="38"/>
      <c r="L108" s="61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6.96" customHeight="1">
      <c r="A109" s="36"/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61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12" customHeight="1">
      <c r="A110" s="36"/>
      <c r="B110" s="37"/>
      <c r="C110" s="30" t="s">
        <v>19</v>
      </c>
      <c r="D110" s="38"/>
      <c r="E110" s="38"/>
      <c r="F110" s="25" t="str">
        <f>F10</f>
        <v xml:space="preserve"> </v>
      </c>
      <c r="G110" s="38"/>
      <c r="H110" s="38"/>
      <c r="I110" s="30" t="s">
        <v>21</v>
      </c>
      <c r="J110" s="77" t="str">
        <f>IF(J10="","",J10)</f>
        <v>31. 1. 2023</v>
      </c>
      <c r="K110" s="38"/>
      <c r="L110" s="61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1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5.15" customHeight="1">
      <c r="A112" s="36"/>
      <c r="B112" s="37"/>
      <c r="C112" s="30" t="s">
        <v>23</v>
      </c>
      <c r="D112" s="38"/>
      <c r="E112" s="38"/>
      <c r="F112" s="25" t="str">
        <f>E13</f>
        <v xml:space="preserve"> </v>
      </c>
      <c r="G112" s="38"/>
      <c r="H112" s="38"/>
      <c r="I112" s="30" t="s">
        <v>28</v>
      </c>
      <c r="J112" s="34" t="str">
        <f>E19</f>
        <v xml:space="preserve"> </v>
      </c>
      <c r="K112" s="38"/>
      <c r="L112" s="61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15.15" customHeight="1">
      <c r="A113" s="36"/>
      <c r="B113" s="37"/>
      <c r="C113" s="30" t="s">
        <v>26</v>
      </c>
      <c r="D113" s="38"/>
      <c r="E113" s="38"/>
      <c r="F113" s="25" t="str">
        <f>IF(E16="","",E16)</f>
        <v>Vyplň údaj</v>
      </c>
      <c r="G113" s="38"/>
      <c r="H113" s="38"/>
      <c r="I113" s="30" t="s">
        <v>30</v>
      </c>
      <c r="J113" s="34" t="str">
        <f>E22</f>
        <v xml:space="preserve"> </v>
      </c>
      <c r="K113" s="38"/>
      <c r="L113" s="61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10.32" customHeight="1">
      <c r="A114" s="36"/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61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11" customFormat="1" ht="29.28" customHeight="1">
      <c r="A115" s="182"/>
      <c r="B115" s="183"/>
      <c r="C115" s="184" t="s">
        <v>90</v>
      </c>
      <c r="D115" s="185" t="s">
        <v>57</v>
      </c>
      <c r="E115" s="185" t="s">
        <v>53</v>
      </c>
      <c r="F115" s="185" t="s">
        <v>54</v>
      </c>
      <c r="G115" s="185" t="s">
        <v>91</v>
      </c>
      <c r="H115" s="185" t="s">
        <v>92</v>
      </c>
      <c r="I115" s="185" t="s">
        <v>93</v>
      </c>
      <c r="J115" s="186" t="s">
        <v>82</v>
      </c>
      <c r="K115" s="187" t="s">
        <v>94</v>
      </c>
      <c r="L115" s="188"/>
      <c r="M115" s="98" t="s">
        <v>1</v>
      </c>
      <c r="N115" s="99" t="s">
        <v>36</v>
      </c>
      <c r="O115" s="99" t="s">
        <v>95</v>
      </c>
      <c r="P115" s="99" t="s">
        <v>96</v>
      </c>
      <c r="Q115" s="99" t="s">
        <v>97</v>
      </c>
      <c r="R115" s="99" t="s">
        <v>98</v>
      </c>
      <c r="S115" s="99" t="s">
        <v>99</v>
      </c>
      <c r="T115" s="100" t="s">
        <v>100</v>
      </c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</row>
    <row r="116" s="2" customFormat="1" ht="22.8" customHeight="1">
      <c r="A116" s="36"/>
      <c r="B116" s="37"/>
      <c r="C116" s="105" t="s">
        <v>101</v>
      </c>
      <c r="D116" s="38"/>
      <c r="E116" s="38"/>
      <c r="F116" s="38"/>
      <c r="G116" s="38"/>
      <c r="H116" s="38"/>
      <c r="I116" s="38"/>
      <c r="J116" s="189">
        <f>BK116</f>
        <v>0</v>
      </c>
      <c r="K116" s="38"/>
      <c r="L116" s="42"/>
      <c r="M116" s="101"/>
      <c r="N116" s="190"/>
      <c r="O116" s="102"/>
      <c r="P116" s="191">
        <f>P117</f>
        <v>0</v>
      </c>
      <c r="Q116" s="102"/>
      <c r="R116" s="191">
        <f>R117</f>
        <v>0.41713999999999996</v>
      </c>
      <c r="S116" s="102"/>
      <c r="T116" s="192">
        <f>T117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T116" s="15" t="s">
        <v>71</v>
      </c>
      <c r="AU116" s="15" t="s">
        <v>84</v>
      </c>
      <c r="BK116" s="193">
        <f>BK117</f>
        <v>0</v>
      </c>
    </row>
    <row r="117" s="12" customFormat="1" ht="25.92" customHeight="1">
      <c r="A117" s="12"/>
      <c r="B117" s="194"/>
      <c r="C117" s="195"/>
      <c r="D117" s="196" t="s">
        <v>71</v>
      </c>
      <c r="E117" s="197" t="s">
        <v>102</v>
      </c>
      <c r="F117" s="197" t="s">
        <v>103</v>
      </c>
      <c r="G117" s="195"/>
      <c r="H117" s="195"/>
      <c r="I117" s="198"/>
      <c r="J117" s="199">
        <f>BK117</f>
        <v>0</v>
      </c>
      <c r="K117" s="195"/>
      <c r="L117" s="200"/>
      <c r="M117" s="201"/>
      <c r="N117" s="202"/>
      <c r="O117" s="202"/>
      <c r="P117" s="203">
        <f>P118+P123+P129</f>
        <v>0</v>
      </c>
      <c r="Q117" s="202"/>
      <c r="R117" s="203">
        <f>R118+R123+R129</f>
        <v>0.41713999999999996</v>
      </c>
      <c r="S117" s="202"/>
      <c r="T117" s="204">
        <f>T118+T123+T129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05" t="s">
        <v>78</v>
      </c>
      <c r="AT117" s="206" t="s">
        <v>71</v>
      </c>
      <c r="AU117" s="206" t="s">
        <v>7</v>
      </c>
      <c r="AY117" s="205" t="s">
        <v>104</v>
      </c>
      <c r="BK117" s="207">
        <f>BK118+BK123+BK129</f>
        <v>0</v>
      </c>
    </row>
    <row r="118" s="12" customFormat="1" ht="22.8" customHeight="1">
      <c r="A118" s="12"/>
      <c r="B118" s="194"/>
      <c r="C118" s="195"/>
      <c r="D118" s="196" t="s">
        <v>71</v>
      </c>
      <c r="E118" s="208" t="s">
        <v>105</v>
      </c>
      <c r="F118" s="208" t="s">
        <v>106</v>
      </c>
      <c r="G118" s="195"/>
      <c r="H118" s="195"/>
      <c r="I118" s="198"/>
      <c r="J118" s="209">
        <f>BK118</f>
        <v>0</v>
      </c>
      <c r="K118" s="195"/>
      <c r="L118" s="200"/>
      <c r="M118" s="201"/>
      <c r="N118" s="202"/>
      <c r="O118" s="202"/>
      <c r="P118" s="203">
        <f>SUM(P119:P122)</f>
        <v>0</v>
      </c>
      <c r="Q118" s="202"/>
      <c r="R118" s="203">
        <f>SUM(R119:R122)</f>
        <v>0.040000000000000001</v>
      </c>
      <c r="S118" s="202"/>
      <c r="T118" s="204">
        <f>SUM(T119:T122)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05" t="s">
        <v>78</v>
      </c>
      <c r="AT118" s="206" t="s">
        <v>71</v>
      </c>
      <c r="AU118" s="206" t="s">
        <v>76</v>
      </c>
      <c r="AY118" s="205" t="s">
        <v>104</v>
      </c>
      <c r="BK118" s="207">
        <f>SUM(BK119:BK122)</f>
        <v>0</v>
      </c>
    </row>
    <row r="119" s="2" customFormat="1" ht="24.15" customHeight="1">
      <c r="A119" s="36"/>
      <c r="B119" s="37"/>
      <c r="C119" s="210" t="s">
        <v>76</v>
      </c>
      <c r="D119" s="210" t="s">
        <v>107</v>
      </c>
      <c r="E119" s="211" t="s">
        <v>108</v>
      </c>
      <c r="F119" s="212" t="s">
        <v>109</v>
      </c>
      <c r="G119" s="213" t="s">
        <v>110</v>
      </c>
      <c r="H119" s="214">
        <v>26.800000000000001</v>
      </c>
      <c r="I119" s="215"/>
      <c r="J119" s="216">
        <f>ROUND(I119*H119,2)</f>
        <v>0</v>
      </c>
      <c r="K119" s="217"/>
      <c r="L119" s="42"/>
      <c r="M119" s="218" t="s">
        <v>1</v>
      </c>
      <c r="N119" s="219" t="s">
        <v>37</v>
      </c>
      <c r="O119" s="89"/>
      <c r="P119" s="220">
        <f>O119*H119</f>
        <v>0</v>
      </c>
      <c r="Q119" s="220">
        <v>0</v>
      </c>
      <c r="R119" s="220">
        <f>Q119*H119</f>
        <v>0</v>
      </c>
      <c r="S119" s="220">
        <v>0</v>
      </c>
      <c r="T119" s="221">
        <f>S119*H119</f>
        <v>0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R119" s="222" t="s">
        <v>111</v>
      </c>
      <c r="AT119" s="222" t="s">
        <v>107</v>
      </c>
      <c r="AU119" s="222" t="s">
        <v>78</v>
      </c>
      <c r="AY119" s="15" t="s">
        <v>104</v>
      </c>
      <c r="BE119" s="223">
        <f>IF(N119="základní",J119,0)</f>
        <v>0</v>
      </c>
      <c r="BF119" s="223">
        <f>IF(N119="snížená",J119,0)</f>
        <v>0</v>
      </c>
      <c r="BG119" s="223">
        <f>IF(N119="zákl. přenesená",J119,0)</f>
        <v>0</v>
      </c>
      <c r="BH119" s="223">
        <f>IF(N119="sníž. přenesená",J119,0)</f>
        <v>0</v>
      </c>
      <c r="BI119" s="223">
        <f>IF(N119="nulová",J119,0)</f>
        <v>0</v>
      </c>
      <c r="BJ119" s="15" t="s">
        <v>76</v>
      </c>
      <c r="BK119" s="223">
        <f>ROUND(I119*H119,2)</f>
        <v>0</v>
      </c>
      <c r="BL119" s="15" t="s">
        <v>111</v>
      </c>
      <c r="BM119" s="222" t="s">
        <v>112</v>
      </c>
    </row>
    <row r="120" s="13" customFormat="1">
      <c r="A120" s="13"/>
      <c r="B120" s="224"/>
      <c r="C120" s="225"/>
      <c r="D120" s="226" t="s">
        <v>113</v>
      </c>
      <c r="E120" s="227" t="s">
        <v>1</v>
      </c>
      <c r="F120" s="228" t="s">
        <v>114</v>
      </c>
      <c r="G120" s="225"/>
      <c r="H120" s="229">
        <v>26.800000000000001</v>
      </c>
      <c r="I120" s="230"/>
      <c r="J120" s="225"/>
      <c r="K120" s="225"/>
      <c r="L120" s="231"/>
      <c r="M120" s="232"/>
      <c r="N120" s="233"/>
      <c r="O120" s="233"/>
      <c r="P120" s="233"/>
      <c r="Q120" s="233"/>
      <c r="R120" s="233"/>
      <c r="S120" s="233"/>
      <c r="T120" s="23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5" t="s">
        <v>113</v>
      </c>
      <c r="AU120" s="235" t="s">
        <v>78</v>
      </c>
      <c r="AV120" s="13" t="s">
        <v>78</v>
      </c>
      <c r="AW120" s="13" t="s">
        <v>29</v>
      </c>
      <c r="AX120" s="13" t="s">
        <v>76</v>
      </c>
      <c r="AY120" s="235" t="s">
        <v>104</v>
      </c>
    </row>
    <row r="121" s="2" customFormat="1" ht="16.5" customHeight="1">
      <c r="A121" s="36"/>
      <c r="B121" s="37"/>
      <c r="C121" s="236" t="s">
        <v>78</v>
      </c>
      <c r="D121" s="236" t="s">
        <v>115</v>
      </c>
      <c r="E121" s="237" t="s">
        <v>116</v>
      </c>
      <c r="F121" s="238" t="s">
        <v>117</v>
      </c>
      <c r="G121" s="239" t="s">
        <v>118</v>
      </c>
      <c r="H121" s="240">
        <v>0.040000000000000001</v>
      </c>
      <c r="I121" s="241"/>
      <c r="J121" s="242">
        <f>ROUND(I121*H121,2)</f>
        <v>0</v>
      </c>
      <c r="K121" s="243"/>
      <c r="L121" s="244"/>
      <c r="M121" s="245" t="s">
        <v>1</v>
      </c>
      <c r="N121" s="246" t="s">
        <v>37</v>
      </c>
      <c r="O121" s="89"/>
      <c r="P121" s="220">
        <f>O121*H121</f>
        <v>0</v>
      </c>
      <c r="Q121" s="220">
        <v>1</v>
      </c>
      <c r="R121" s="220">
        <f>Q121*H121</f>
        <v>0.040000000000000001</v>
      </c>
      <c r="S121" s="220">
        <v>0</v>
      </c>
      <c r="T121" s="221">
        <f>S121*H121</f>
        <v>0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22" t="s">
        <v>119</v>
      </c>
      <c r="AT121" s="222" t="s">
        <v>115</v>
      </c>
      <c r="AU121" s="222" t="s">
        <v>78</v>
      </c>
      <c r="AY121" s="15" t="s">
        <v>104</v>
      </c>
      <c r="BE121" s="223">
        <f>IF(N121="základní",J121,0)</f>
        <v>0</v>
      </c>
      <c r="BF121" s="223">
        <f>IF(N121="snížená",J121,0)</f>
        <v>0</v>
      </c>
      <c r="BG121" s="223">
        <f>IF(N121="zákl. přenesená",J121,0)</f>
        <v>0</v>
      </c>
      <c r="BH121" s="223">
        <f>IF(N121="sníž. přenesená",J121,0)</f>
        <v>0</v>
      </c>
      <c r="BI121" s="223">
        <f>IF(N121="nulová",J121,0)</f>
        <v>0</v>
      </c>
      <c r="BJ121" s="15" t="s">
        <v>76</v>
      </c>
      <c r="BK121" s="223">
        <f>ROUND(I121*H121,2)</f>
        <v>0</v>
      </c>
      <c r="BL121" s="15" t="s">
        <v>111</v>
      </c>
      <c r="BM121" s="222" t="s">
        <v>120</v>
      </c>
    </row>
    <row r="122" s="13" customFormat="1">
      <c r="A122" s="13"/>
      <c r="B122" s="224"/>
      <c r="C122" s="225"/>
      <c r="D122" s="226" t="s">
        <v>113</v>
      </c>
      <c r="E122" s="225"/>
      <c r="F122" s="228" t="s">
        <v>121</v>
      </c>
      <c r="G122" s="225"/>
      <c r="H122" s="229">
        <v>0.040000000000000001</v>
      </c>
      <c r="I122" s="230"/>
      <c r="J122" s="225"/>
      <c r="K122" s="225"/>
      <c r="L122" s="231"/>
      <c r="M122" s="232"/>
      <c r="N122" s="233"/>
      <c r="O122" s="233"/>
      <c r="P122" s="233"/>
      <c r="Q122" s="233"/>
      <c r="R122" s="233"/>
      <c r="S122" s="233"/>
      <c r="T122" s="2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5" t="s">
        <v>113</v>
      </c>
      <c r="AU122" s="235" t="s">
        <v>78</v>
      </c>
      <c r="AV122" s="13" t="s">
        <v>78</v>
      </c>
      <c r="AW122" s="13" t="s">
        <v>4</v>
      </c>
      <c r="AX122" s="13" t="s">
        <v>76</v>
      </c>
      <c r="AY122" s="235" t="s">
        <v>104</v>
      </c>
    </row>
    <row r="123" s="12" customFormat="1" ht="22.8" customHeight="1">
      <c r="A123" s="12"/>
      <c r="B123" s="194"/>
      <c r="C123" s="195"/>
      <c r="D123" s="196" t="s">
        <v>71</v>
      </c>
      <c r="E123" s="208" t="s">
        <v>122</v>
      </c>
      <c r="F123" s="208" t="s">
        <v>123</v>
      </c>
      <c r="G123" s="195"/>
      <c r="H123" s="195"/>
      <c r="I123" s="198"/>
      <c r="J123" s="209">
        <f>BK123</f>
        <v>0</v>
      </c>
      <c r="K123" s="195"/>
      <c r="L123" s="200"/>
      <c r="M123" s="201"/>
      <c r="N123" s="202"/>
      <c r="O123" s="202"/>
      <c r="P123" s="203">
        <f>SUM(P124:P128)</f>
        <v>0</v>
      </c>
      <c r="Q123" s="202"/>
      <c r="R123" s="203">
        <f>SUM(R124:R128)</f>
        <v>0.36984</v>
      </c>
      <c r="S123" s="202"/>
      <c r="T123" s="204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5" t="s">
        <v>78</v>
      </c>
      <c r="AT123" s="206" t="s">
        <v>71</v>
      </c>
      <c r="AU123" s="206" t="s">
        <v>76</v>
      </c>
      <c r="AY123" s="205" t="s">
        <v>104</v>
      </c>
      <c r="BK123" s="207">
        <f>SUM(BK124:BK128)</f>
        <v>0</v>
      </c>
    </row>
    <row r="124" s="2" customFormat="1" ht="24.15" customHeight="1">
      <c r="A124" s="36"/>
      <c r="B124" s="37"/>
      <c r="C124" s="210" t="s">
        <v>124</v>
      </c>
      <c r="D124" s="210" t="s">
        <v>107</v>
      </c>
      <c r="E124" s="211" t="s">
        <v>125</v>
      </c>
      <c r="F124" s="212" t="s">
        <v>126</v>
      </c>
      <c r="G124" s="213" t="s">
        <v>110</v>
      </c>
      <c r="H124" s="214">
        <v>268</v>
      </c>
      <c r="I124" s="215"/>
      <c r="J124" s="216">
        <f>ROUND(I124*H124,2)</f>
        <v>0</v>
      </c>
      <c r="K124" s="217"/>
      <c r="L124" s="42"/>
      <c r="M124" s="218" t="s">
        <v>1</v>
      </c>
      <c r="N124" s="219" t="s">
        <v>37</v>
      </c>
      <c r="O124" s="89"/>
      <c r="P124" s="220">
        <f>O124*H124</f>
        <v>0</v>
      </c>
      <c r="Q124" s="220">
        <v>0.00059999999999999995</v>
      </c>
      <c r="R124" s="220">
        <f>Q124*H124</f>
        <v>0.1608</v>
      </c>
      <c r="S124" s="220">
        <v>0</v>
      </c>
      <c r="T124" s="221">
        <f>S124*H124</f>
        <v>0</v>
      </c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R124" s="222" t="s">
        <v>111</v>
      </c>
      <c r="AT124" s="222" t="s">
        <v>107</v>
      </c>
      <c r="AU124" s="222" t="s">
        <v>78</v>
      </c>
      <c r="AY124" s="15" t="s">
        <v>104</v>
      </c>
      <c r="BE124" s="223">
        <f>IF(N124="základní",J124,0)</f>
        <v>0</v>
      </c>
      <c r="BF124" s="223">
        <f>IF(N124="snížená",J124,0)</f>
        <v>0</v>
      </c>
      <c r="BG124" s="223">
        <f>IF(N124="zákl. přenesená",J124,0)</f>
        <v>0</v>
      </c>
      <c r="BH124" s="223">
        <f>IF(N124="sníž. přenesená",J124,0)</f>
        <v>0</v>
      </c>
      <c r="BI124" s="223">
        <f>IF(N124="nulová",J124,0)</f>
        <v>0</v>
      </c>
      <c r="BJ124" s="15" t="s">
        <v>76</v>
      </c>
      <c r="BK124" s="223">
        <f>ROUND(I124*H124,2)</f>
        <v>0</v>
      </c>
      <c r="BL124" s="15" t="s">
        <v>111</v>
      </c>
      <c r="BM124" s="222" t="s">
        <v>127</v>
      </c>
    </row>
    <row r="125" s="2" customFormat="1" ht="21.75" customHeight="1">
      <c r="A125" s="36"/>
      <c r="B125" s="37"/>
      <c r="C125" s="210" t="s">
        <v>128</v>
      </c>
      <c r="D125" s="210" t="s">
        <v>107</v>
      </c>
      <c r="E125" s="211" t="s">
        <v>129</v>
      </c>
      <c r="F125" s="212" t="s">
        <v>130</v>
      </c>
      <c r="G125" s="213" t="s">
        <v>110</v>
      </c>
      <c r="H125" s="214">
        <v>80.400000000000006</v>
      </c>
      <c r="I125" s="215"/>
      <c r="J125" s="216">
        <f>ROUND(I125*H125,2)</f>
        <v>0</v>
      </c>
      <c r="K125" s="217"/>
      <c r="L125" s="42"/>
      <c r="M125" s="218" t="s">
        <v>1</v>
      </c>
      <c r="N125" s="219" t="s">
        <v>37</v>
      </c>
      <c r="O125" s="89"/>
      <c r="P125" s="220">
        <f>O125*H125</f>
        <v>0</v>
      </c>
      <c r="Q125" s="220">
        <v>0.00059999999999999995</v>
      </c>
      <c r="R125" s="220">
        <f>Q125*H125</f>
        <v>0.048239999999999998</v>
      </c>
      <c r="S125" s="220">
        <v>0</v>
      </c>
      <c r="T125" s="221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22" t="s">
        <v>111</v>
      </c>
      <c r="AT125" s="222" t="s">
        <v>107</v>
      </c>
      <c r="AU125" s="222" t="s">
        <v>78</v>
      </c>
      <c r="AY125" s="15" t="s">
        <v>104</v>
      </c>
      <c r="BE125" s="223">
        <f>IF(N125="základní",J125,0)</f>
        <v>0</v>
      </c>
      <c r="BF125" s="223">
        <f>IF(N125="snížená",J125,0)</f>
        <v>0</v>
      </c>
      <c r="BG125" s="223">
        <f>IF(N125="zákl. přenesená",J125,0)</f>
        <v>0</v>
      </c>
      <c r="BH125" s="223">
        <f>IF(N125="sníž. přenesená",J125,0)</f>
        <v>0</v>
      </c>
      <c r="BI125" s="223">
        <f>IF(N125="nulová",J125,0)</f>
        <v>0</v>
      </c>
      <c r="BJ125" s="15" t="s">
        <v>76</v>
      </c>
      <c r="BK125" s="223">
        <f>ROUND(I125*H125,2)</f>
        <v>0</v>
      </c>
      <c r="BL125" s="15" t="s">
        <v>111</v>
      </c>
      <c r="BM125" s="222" t="s">
        <v>131</v>
      </c>
    </row>
    <row r="126" s="2" customFormat="1">
      <c r="A126" s="36"/>
      <c r="B126" s="37"/>
      <c r="C126" s="38"/>
      <c r="D126" s="226" t="s">
        <v>132</v>
      </c>
      <c r="E126" s="38"/>
      <c r="F126" s="247" t="s">
        <v>133</v>
      </c>
      <c r="G126" s="38"/>
      <c r="H126" s="38"/>
      <c r="I126" s="248"/>
      <c r="J126" s="38"/>
      <c r="K126" s="38"/>
      <c r="L126" s="42"/>
      <c r="M126" s="249"/>
      <c r="N126" s="250"/>
      <c r="O126" s="89"/>
      <c r="P126" s="89"/>
      <c r="Q126" s="89"/>
      <c r="R126" s="89"/>
      <c r="S126" s="89"/>
      <c r="T126" s="90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T126" s="15" t="s">
        <v>132</v>
      </c>
      <c r="AU126" s="15" t="s">
        <v>78</v>
      </c>
    </row>
    <row r="127" s="13" customFormat="1">
      <c r="A127" s="13"/>
      <c r="B127" s="224"/>
      <c r="C127" s="225"/>
      <c r="D127" s="226" t="s">
        <v>113</v>
      </c>
      <c r="E127" s="227" t="s">
        <v>1</v>
      </c>
      <c r="F127" s="228" t="s">
        <v>134</v>
      </c>
      <c r="G127" s="225"/>
      <c r="H127" s="229">
        <v>80.400000000000006</v>
      </c>
      <c r="I127" s="230"/>
      <c r="J127" s="225"/>
      <c r="K127" s="225"/>
      <c r="L127" s="231"/>
      <c r="M127" s="232"/>
      <c r="N127" s="233"/>
      <c r="O127" s="233"/>
      <c r="P127" s="233"/>
      <c r="Q127" s="233"/>
      <c r="R127" s="233"/>
      <c r="S127" s="233"/>
      <c r="T127" s="23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5" t="s">
        <v>113</v>
      </c>
      <c r="AU127" s="235" t="s">
        <v>78</v>
      </c>
      <c r="AV127" s="13" t="s">
        <v>78</v>
      </c>
      <c r="AW127" s="13" t="s">
        <v>29</v>
      </c>
      <c r="AX127" s="13" t="s">
        <v>76</v>
      </c>
      <c r="AY127" s="235" t="s">
        <v>104</v>
      </c>
    </row>
    <row r="128" s="2" customFormat="1" ht="24.15" customHeight="1">
      <c r="A128" s="36"/>
      <c r="B128" s="37"/>
      <c r="C128" s="210" t="s">
        <v>135</v>
      </c>
      <c r="D128" s="210" t="s">
        <v>107</v>
      </c>
      <c r="E128" s="211" t="s">
        <v>136</v>
      </c>
      <c r="F128" s="212" t="s">
        <v>137</v>
      </c>
      <c r="G128" s="213" t="s">
        <v>110</v>
      </c>
      <c r="H128" s="214">
        <v>268</v>
      </c>
      <c r="I128" s="215"/>
      <c r="J128" s="216">
        <f>ROUND(I128*H128,2)</f>
        <v>0</v>
      </c>
      <c r="K128" s="217"/>
      <c r="L128" s="42"/>
      <c r="M128" s="218" t="s">
        <v>1</v>
      </c>
      <c r="N128" s="219" t="s">
        <v>37</v>
      </c>
      <c r="O128" s="89"/>
      <c r="P128" s="220">
        <f>O128*H128</f>
        <v>0</v>
      </c>
      <c r="Q128" s="220">
        <v>0.00059999999999999995</v>
      </c>
      <c r="R128" s="220">
        <f>Q128*H128</f>
        <v>0.1608</v>
      </c>
      <c r="S128" s="220">
        <v>0</v>
      </c>
      <c r="T128" s="221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2" t="s">
        <v>111</v>
      </c>
      <c r="AT128" s="222" t="s">
        <v>107</v>
      </c>
      <c r="AU128" s="222" t="s">
        <v>78</v>
      </c>
      <c r="AY128" s="15" t="s">
        <v>104</v>
      </c>
      <c r="BE128" s="223">
        <f>IF(N128="základní",J128,0)</f>
        <v>0</v>
      </c>
      <c r="BF128" s="223">
        <f>IF(N128="snížená",J128,0)</f>
        <v>0</v>
      </c>
      <c r="BG128" s="223">
        <f>IF(N128="zákl. přenesená",J128,0)</f>
        <v>0</v>
      </c>
      <c r="BH128" s="223">
        <f>IF(N128="sníž. přenesená",J128,0)</f>
        <v>0</v>
      </c>
      <c r="BI128" s="223">
        <f>IF(N128="nulová",J128,0)</f>
        <v>0</v>
      </c>
      <c r="BJ128" s="15" t="s">
        <v>76</v>
      </c>
      <c r="BK128" s="223">
        <f>ROUND(I128*H128,2)</f>
        <v>0</v>
      </c>
      <c r="BL128" s="15" t="s">
        <v>111</v>
      </c>
      <c r="BM128" s="222" t="s">
        <v>138</v>
      </c>
    </row>
    <row r="129" s="12" customFormat="1" ht="22.8" customHeight="1">
      <c r="A129" s="12"/>
      <c r="B129" s="194"/>
      <c r="C129" s="195"/>
      <c r="D129" s="196" t="s">
        <v>71</v>
      </c>
      <c r="E129" s="208" t="s">
        <v>139</v>
      </c>
      <c r="F129" s="208" t="s">
        <v>140</v>
      </c>
      <c r="G129" s="195"/>
      <c r="H129" s="195"/>
      <c r="I129" s="198"/>
      <c r="J129" s="209">
        <f>BK129</f>
        <v>0</v>
      </c>
      <c r="K129" s="195"/>
      <c r="L129" s="200"/>
      <c r="M129" s="201"/>
      <c r="N129" s="202"/>
      <c r="O129" s="202"/>
      <c r="P129" s="203">
        <f>SUM(P130:P134)</f>
        <v>0</v>
      </c>
      <c r="Q129" s="202"/>
      <c r="R129" s="203">
        <f>SUM(R130:R134)</f>
        <v>0.0073000000000000001</v>
      </c>
      <c r="S129" s="202"/>
      <c r="T129" s="204">
        <f>SUM(T130:T134)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5" t="s">
        <v>78</v>
      </c>
      <c r="AT129" s="206" t="s">
        <v>71</v>
      </c>
      <c r="AU129" s="206" t="s">
        <v>76</v>
      </c>
      <c r="AY129" s="205" t="s">
        <v>104</v>
      </c>
      <c r="BK129" s="207">
        <f>SUM(BK130:BK134)</f>
        <v>0</v>
      </c>
    </row>
    <row r="130" s="2" customFormat="1" ht="24.15" customHeight="1">
      <c r="A130" s="36"/>
      <c r="B130" s="37"/>
      <c r="C130" s="210" t="s">
        <v>141</v>
      </c>
      <c r="D130" s="210" t="s">
        <v>107</v>
      </c>
      <c r="E130" s="211" t="s">
        <v>142</v>
      </c>
      <c r="F130" s="212" t="s">
        <v>143</v>
      </c>
      <c r="G130" s="213" t="s">
        <v>144</v>
      </c>
      <c r="H130" s="214">
        <v>20</v>
      </c>
      <c r="I130" s="215"/>
      <c r="J130" s="216">
        <f>ROUND(I130*H130,2)</f>
        <v>0</v>
      </c>
      <c r="K130" s="217"/>
      <c r="L130" s="42"/>
      <c r="M130" s="218" t="s">
        <v>1</v>
      </c>
      <c r="N130" s="219" t="s">
        <v>37</v>
      </c>
      <c r="O130" s="89"/>
      <c r="P130" s="220">
        <f>O130*H130</f>
        <v>0</v>
      </c>
      <c r="Q130" s="220">
        <v>3.0000000000000001E-05</v>
      </c>
      <c r="R130" s="220">
        <f>Q130*H130</f>
        <v>0.00060000000000000006</v>
      </c>
      <c r="S130" s="220">
        <v>0</v>
      </c>
      <c r="T130" s="221">
        <f>S130*H130</f>
        <v>0</v>
      </c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R130" s="222" t="s">
        <v>111</v>
      </c>
      <c r="AT130" s="222" t="s">
        <v>107</v>
      </c>
      <c r="AU130" s="222" t="s">
        <v>78</v>
      </c>
      <c r="AY130" s="15" t="s">
        <v>104</v>
      </c>
      <c r="BE130" s="223">
        <f>IF(N130="základní",J130,0)</f>
        <v>0</v>
      </c>
      <c r="BF130" s="223">
        <f>IF(N130="snížená",J130,0)</f>
        <v>0</v>
      </c>
      <c r="BG130" s="223">
        <f>IF(N130="zákl. přenesená",J130,0)</f>
        <v>0</v>
      </c>
      <c r="BH130" s="223">
        <f>IF(N130="sníž. přenesená",J130,0)</f>
        <v>0</v>
      </c>
      <c r="BI130" s="223">
        <f>IF(N130="nulová",J130,0)</f>
        <v>0</v>
      </c>
      <c r="BJ130" s="15" t="s">
        <v>76</v>
      </c>
      <c r="BK130" s="223">
        <f>ROUND(I130*H130,2)</f>
        <v>0</v>
      </c>
      <c r="BL130" s="15" t="s">
        <v>111</v>
      </c>
      <c r="BM130" s="222" t="s">
        <v>145</v>
      </c>
    </row>
    <row r="131" s="2" customFormat="1">
      <c r="A131" s="36"/>
      <c r="B131" s="37"/>
      <c r="C131" s="38"/>
      <c r="D131" s="226" t="s">
        <v>132</v>
      </c>
      <c r="E131" s="38"/>
      <c r="F131" s="247" t="s">
        <v>146</v>
      </c>
      <c r="G131" s="38"/>
      <c r="H131" s="38"/>
      <c r="I131" s="248"/>
      <c r="J131" s="38"/>
      <c r="K131" s="38"/>
      <c r="L131" s="42"/>
      <c r="M131" s="249"/>
      <c r="N131" s="250"/>
      <c r="O131" s="89"/>
      <c r="P131" s="89"/>
      <c r="Q131" s="89"/>
      <c r="R131" s="89"/>
      <c r="S131" s="89"/>
      <c r="T131" s="90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T131" s="15" t="s">
        <v>132</v>
      </c>
      <c r="AU131" s="15" t="s">
        <v>78</v>
      </c>
    </row>
    <row r="132" s="2" customFormat="1" ht="24.15" customHeight="1">
      <c r="A132" s="36"/>
      <c r="B132" s="37"/>
      <c r="C132" s="210" t="s">
        <v>147</v>
      </c>
      <c r="D132" s="210" t="s">
        <v>107</v>
      </c>
      <c r="E132" s="211" t="s">
        <v>148</v>
      </c>
      <c r="F132" s="212" t="s">
        <v>149</v>
      </c>
      <c r="G132" s="213" t="s">
        <v>110</v>
      </c>
      <c r="H132" s="214">
        <v>268</v>
      </c>
      <c r="I132" s="215"/>
      <c r="J132" s="216">
        <f>ROUND(I132*H132,2)</f>
        <v>0</v>
      </c>
      <c r="K132" s="217"/>
      <c r="L132" s="42"/>
      <c r="M132" s="218" t="s">
        <v>1</v>
      </c>
      <c r="N132" s="219" t="s">
        <v>37</v>
      </c>
      <c r="O132" s="89"/>
      <c r="P132" s="220">
        <f>O132*H132</f>
        <v>0</v>
      </c>
      <c r="Q132" s="220">
        <v>0</v>
      </c>
      <c r="R132" s="220">
        <f>Q132*H132</f>
        <v>0</v>
      </c>
      <c r="S132" s="220">
        <v>0</v>
      </c>
      <c r="T132" s="221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2" t="s">
        <v>111</v>
      </c>
      <c r="AT132" s="222" t="s">
        <v>107</v>
      </c>
      <c r="AU132" s="222" t="s">
        <v>78</v>
      </c>
      <c r="AY132" s="15" t="s">
        <v>104</v>
      </c>
      <c r="BE132" s="223">
        <f>IF(N132="základní",J132,0)</f>
        <v>0</v>
      </c>
      <c r="BF132" s="223">
        <f>IF(N132="snížená",J132,0)</f>
        <v>0</v>
      </c>
      <c r="BG132" s="223">
        <f>IF(N132="zákl. přenesená",J132,0)</f>
        <v>0</v>
      </c>
      <c r="BH132" s="223">
        <f>IF(N132="sníž. přenesená",J132,0)</f>
        <v>0</v>
      </c>
      <c r="BI132" s="223">
        <f>IF(N132="nulová",J132,0)</f>
        <v>0</v>
      </c>
      <c r="BJ132" s="15" t="s">
        <v>76</v>
      </c>
      <c r="BK132" s="223">
        <f>ROUND(I132*H132,2)</f>
        <v>0</v>
      </c>
      <c r="BL132" s="15" t="s">
        <v>111</v>
      </c>
      <c r="BM132" s="222" t="s">
        <v>150</v>
      </c>
    </row>
    <row r="133" s="2" customFormat="1" ht="24.15" customHeight="1">
      <c r="A133" s="36"/>
      <c r="B133" s="37"/>
      <c r="C133" s="210" t="s">
        <v>151</v>
      </c>
      <c r="D133" s="210" t="s">
        <v>107</v>
      </c>
      <c r="E133" s="211" t="s">
        <v>152</v>
      </c>
      <c r="F133" s="212" t="s">
        <v>153</v>
      </c>
      <c r="G133" s="213" t="s">
        <v>110</v>
      </c>
      <c r="H133" s="214">
        <v>26.800000000000001</v>
      </c>
      <c r="I133" s="215"/>
      <c r="J133" s="216">
        <f>ROUND(I133*H133,2)</f>
        <v>0</v>
      </c>
      <c r="K133" s="217"/>
      <c r="L133" s="42"/>
      <c r="M133" s="218" t="s">
        <v>1</v>
      </c>
      <c r="N133" s="219" t="s">
        <v>37</v>
      </c>
      <c r="O133" s="89"/>
      <c r="P133" s="220">
        <f>O133*H133</f>
        <v>0</v>
      </c>
      <c r="Q133" s="220">
        <v>0.00025000000000000001</v>
      </c>
      <c r="R133" s="220">
        <f>Q133*H133</f>
        <v>0.0067000000000000002</v>
      </c>
      <c r="S133" s="220">
        <v>0</v>
      </c>
      <c r="T133" s="221">
        <f>S133*H133</f>
        <v>0</v>
      </c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R133" s="222" t="s">
        <v>111</v>
      </c>
      <c r="AT133" s="222" t="s">
        <v>107</v>
      </c>
      <c r="AU133" s="222" t="s">
        <v>78</v>
      </c>
      <c r="AY133" s="15" t="s">
        <v>104</v>
      </c>
      <c r="BE133" s="223">
        <f>IF(N133="základní",J133,0)</f>
        <v>0</v>
      </c>
      <c r="BF133" s="223">
        <f>IF(N133="snížená",J133,0)</f>
        <v>0</v>
      </c>
      <c r="BG133" s="223">
        <f>IF(N133="zákl. přenesená",J133,0)</f>
        <v>0</v>
      </c>
      <c r="BH133" s="223">
        <f>IF(N133="sníž. přenesená",J133,0)</f>
        <v>0</v>
      </c>
      <c r="BI133" s="223">
        <f>IF(N133="nulová",J133,0)</f>
        <v>0</v>
      </c>
      <c r="BJ133" s="15" t="s">
        <v>76</v>
      </c>
      <c r="BK133" s="223">
        <f>ROUND(I133*H133,2)</f>
        <v>0</v>
      </c>
      <c r="BL133" s="15" t="s">
        <v>111</v>
      </c>
      <c r="BM133" s="222" t="s">
        <v>154</v>
      </c>
    </row>
    <row r="134" s="13" customFormat="1">
      <c r="A134" s="13"/>
      <c r="B134" s="224"/>
      <c r="C134" s="225"/>
      <c r="D134" s="226" t="s">
        <v>113</v>
      </c>
      <c r="E134" s="227" t="s">
        <v>1</v>
      </c>
      <c r="F134" s="228" t="s">
        <v>114</v>
      </c>
      <c r="G134" s="225"/>
      <c r="H134" s="229">
        <v>26.800000000000001</v>
      </c>
      <c r="I134" s="230"/>
      <c r="J134" s="225"/>
      <c r="K134" s="225"/>
      <c r="L134" s="231"/>
      <c r="M134" s="251"/>
      <c r="N134" s="252"/>
      <c r="O134" s="252"/>
      <c r="P134" s="252"/>
      <c r="Q134" s="252"/>
      <c r="R134" s="252"/>
      <c r="S134" s="252"/>
      <c r="T134" s="25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5" t="s">
        <v>113</v>
      </c>
      <c r="AU134" s="235" t="s">
        <v>78</v>
      </c>
      <c r="AV134" s="13" t="s">
        <v>78</v>
      </c>
      <c r="AW134" s="13" t="s">
        <v>29</v>
      </c>
      <c r="AX134" s="13" t="s">
        <v>76</v>
      </c>
      <c r="AY134" s="235" t="s">
        <v>104</v>
      </c>
    </row>
    <row r="135" s="2" customFormat="1" ht="6.96" customHeight="1">
      <c r="A135" s="36"/>
      <c r="B135" s="64"/>
      <c r="C135" s="65"/>
      <c r="D135" s="65"/>
      <c r="E135" s="65"/>
      <c r="F135" s="65"/>
      <c r="G135" s="65"/>
      <c r="H135" s="65"/>
      <c r="I135" s="65"/>
      <c r="J135" s="65"/>
      <c r="K135" s="65"/>
      <c r="L135" s="42"/>
      <c r="M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</row>
  </sheetData>
  <sheetProtection sheet="1" autoFilter="0" formatColumns="0" formatRows="0" objects="1" scenarios="1" spinCount="100000" saltValue="xoUzqbJT/rcS2FVZXAcaopxjIPBA7Cikb37zs7kQnGTl4esXolMppiTnp5Qd86grO0yU1mfTgZEXZDgTr8UefA==" hashValue="agtqxY3MdrO9R+gpXdwdWnp16umUGaYs33LHNVW7erqqXU1jXK3dzcx4TC6SBQEXkMDwKsTcCIuNycYwsazX3g==" algorithmName="SHA-512" password="CC35"/>
  <autoFilter ref="C115:K134"/>
  <mergeCells count="6">
    <mergeCell ref="E7:H7"/>
    <mergeCell ref="E16:H16"/>
    <mergeCell ref="E25:H25"/>
    <mergeCell ref="E85:H85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Daniel Benda</dc:creator>
  <cp:lastModifiedBy>Ing. Daniel Benda</cp:lastModifiedBy>
  <dcterms:created xsi:type="dcterms:W3CDTF">2023-02-02T08:23:12Z</dcterms:created>
  <dcterms:modified xsi:type="dcterms:W3CDTF">2023-02-02T08:23:15Z</dcterms:modified>
</cp:coreProperties>
</file>