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506" yWindow="0" windowWidth="20220" windowHeight="15600" tabRatio="831" activeTab="0"/>
  </bookViews>
  <sheets>
    <sheet name="KLADRUBY 03 - SO-03-Kruho..." sheetId="4" r:id="rId1"/>
    <sheet name="SO.03 VRN - Vedlejší rozpočtové" sheetId="35" r:id="rId2"/>
  </sheets>
  <definedNames>
    <definedName name="_xlnm._FilterDatabase" localSheetId="0" hidden="1">'KLADRUBY 03 - SO-03-Kruho...'!$C$120:$K$133</definedName>
    <definedName name="_xlnm._FilterDatabase" localSheetId="1" hidden="1">'SO.03 VRN - Vedlejší rozpočtové'!$C$84:$K$111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'KLADRUBY 03 - SO-03-Kruho...'!$C$4:$J$76,'KLADRUBY 03 - SO-03-Kruho...'!$C$82:$J$102,'KLADRUBY 03 - SO-03-Kruho...'!$C$108:$K$133</definedName>
    <definedName name="_xlnm.Print_Area" localSheetId="1">'SO.03 VRN - Vedlejší rozpočtové'!$C$4:$J$39,'SO.03 VRN - Vedlejší rozpočtové'!$C$45:$J$66,'SO.03 VRN - Vedlejší rozpočtové'!$C$72:$K$111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'KLADRUBY 03 - SO-03-Kruho...'!$120:$120</definedName>
    <definedName name="_xlnm.Print_Titles" localSheetId="1">'SO.03 VRN - Vedlejší rozpočtové'!$84:$84</definedName>
  </definedNames>
  <calcPr calcId="191029"/>
</workbook>
</file>

<file path=xl/sharedStrings.xml><?xml version="1.0" encoding="utf-8"?>
<sst xmlns="http://schemas.openxmlformats.org/spreadsheetml/2006/main" count="615" uniqueCount="192">
  <si>
    <t/>
  </si>
  <si>
    <t>False</t>
  </si>
  <si>
    <t>&gt;&gt;  skryté sloupce  &lt;&lt;</t>
  </si>
  <si>
    <t>v ---  níže se nacházejí doplnkové a pomocné údaje k sestavám  --- v</t>
  </si>
  <si>
    <t>Stavba:</t>
  </si>
  <si>
    <t>KSO:</t>
  </si>
  <si>
    <t>CC-CZ:</t>
  </si>
  <si>
    <t>Místo:</t>
  </si>
  <si>
    <t>Kladruby nad Labem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</si>
  <si>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</si>
  <si>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</si>
  <si>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</si>
  <si>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</si>
  <si>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</si>
  <si>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</si>
  <si>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</si>
  <si>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</si>
  <si>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</si>
  <si>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</si>
  <si>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</si>
  <si>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</si>
  <si>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</si>
  <si>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</si>
  <si>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</si>
  <si>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</si>
  <si>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</si>
  <si>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</si>
  <si>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</si>
  <si>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</si>
  <si>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</si>
  <si>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</si>
  <si>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</si>
  <si>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</si>
  <si>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</si>
  <si>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</si>
  <si>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</si>
  <si>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</si>
  <si>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Kód</t>
  </si>
  <si>
    <t>Popis</t>
  </si>
  <si>
    <t>Typ</t>
  </si>
  <si>
    <t>D</t>
  </si>
  <si>
    <t>0</t>
  </si>
  <si>
    <t>1</t>
  </si>
  <si>
    <t>2</t>
  </si>
  <si>
    <t>{d9101984-0f37-4f8a-aee2-36143e59d151}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</si>
  <si>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</si>
  <si>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</si>
  <si>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</si>
  <si>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</si>
  <si>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</si>
  <si>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</si>
  <si>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</si>
  <si>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</si>
  <si>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</si>
  <si>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</si>
  <si>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</si>
  <si>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</si>
  <si>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</si>
  <si>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</si>
  <si>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</si>
  <si>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</si>
  <si>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</si>
  <si>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</si>
  <si>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</si>
  <si>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</si>
  <si>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</si>
  <si>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</si>
  <si>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</si>
  <si>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</si>
  <si>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</si>
  <si>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</si>
  <si>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</si>
  <si>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</si>
  <si>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</si>
  <si>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CS ÚRS 2019 01</t>
  </si>
  <si>
    <t>4</t>
  </si>
  <si>
    <t>VV</t>
  </si>
  <si>
    <t>3</t>
  </si>
  <si>
    <t>5</t>
  </si>
  <si>
    <t>6</t>
  </si>
  <si>
    <t>7</t>
  </si>
  <si>
    <t>8</t>
  </si>
  <si>
    <t>9</t>
  </si>
  <si>
    <t>10</t>
  </si>
  <si>
    <t>11</t>
  </si>
  <si>
    <t>m2</t>
  </si>
  <si>
    <t>16</t>
  </si>
  <si>
    <t>Ostatní konstrukce a práce, bourání</t>
  </si>
  <si>
    <t>PSV</t>
  </si>
  <si>
    <t>Práce a dodávky PSV</t>
  </si>
  <si>
    <t>kpl</t>
  </si>
  <si>
    <t>764</t>
  </si>
  <si>
    <t>Konstrukce klempířské</t>
  </si>
  <si>
    <t>764111641</t>
  </si>
  <si>
    <t>765</t>
  </si>
  <si>
    <t>Krytina skládaná</t>
  </si>
  <si>
    <t>951001</t>
  </si>
  <si>
    <t xml:space="preserve">D+M kruhová jízdárna vč. spodní stavby </t>
  </si>
  <si>
    <t>1254293984</t>
  </si>
  <si>
    <t>Krytina střechy rovné drážkováním ze svitků z Pz plechu s povrchovou úpravou do rš 670 mm sklonu do 30°</t>
  </si>
  <si>
    <t>-1556705997</t>
  </si>
  <si>
    <t>3,14*8,5*8,5*1,2</t>
  </si>
  <si>
    <t>998764201</t>
  </si>
  <si>
    <t>Přesun hmot procentní pro konstrukce klempířské v objektech v do 6 m</t>
  </si>
  <si>
    <t>%</t>
  </si>
  <si>
    <t>1707311993</t>
  </si>
  <si>
    <t>765153001</t>
  </si>
  <si>
    <t>Krytina bitumenová ze šindelů bobrovka sklonu do 20°</t>
  </si>
  <si>
    <t>2090616615</t>
  </si>
  <si>
    <t>-272,238</t>
  </si>
  <si>
    <t>998765201</t>
  </si>
  <si>
    <t>Přesun hmot procentní pro krytiny skládané v objektech v do 6 m</t>
  </si>
  <si>
    <t>808495098</t>
  </si>
  <si>
    <t>Vedlejší rozpočtové náklady</t>
  </si>
  <si>
    <t>VRN</t>
  </si>
  <si>
    <t>{18601daa-5637-4060-a2b6-a6d65bfc7377}</t>
  </si>
  <si>
    <t>P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</si>
  <si>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</si>
  <si>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</si>
  <si>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</si>
  <si>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</si>
  <si>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</si>
  <si>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</si>
  <si>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</si>
  <si>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</si>
  <si>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011135000R</t>
  </si>
  <si>
    <t>Hydrogeologický dohled základní</t>
  </si>
  <si>
    <t>...</t>
  </si>
  <si>
    <t>1024</t>
  </si>
  <si>
    <t>1236917809</t>
  </si>
  <si>
    <t>012103000</t>
  </si>
  <si>
    <t>Geodetické práce před výstavbou</t>
  </si>
  <si>
    <t>…</t>
  </si>
  <si>
    <t>607075294</t>
  </si>
  <si>
    <t>Poznámka k položce:
- vytýčení stavby - trasa výtlaku a arm.šachty
- vytýčení stáv. inženýrských sítí</t>
  </si>
  <si>
    <t>012303000</t>
  </si>
  <si>
    <t>Geodetické práce po výstavbě</t>
  </si>
  <si>
    <t>-204044589</t>
  </si>
  <si>
    <t>Poznámka k položce:
1/ zaměření skutečného provedení stavby
2/ vyhotovení geometrických plánů</t>
  </si>
  <si>
    <t>013254000</t>
  </si>
  <si>
    <t>Dokumentace skutečného provedení stavby</t>
  </si>
  <si>
    <t>1672401064</t>
  </si>
  <si>
    <t>VRN3</t>
  </si>
  <si>
    <t>Zařízení staveniště</t>
  </si>
  <si>
    <t>030001000</t>
  </si>
  <si>
    <t>49295454</t>
  </si>
  <si>
    <t>Poznámka k položce:
- úprava plochy pro ZS, zajištění energií, zřízení vybavení, oplocení, osvětlení a zabezpečení, zrušení ZS</t>
  </si>
  <si>
    <t>VRN4</t>
  </si>
  <si>
    <t>Inženýrská činnost</t>
  </si>
  <si>
    <t>043103000</t>
  </si>
  <si>
    <t>Zkoušky bez rozlišení</t>
  </si>
  <si>
    <t>-96196462</t>
  </si>
  <si>
    <t>Poznámka k položce:
- vyzkoušení a komplexní zkoušky dodaného technologického vystrojení, zařízení a strojů v rozsahu nutném k ověření úplnosti a správnosti funkce</t>
  </si>
  <si>
    <t>043194000</t>
  </si>
  <si>
    <t>Ostatní zkoušky</t>
  </si>
  <si>
    <t>66387711</t>
  </si>
  <si>
    <t>Poznámka k položce:
- např. provedení hutnících zkoušek v komunikacích</t>
  </si>
  <si>
    <t>049103000</t>
  </si>
  <si>
    <t>Náklady vzniklé v souvislosti s realizací stavby</t>
  </si>
  <si>
    <t>-1137901196</t>
  </si>
  <si>
    <t>Poznámka k položce:
- náklady na dočasný zábor pozemků
- úhrada oprávněných poplatků</t>
  </si>
  <si>
    <t>VRN7</t>
  </si>
  <si>
    <t>Provozní vlivy</t>
  </si>
  <si>
    <t>072002000</t>
  </si>
  <si>
    <t>Silniční provoz</t>
  </si>
  <si>
    <t>-1795329565</t>
  </si>
  <si>
    <t>Poznámka k položce:
- omezení dopravy v místě stavby
- dopravně inženýrské opatření - zřízení, údržba, přemístění a odstranění dočasného dopravního značení po dobu výstavby 
- projednání dopravního značení k dopravním omezením s pověřenými organizacemi</t>
  </si>
  <si>
    <t>VRN9</t>
  </si>
  <si>
    <t>Ostatní náklady</t>
  </si>
  <si>
    <t>091002000</t>
  </si>
  <si>
    <t>Ostatní náklady související s objektem</t>
  </si>
  <si>
    <t>1511557939</t>
  </si>
  <si>
    <t>Poznámka k položce:
- zřízení a zabezpečení provizorních vstupů a vjezdů ke stávajícím objektům po dobu výstavby</t>
  </si>
  <si>
    <t>091504000</t>
  </si>
  <si>
    <t>Náklady související s publikační činností</t>
  </si>
  <si>
    <t>-233293439</t>
  </si>
  <si>
    <t>Poznámka k položce:
propagace stavby= billboard a deska</t>
  </si>
  <si>
    <t>Průzkumné, geodetické a geodetické práce</t>
  </si>
  <si>
    <t>199,95-97,76</t>
  </si>
  <si>
    <t>102,19*1,1 (ztratné)</t>
  </si>
  <si>
    <t>Zámková dlažba z gumových zámkových dlaždic tl. 40mm</t>
  </si>
  <si>
    <t>Výstavba kruhového trenažéru pro koně</t>
  </si>
  <si>
    <t>Kruhový trenažer pro koně</t>
  </si>
  <si>
    <t>Národní hřebčín Kladruby nad Labem</t>
  </si>
  <si>
    <t>Kladruby nad Labem 1, 533 14 Kladruby nad Labem</t>
  </si>
  <si>
    <t>CZ72048972</t>
  </si>
  <si>
    <t>Ing. Radko Vondra - PRIDOS</t>
  </si>
  <si>
    <t>Ing. Pavel Michálek</t>
  </si>
  <si>
    <t>Na Potoce 648/6b, 500 11 Hradec Králové</t>
  </si>
  <si>
    <t>MEDIUM projekt v. o. s.</t>
  </si>
  <si>
    <t>Pernerova 168, 530 02 Pardubice</t>
  </si>
  <si>
    <t>k. ú. Kladruby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</si>
</sst>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9"/>
      <color rgb="FF00336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thin"/>
      <top style="hair">
        <color rgb="FF969696"/>
      </top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>
        <color rgb="FF000000"/>
      </bottom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244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4" fontId="16" fillId="3" borderId="2" xfId="0" applyNumberFormat="1" applyFont="1" applyFill="1" applyBorder="1" applyAlignment="1" applyProtection="1">
      <alignment vertical="center"/>
      <protection locked="0"/>
    </xf>
    <xf numFmtId="4" fontId="16" fillId="3" borderId="3" xfId="0" applyNumberFormat="1" applyFont="1" applyFill="1" applyBorder="1" applyAlignment="1" applyProtection="1">
      <alignment vertical="center"/>
      <protection locked="0"/>
    </xf>
    <xf numFmtId="4" fontId="16" fillId="3" borderId="0" xfId="0" applyNumberFormat="1" applyFont="1" applyFill="1" applyAlignment="1" applyProtection="1">
      <alignment vertical="center"/>
      <protection locked="0"/>
    </xf>
    <xf numFmtId="4" fontId="16" fillId="3" borderId="4" xfId="0" applyNumberFormat="1" applyFont="1" applyFill="1" applyBorder="1" applyAlignment="1" applyProtection="1">
      <alignment vertical="center"/>
      <protection locked="0"/>
    </xf>
    <xf numFmtId="4" fontId="16" fillId="3" borderId="5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5" borderId="0" xfId="0" applyFill="1" applyAlignment="1" applyProtection="1">
      <alignment vertical="center"/>
      <protection/>
    </xf>
    <xf numFmtId="0" fontId="6" fillId="5" borderId="10" xfId="0" applyFont="1" applyFill="1" applyBorder="1" applyAlignment="1" applyProtection="1">
      <alignment horizontal="left" vertical="center"/>
      <protection/>
    </xf>
    <xf numFmtId="0" fontId="0" fillId="5" borderId="11" xfId="0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horizontal="right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4" fontId="6" fillId="5" borderId="11" xfId="0" applyNumberFormat="1" applyFont="1" applyFill="1" applyBorder="1" applyAlignment="1" applyProtection="1">
      <alignment vertical="center"/>
      <protection/>
    </xf>
    <xf numFmtId="0" fontId="0" fillId="5" borderId="12" xfId="0" applyFill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6" fillId="5" borderId="0" xfId="0" applyFont="1" applyFill="1" applyAlignment="1" applyProtection="1">
      <alignment horizontal="left" vertical="center"/>
      <protection/>
    </xf>
    <xf numFmtId="0" fontId="16" fillId="5" borderId="0" xfId="0" applyFont="1" applyFill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6" fillId="5" borderId="24" xfId="0" applyFont="1" applyFill="1" applyBorder="1" applyAlignment="1" applyProtection="1">
      <alignment horizontal="center" vertical="center" wrapText="1"/>
      <protection/>
    </xf>
    <xf numFmtId="0" fontId="16" fillId="5" borderId="25" xfId="0" applyFont="1" applyFill="1" applyBorder="1" applyAlignment="1" applyProtection="1">
      <alignment horizontal="center" vertical="center" wrapText="1"/>
      <protection/>
    </xf>
    <xf numFmtId="0" fontId="16" fillId="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" fontId="18" fillId="0" borderId="0" xfId="0" applyNumberFormat="1" applyFont="1" applyProtection="1">
      <protection/>
    </xf>
    <xf numFmtId="0" fontId="0" fillId="0" borderId="28" xfId="0" applyBorder="1" applyAlignment="1" applyProtection="1">
      <alignment vertical="center"/>
      <protection/>
    </xf>
    <xf numFmtId="166" fontId="21" fillId="0" borderId="9" xfId="0" applyNumberFormat="1" applyFont="1" applyBorder="1" applyProtection="1">
      <protection/>
    </xf>
    <xf numFmtId="166" fontId="21" fillId="0" borderId="29" xfId="0" applyNumberFormat="1" applyFont="1" applyBorder="1" applyProtection="1">
      <protection/>
    </xf>
    <xf numFmtId="4" fontId="22" fillId="0" borderId="0" xfId="0" applyNumberFormat="1" applyFont="1" applyAlignment="1" applyProtection="1">
      <alignment vertical="center"/>
      <protection/>
    </xf>
    <xf numFmtId="0" fontId="9" fillId="0" borderId="21" xfId="0" applyFont="1" applyBorder="1" applyProtection="1">
      <protection/>
    </xf>
    <xf numFmtId="0" fontId="9" fillId="0" borderId="30" xfId="0" applyFont="1" applyBorder="1" applyProtection="1">
      <protection/>
    </xf>
    <xf numFmtId="0" fontId="9" fillId="0" borderId="31" xfId="0" applyFont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horizontal="left"/>
      <protection/>
    </xf>
    <xf numFmtId="0" fontId="9" fillId="0" borderId="31" xfId="0" applyFont="1" applyBorder="1" applyProtection="1">
      <protection/>
    </xf>
    <xf numFmtId="4" fontId="7" fillId="0" borderId="31" xfId="0" applyNumberFormat="1" applyFont="1" applyBorder="1" applyProtection="1">
      <protection/>
    </xf>
    <xf numFmtId="0" fontId="9" fillId="0" borderId="32" xfId="0" applyFont="1" applyBorder="1" applyProtection="1">
      <protection/>
    </xf>
    <xf numFmtId="0" fontId="9" fillId="0" borderId="0" xfId="0" applyFont="1" applyProtection="1">
      <protection/>
    </xf>
    <xf numFmtId="0" fontId="9" fillId="0" borderId="33" xfId="0" applyFont="1" applyBorder="1" applyProtection="1">
      <protection/>
    </xf>
    <xf numFmtId="166" fontId="9" fillId="0" borderId="0" xfId="0" applyNumberFormat="1" applyFont="1" applyProtection="1">
      <protection/>
    </xf>
    <xf numFmtId="166" fontId="9" fillId="0" borderId="34" xfId="0" applyNumberFormat="1" applyFont="1" applyBorder="1" applyProtection="1"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9" fillId="0" borderId="23" xfId="0" applyFont="1" applyBorder="1" applyProtection="1">
      <protection/>
    </xf>
    <xf numFmtId="0" fontId="16" fillId="0" borderId="3" xfId="0" applyFont="1" applyBorder="1" applyAlignment="1" applyProtection="1">
      <alignment horizontal="center" vertical="center"/>
      <protection/>
    </xf>
    <xf numFmtId="49" fontId="16" fillId="0" borderId="3" xfId="0" applyNumberFormat="1" applyFont="1" applyBorder="1" applyAlignment="1" applyProtection="1">
      <alignment horizontal="left" vertical="center" wrapText="1"/>
      <protection/>
    </xf>
    <xf numFmtId="0" fontId="16" fillId="0" borderId="3" xfId="0" applyFont="1" applyBorder="1" applyAlignment="1" applyProtection="1">
      <alignment horizontal="left" vertical="center" wrapText="1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167" fontId="16" fillId="0" borderId="3" xfId="0" applyNumberFormat="1" applyFont="1" applyBorder="1" applyAlignment="1" applyProtection="1">
      <alignment vertical="center"/>
      <protection/>
    </xf>
    <xf numFmtId="4" fontId="16" fillId="0" borderId="3" xfId="0" applyNumberFormat="1" applyFont="1" applyBorder="1" applyAlignment="1" applyProtection="1">
      <alignment vertical="center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0" fontId="17" fillId="2" borderId="33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166" fontId="17" fillId="0" borderId="0" xfId="0" applyNumberFormat="1" applyFont="1" applyAlignment="1" applyProtection="1">
      <alignment vertical="center"/>
      <protection/>
    </xf>
    <xf numFmtId="166" fontId="17" fillId="0" borderId="34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49" fontId="16" fillId="0" borderId="2" xfId="0" applyNumberFormat="1" applyFont="1" applyBorder="1" applyAlignment="1" applyProtection="1">
      <alignment horizontal="left" vertical="center" wrapText="1"/>
      <protection/>
    </xf>
    <xf numFmtId="0" fontId="16" fillId="0" borderId="2" xfId="0" applyFont="1" applyBorder="1" applyAlignment="1" applyProtection="1">
      <alignment horizontal="left" vertical="center" wrapText="1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167" fontId="16" fillId="0" borderId="2" xfId="0" applyNumberFormat="1" applyFont="1" applyBorder="1" applyAlignment="1" applyProtection="1">
      <alignment vertical="center"/>
      <protection/>
    </xf>
    <xf numFmtId="4" fontId="16" fillId="0" borderId="2" xfId="0" applyNumberFormat="1" applyFont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9" fillId="0" borderId="37" xfId="0" applyFont="1" applyBorder="1" applyProtection="1">
      <protection/>
    </xf>
    <xf numFmtId="0" fontId="17" fillId="2" borderId="38" xfId="0" applyFont="1" applyFill="1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166" fontId="17" fillId="0" borderId="17" xfId="0" applyNumberFormat="1" applyFont="1" applyBorder="1" applyAlignment="1" applyProtection="1">
      <alignment vertical="center"/>
      <protection/>
    </xf>
    <xf numFmtId="166" fontId="17" fillId="0" borderId="39" xfId="0" applyNumberFormat="1" applyFont="1" applyBorder="1" applyAlignment="1" applyProtection="1">
      <alignment vertical="center"/>
      <protection/>
    </xf>
    <xf numFmtId="0" fontId="17" fillId="2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167" fontId="16" fillId="0" borderId="0" xfId="0" applyNumberFormat="1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16" fillId="0" borderId="23" xfId="0" applyFont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4" fontId="8" fillId="0" borderId="31" xfId="0" applyNumberFormat="1" applyFont="1" applyBorder="1" applyProtection="1">
      <protection/>
    </xf>
    <xf numFmtId="0" fontId="0" fillId="0" borderId="32" xfId="0" applyBorder="1" applyAlignment="1" applyProtection="1">
      <alignment vertical="center"/>
      <protection/>
    </xf>
    <xf numFmtId="0" fontId="0" fillId="0" borderId="21" xfId="0" applyBorder="1" applyProtection="1"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49" fontId="16" fillId="0" borderId="4" xfId="0" applyNumberFormat="1" applyFont="1" applyBorder="1" applyAlignment="1" applyProtection="1">
      <alignment horizontal="left" vertical="center" wrapText="1"/>
      <protection/>
    </xf>
    <xf numFmtId="0" fontId="16" fillId="0" borderId="4" xfId="0" applyFont="1" applyBorder="1" applyAlignment="1" applyProtection="1">
      <alignment horizontal="left" vertical="center" wrapText="1"/>
      <protection/>
    </xf>
    <xf numFmtId="0" fontId="16" fillId="0" borderId="4" xfId="0" applyFont="1" applyBorder="1" applyAlignment="1" applyProtection="1">
      <alignment horizontal="center" vertical="center" wrapText="1"/>
      <protection/>
    </xf>
    <xf numFmtId="167" fontId="16" fillId="0" borderId="4" xfId="0" applyNumberFormat="1" applyFont="1" applyBorder="1" applyAlignment="1" applyProtection="1">
      <alignment vertical="center"/>
      <protection/>
    </xf>
    <xf numFmtId="4" fontId="16" fillId="0" borderId="4" xfId="0" applyNumberFormat="1" applyFont="1" applyBorder="1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vertical="center"/>
      <protection/>
    </xf>
    <xf numFmtId="0" fontId="23" fillId="0" borderId="42" xfId="0" applyFont="1" applyBorder="1" applyAlignment="1" applyProtection="1">
      <alignment horizontal="left" vertical="center"/>
      <protection/>
    </xf>
    <xf numFmtId="0" fontId="24" fillId="0" borderId="43" xfId="0" applyFont="1" applyBorder="1" applyAlignment="1" applyProtection="1">
      <alignment vertical="center" wrapText="1"/>
      <protection/>
    </xf>
    <xf numFmtId="0" fontId="16" fillId="0" borderId="43" xfId="0" applyFont="1" applyBorder="1" applyAlignment="1" applyProtection="1">
      <alignment vertical="center"/>
      <protection/>
    </xf>
    <xf numFmtId="0" fontId="16" fillId="0" borderId="42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vertical="center"/>
      <protection/>
    </xf>
    <xf numFmtId="0" fontId="0" fillId="0" borderId="45" xfId="0" applyBorder="1" applyProtection="1">
      <protection/>
    </xf>
    <xf numFmtId="0" fontId="0" fillId="0" borderId="5" xfId="0" applyBorder="1" applyAlignment="1" applyProtection="1">
      <alignment horizontal="center" vertical="center"/>
      <protection/>
    </xf>
    <xf numFmtId="49" fontId="16" fillId="0" borderId="45" xfId="0" applyNumberFormat="1" applyFont="1" applyBorder="1" applyAlignment="1" applyProtection="1">
      <alignment horizontal="left" vertical="center" wrapText="1"/>
      <protection/>
    </xf>
    <xf numFmtId="0" fontId="16" fillId="0" borderId="46" xfId="0" applyFont="1" applyBorder="1" applyAlignment="1" applyProtection="1">
      <alignment horizontal="left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24" fillId="0" borderId="48" xfId="0" applyFont="1" applyBorder="1" applyAlignment="1" applyProtection="1">
      <alignment vertical="center" wrapText="1"/>
      <protection/>
    </xf>
    <xf numFmtId="0" fontId="16" fillId="0" borderId="48" xfId="0" applyFont="1" applyBorder="1" applyAlignment="1" applyProtection="1">
      <alignment vertical="center"/>
      <protection/>
    </xf>
    <xf numFmtId="0" fontId="16" fillId="0" borderId="47" xfId="0" applyFont="1" applyBorder="1" applyAlignment="1" applyProtection="1">
      <alignment vertical="center"/>
      <protection/>
    </xf>
    <xf numFmtId="0" fontId="0" fillId="0" borderId="49" xfId="0" applyBorder="1" applyAlignment="1" applyProtection="1">
      <alignment horizontal="center" vertical="center"/>
      <protection/>
    </xf>
    <xf numFmtId="49" fontId="16" fillId="0" borderId="5" xfId="0" applyNumberFormat="1" applyFont="1" applyBorder="1" applyAlignment="1" applyProtection="1">
      <alignment horizontal="left" vertical="center" wrapText="1"/>
      <protection/>
    </xf>
    <xf numFmtId="0" fontId="16" fillId="0" borderId="5" xfId="0" applyFont="1" applyBorder="1" applyAlignment="1" applyProtection="1">
      <alignment horizontal="left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167" fontId="16" fillId="0" borderId="5" xfId="0" applyNumberFormat="1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wrapText="1"/>
      <protection/>
    </xf>
    <xf numFmtId="0" fontId="9" fillId="0" borderId="50" xfId="0" applyFont="1" applyBorder="1" applyProtection="1">
      <protection/>
    </xf>
    <xf numFmtId="0" fontId="9" fillId="0" borderId="50" xfId="0" applyFont="1" applyBorder="1" applyAlignment="1" applyProtection="1">
      <alignment horizontal="left"/>
      <protection/>
    </xf>
    <xf numFmtId="0" fontId="8" fillId="0" borderId="50" xfId="0" applyFont="1" applyBorder="1" applyAlignment="1" applyProtection="1">
      <alignment horizontal="left"/>
      <protection/>
    </xf>
    <xf numFmtId="0" fontId="25" fillId="0" borderId="50" xfId="0" applyFont="1" applyBorder="1" applyProtection="1">
      <protection/>
    </xf>
    <xf numFmtId="4" fontId="25" fillId="0" borderId="50" xfId="0" applyNumberFormat="1" applyFont="1" applyBorder="1" applyProtection="1">
      <protection/>
    </xf>
    <xf numFmtId="0" fontId="0" fillId="0" borderId="51" xfId="0" applyBorder="1" applyAlignment="1" applyProtection="1">
      <alignment vertical="center"/>
      <protection/>
    </xf>
    <xf numFmtId="0" fontId="23" fillId="0" borderId="51" xfId="0" applyFont="1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vertical="center"/>
      <protection/>
    </xf>
    <xf numFmtId="0" fontId="24" fillId="0" borderId="53" xfId="0" applyFont="1" applyBorder="1" applyAlignment="1" applyProtection="1">
      <alignment vertical="center" wrapText="1"/>
      <protection/>
    </xf>
    <xf numFmtId="0" fontId="16" fillId="0" borderId="51" xfId="0" applyFont="1" applyBorder="1" applyAlignment="1" applyProtection="1">
      <alignment vertical="center"/>
      <protection/>
    </xf>
    <xf numFmtId="0" fontId="16" fillId="0" borderId="52" xfId="0" applyFont="1" applyBorder="1" applyAlignment="1" applyProtection="1">
      <alignment vertical="center"/>
      <protection/>
    </xf>
    <xf numFmtId="0" fontId="0" fillId="0" borderId="23" xfId="0" applyBorder="1" applyProtection="1">
      <protection/>
    </xf>
    <xf numFmtId="0" fontId="0" fillId="0" borderId="54" xfId="0" applyBorder="1" applyProtection="1">
      <protection/>
    </xf>
    <xf numFmtId="0" fontId="0" fillId="0" borderId="55" xfId="0" applyBorder="1" applyProtection="1">
      <protection/>
    </xf>
    <xf numFmtId="0" fontId="0" fillId="3" borderId="55" xfId="0" applyFill="1" applyBorder="1" applyProtection="1">
      <protection/>
    </xf>
    <xf numFmtId="0" fontId="0" fillId="0" borderId="56" xfId="0" applyBorder="1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164" fontId="15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/>
    </xf>
    <xf numFmtId="165" fontId="0" fillId="0" borderId="1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6" fillId="5" borderId="1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left" vertical="center"/>
      <protection/>
    </xf>
    <xf numFmtId="4" fontId="18" fillId="0" borderId="1" xfId="0" applyNumberFormat="1" applyFont="1" applyBorder="1" applyProtection="1">
      <protection/>
    </xf>
    <xf numFmtId="0" fontId="9" fillId="0" borderId="1" xfId="0" applyFont="1" applyBorder="1" applyProtection="1">
      <protection/>
    </xf>
    <xf numFmtId="0" fontId="9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4" fontId="7" fillId="0" borderId="1" xfId="0" applyNumberFormat="1" applyFont="1" applyBorder="1" applyProtection="1">
      <protection/>
    </xf>
    <xf numFmtId="0" fontId="8" fillId="0" borderId="1" xfId="0" applyFont="1" applyBorder="1" applyAlignment="1" applyProtection="1">
      <alignment horizontal="left"/>
      <protection/>
    </xf>
    <xf numFmtId="4" fontId="8" fillId="0" borderId="1" xfId="0" applyNumberFormat="1" applyFont="1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left" vertical="center" wrapText="1"/>
      <protection/>
    </xf>
    <xf numFmtId="167" fontId="0" fillId="0" borderId="1" xfId="0" applyNumberFormat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166" fontId="15" fillId="0" borderId="0" xfId="0" applyNumberFormat="1" applyFont="1" applyAlignment="1" applyProtection="1">
      <alignment vertical="center"/>
      <protection/>
    </xf>
    <xf numFmtId="166" fontId="15" fillId="0" borderId="34" xfId="0" applyNumberFormat="1" applyFont="1" applyBorder="1" applyAlignment="1" applyProtection="1">
      <alignment vertical="center"/>
      <protection/>
    </xf>
    <xf numFmtId="0" fontId="23" fillId="0" borderId="1" xfId="0" applyFont="1" applyBorder="1" applyAlignment="1" applyProtection="1">
      <alignment horizontal="left" vertical="center"/>
      <protection/>
    </xf>
    <xf numFmtId="0" fontId="24" fillId="0" borderId="1" xfId="0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Normální 4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49"/>
  <sheetViews>
    <sheetView showGridLines="0" tabSelected="1" workbookViewId="0" topLeftCell="A1">
      <selection activeCell="F17" sqref="F17"/>
    </sheetView>
  </sheetViews>
  <sheetFormatPr defaultColWidth="9.140625" defaultRowHeight="12"/>
  <cols>
    <col min="1" max="1" width="8.28125" style="10" customWidth="1"/>
    <col min="2" max="2" width="1.7109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00390625" style="10" customWidth="1"/>
    <col min="8" max="8" width="11.421875" style="10" customWidth="1"/>
    <col min="9" max="9" width="20.140625" style="10" customWidth="1"/>
    <col min="10" max="10" width="25.8515625" style="10" customWidth="1"/>
    <col min="11" max="11" width="20.1406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2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44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43</v>
      </c>
    </row>
    <row r="4" spans="2:46" ht="24.95" customHeight="1">
      <c r="B4" s="16"/>
      <c r="D4" s="17" t="s">
        <v>45</v>
      </c>
      <c r="L4" s="16"/>
      <c r="M4" s="18" t="s">
        <v>3</v>
      </c>
      <c r="AT4" s="13" t="s">
        <v>1</v>
      </c>
    </row>
    <row r="5" spans="2:12" ht="6.95" customHeight="1">
      <c r="B5" s="16"/>
      <c r="L5" s="16"/>
    </row>
    <row r="6" spans="2:12" ht="12" customHeight="1">
      <c r="B6" s="16"/>
      <c r="D6" s="19" t="s">
        <v>4</v>
      </c>
      <c r="L6" s="16"/>
    </row>
    <row r="7" spans="2:12" ht="16.5" customHeight="1">
      <c r="B7" s="16"/>
      <c r="E7" s="20" t="s">
        <v>181</v>
      </c>
      <c r="F7" s="21"/>
      <c r="G7" s="21"/>
      <c r="H7" s="21"/>
      <c r="L7" s="16"/>
    </row>
    <row r="8" spans="2:12" s="23" customFormat="1" ht="12" customHeight="1">
      <c r="B8" s="22"/>
      <c r="D8" s="19" t="s">
        <v>46</v>
      </c>
      <c r="L8" s="22"/>
    </row>
    <row r="9" spans="2:12" s="23" customFormat="1" ht="36.95" customHeight="1">
      <c r="B9" s="22"/>
      <c r="E9" s="24" t="s">
        <v>182</v>
      </c>
      <c r="F9" s="25"/>
      <c r="G9" s="25"/>
      <c r="H9" s="25"/>
      <c r="L9" s="22"/>
    </row>
    <row r="10" spans="2:12" s="23" customFormat="1" ht="12">
      <c r="B10" s="22"/>
      <c r="L10" s="22"/>
    </row>
    <row r="11" spans="2:12" s="23" customFormat="1" ht="12" customHeight="1">
      <c r="B11" s="22"/>
      <c r="D11" s="19" t="s">
        <v>5</v>
      </c>
      <c r="F11" s="26" t="s">
        <v>0</v>
      </c>
      <c r="I11" s="19" t="s">
        <v>6</v>
      </c>
      <c r="J11" s="26" t="s">
        <v>0</v>
      </c>
      <c r="L11" s="22"/>
    </row>
    <row r="12" spans="2:12" s="23" customFormat="1" ht="12" customHeight="1">
      <c r="B12" s="22"/>
      <c r="D12" s="19" t="s">
        <v>7</v>
      </c>
      <c r="F12" s="26" t="s">
        <v>8</v>
      </c>
      <c r="I12" s="19" t="s">
        <v>9</v>
      </c>
      <c r="J12" s="27"/>
      <c r="L12" s="22"/>
    </row>
    <row r="13" spans="2:12" s="23" customFormat="1" ht="10.9" customHeight="1">
      <c r="B13" s="22"/>
      <c r="L13" s="22"/>
    </row>
    <row r="14" spans="2:12" s="23" customFormat="1" ht="12" customHeight="1">
      <c r="B14" s="22"/>
      <c r="D14" s="19" t="s">
        <v>10</v>
      </c>
      <c r="F14" s="23" t="s">
        <v>183</v>
      </c>
      <c r="I14" s="19" t="s">
        <v>11</v>
      </c>
      <c r="J14" s="26">
        <v>72048972</v>
      </c>
      <c r="L14" s="22"/>
    </row>
    <row r="15" spans="2:12" s="23" customFormat="1" ht="18" customHeight="1">
      <c r="B15" s="22"/>
      <c r="E15" s="26"/>
      <c r="F15" s="23" t="s">
        <v>184</v>
      </c>
      <c r="I15" s="19" t="s">
        <v>12</v>
      </c>
      <c r="J15" s="26" t="s">
        <v>185</v>
      </c>
      <c r="L15" s="22"/>
    </row>
    <row r="16" spans="2:12" s="23" customFormat="1" ht="6.95" customHeight="1">
      <c r="B16" s="22"/>
      <c r="L16" s="22"/>
    </row>
    <row r="17" spans="2:12" s="23" customFormat="1" ht="12" customHeight="1">
      <c r="B17" s="22"/>
      <c r="D17" s="19" t="s">
        <v>13</v>
      </c>
      <c r="F17" s="1"/>
      <c r="I17" s="19" t="s">
        <v>11</v>
      </c>
      <c r="J17" s="1"/>
      <c r="L17" s="22"/>
    </row>
    <row r="18" spans="2:12" s="23" customFormat="1" ht="18" customHeight="1">
      <c r="B18" s="22"/>
      <c r="E18" s="26"/>
      <c r="F18" s="1"/>
      <c r="G18" s="26"/>
      <c r="I18" s="19" t="s">
        <v>12</v>
      </c>
      <c r="J18" s="1"/>
      <c r="L18" s="22"/>
    </row>
    <row r="19" spans="2:12" s="23" customFormat="1" ht="6.95" customHeight="1">
      <c r="B19" s="22"/>
      <c r="L19" s="22"/>
    </row>
    <row r="20" spans="2:12" s="23" customFormat="1" ht="12" customHeight="1">
      <c r="B20" s="22"/>
      <c r="D20" s="19" t="s">
        <v>14</v>
      </c>
      <c r="F20" s="23" t="s">
        <v>186</v>
      </c>
      <c r="I20" s="19" t="s">
        <v>11</v>
      </c>
      <c r="J20" s="26">
        <v>13207245</v>
      </c>
      <c r="L20" s="22"/>
    </row>
    <row r="21" spans="2:12" s="23" customFormat="1" ht="18" customHeight="1">
      <c r="B21" s="22"/>
      <c r="E21" s="26"/>
      <c r="F21" s="23" t="s">
        <v>188</v>
      </c>
      <c r="I21" s="19" t="s">
        <v>12</v>
      </c>
      <c r="J21" s="26" t="s">
        <v>0</v>
      </c>
      <c r="L21" s="22"/>
    </row>
    <row r="22" spans="2:12" s="23" customFormat="1" ht="6.95" customHeight="1">
      <c r="B22" s="22"/>
      <c r="L22" s="22"/>
    </row>
    <row r="23" spans="2:12" s="23" customFormat="1" ht="12" customHeight="1">
      <c r="B23" s="22"/>
      <c r="D23" s="19" t="s">
        <v>16</v>
      </c>
      <c r="F23" s="23" t="s">
        <v>187</v>
      </c>
      <c r="I23" s="19" t="s">
        <v>11</v>
      </c>
      <c r="J23" s="26" t="s">
        <v>0</v>
      </c>
      <c r="L23" s="22"/>
    </row>
    <row r="24" spans="2:12" s="23" customFormat="1" ht="18" customHeight="1">
      <c r="B24" s="22"/>
      <c r="E24" s="26"/>
      <c r="I24" s="19" t="s">
        <v>12</v>
      </c>
      <c r="J24" s="26" t="s">
        <v>0</v>
      </c>
      <c r="L24" s="22"/>
    </row>
    <row r="25" spans="2:12" s="23" customFormat="1" ht="6.95" customHeight="1">
      <c r="B25" s="22"/>
      <c r="L25" s="22"/>
    </row>
    <row r="26" spans="2:12" s="23" customFormat="1" ht="12" customHeight="1">
      <c r="B26" s="22"/>
      <c r="D26" s="19" t="s">
        <v>17</v>
      </c>
      <c r="L26" s="22"/>
    </row>
    <row r="27" spans="2:12" s="29" customFormat="1" ht="16.5" customHeight="1">
      <c r="B27" s="28"/>
      <c r="E27" s="30" t="s">
        <v>0</v>
      </c>
      <c r="F27" s="30"/>
      <c r="G27" s="30"/>
      <c r="H27" s="30"/>
      <c r="L27" s="28"/>
    </row>
    <row r="28" spans="2:12" s="23" customFormat="1" ht="6.95" customHeight="1">
      <c r="B28" s="22"/>
      <c r="L28" s="22"/>
    </row>
    <row r="29" spans="2:12" s="23" customFormat="1" ht="6.95" customHeight="1">
      <c r="B29" s="22"/>
      <c r="D29" s="31"/>
      <c r="E29" s="31"/>
      <c r="F29" s="31"/>
      <c r="G29" s="31"/>
      <c r="H29" s="31"/>
      <c r="I29" s="31"/>
      <c r="J29" s="31"/>
      <c r="K29" s="31"/>
      <c r="L29" s="22"/>
    </row>
    <row r="30" spans="2:12" s="23" customFormat="1" ht="25.35" customHeight="1">
      <c r="B30" s="22"/>
      <c r="D30" s="32" t="s">
        <v>18</v>
      </c>
      <c r="J30" s="33">
        <f>ROUND(J121,2)</f>
        <v>0</v>
      </c>
      <c r="L30" s="22"/>
    </row>
    <row r="31" spans="2:12" s="23" customFormat="1" ht="6.95" customHeight="1">
      <c r="B31" s="22"/>
      <c r="D31" s="31"/>
      <c r="E31" s="31"/>
      <c r="F31" s="31"/>
      <c r="G31" s="31"/>
      <c r="H31" s="31"/>
      <c r="I31" s="31"/>
      <c r="J31" s="31"/>
      <c r="K31" s="31"/>
      <c r="L31" s="22"/>
    </row>
    <row r="32" spans="2:12" s="23" customFormat="1" ht="14.45" customHeight="1">
      <c r="B32" s="22"/>
      <c r="F32" s="34" t="s">
        <v>20</v>
      </c>
      <c r="I32" s="34" t="s">
        <v>19</v>
      </c>
      <c r="J32" s="34" t="s">
        <v>21</v>
      </c>
      <c r="L32" s="22"/>
    </row>
    <row r="33" spans="2:12" s="23" customFormat="1" ht="14.45" customHeight="1">
      <c r="B33" s="22"/>
      <c r="D33" s="35" t="s">
        <v>22</v>
      </c>
      <c r="E33" s="19" t="s">
        <v>23</v>
      </c>
      <c r="F33" s="36">
        <f>ROUND((SUM(BE121:BE133)),2)</f>
        <v>0</v>
      </c>
      <c r="I33" s="37">
        <v>0.21</v>
      </c>
      <c r="J33" s="36">
        <f>ROUND(((SUM(BE121:BE133))*I33),2)</f>
        <v>0</v>
      </c>
      <c r="L33" s="22"/>
    </row>
    <row r="34" spans="2:12" s="23" customFormat="1" ht="14.45" customHeight="1">
      <c r="B34" s="22"/>
      <c r="E34" s="19" t="s">
        <v>24</v>
      </c>
      <c r="F34" s="36">
        <f>ROUND((SUM(BF121:BF133)),2)</f>
        <v>0</v>
      </c>
      <c r="I34" s="37">
        <v>0.15</v>
      </c>
      <c r="J34" s="36">
        <f>ROUND(((SUM(BF121:BF133))*I34),2)</f>
        <v>0</v>
      </c>
      <c r="L34" s="22"/>
    </row>
    <row r="35" spans="2:12" s="23" customFormat="1" ht="14.45" customHeight="1" hidden="1">
      <c r="B35" s="22"/>
      <c r="E35" s="19" t="s">
        <v>25</v>
      </c>
      <c r="F35" s="36">
        <f>ROUND((SUM(BG121:BG133)),2)</f>
        <v>0</v>
      </c>
      <c r="I35" s="37">
        <v>0.21</v>
      </c>
      <c r="J35" s="36">
        <f>0</f>
        <v>0</v>
      </c>
      <c r="L35" s="22"/>
    </row>
    <row r="36" spans="2:12" s="23" customFormat="1" ht="14.45" customHeight="1" hidden="1">
      <c r="B36" s="22"/>
      <c r="E36" s="19" t="s">
        <v>26</v>
      </c>
      <c r="F36" s="36">
        <f>ROUND((SUM(BH121:BH133)),2)</f>
        <v>0</v>
      </c>
      <c r="I36" s="37">
        <v>0.15</v>
      </c>
      <c r="J36" s="36">
        <f>0</f>
        <v>0</v>
      </c>
      <c r="L36" s="22"/>
    </row>
    <row r="37" spans="2:12" s="23" customFormat="1" ht="14.45" customHeight="1" hidden="1">
      <c r="B37" s="22"/>
      <c r="E37" s="19" t="s">
        <v>27</v>
      </c>
      <c r="F37" s="36">
        <f>ROUND((SUM(BI121:BI133)),2)</f>
        <v>0</v>
      </c>
      <c r="I37" s="37">
        <v>0</v>
      </c>
      <c r="J37" s="36">
        <f>0</f>
        <v>0</v>
      </c>
      <c r="L37" s="22"/>
    </row>
    <row r="38" spans="2:12" s="23" customFormat="1" ht="6.95" customHeight="1">
      <c r="B38" s="22"/>
      <c r="L38" s="22"/>
    </row>
    <row r="39" spans="2:12" s="23" customFormat="1" ht="25.35" customHeight="1">
      <c r="B39" s="22"/>
      <c r="C39" s="38"/>
      <c r="D39" s="39" t="s">
        <v>28</v>
      </c>
      <c r="E39" s="40"/>
      <c r="F39" s="40"/>
      <c r="G39" s="41" t="s">
        <v>29</v>
      </c>
      <c r="H39" s="42" t="s">
        <v>30</v>
      </c>
      <c r="I39" s="40"/>
      <c r="J39" s="43">
        <f>SUM(J30:J37)</f>
        <v>0</v>
      </c>
      <c r="K39" s="44"/>
      <c r="L39" s="22"/>
    </row>
    <row r="40" spans="2:12" s="23" customFormat="1" ht="14.45" customHeight="1">
      <c r="B40" s="22"/>
      <c r="L40" s="22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23" customFormat="1" ht="14.45" customHeight="1">
      <c r="B50" s="22"/>
      <c r="D50" s="45" t="s">
        <v>31</v>
      </c>
      <c r="E50" s="46"/>
      <c r="F50" s="46"/>
      <c r="G50" s="45" t="s">
        <v>32</v>
      </c>
      <c r="H50" s="46"/>
      <c r="I50" s="46"/>
      <c r="J50" s="46"/>
      <c r="K50" s="46"/>
      <c r="L50" s="2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23" customFormat="1" ht="12.75">
      <c r="B61" s="22"/>
      <c r="D61" s="47" t="s">
        <v>33</v>
      </c>
      <c r="E61" s="48"/>
      <c r="F61" s="49" t="s">
        <v>34</v>
      </c>
      <c r="G61" s="47" t="s">
        <v>33</v>
      </c>
      <c r="H61" s="48"/>
      <c r="I61" s="48"/>
      <c r="J61" s="50" t="s">
        <v>34</v>
      </c>
      <c r="K61" s="48"/>
      <c r="L61" s="22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23" customFormat="1" ht="12.75">
      <c r="B65" s="22"/>
      <c r="D65" s="45" t="s">
        <v>35</v>
      </c>
      <c r="E65" s="46"/>
      <c r="F65" s="46"/>
      <c r="G65" s="45" t="s">
        <v>36</v>
      </c>
      <c r="H65" s="46"/>
      <c r="I65" s="46"/>
      <c r="J65" s="46"/>
      <c r="K65" s="46"/>
      <c r="L65" s="22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23" customFormat="1" ht="12.75">
      <c r="B76" s="22"/>
      <c r="D76" s="47" t="s">
        <v>33</v>
      </c>
      <c r="E76" s="48"/>
      <c r="F76" s="49" t="s">
        <v>34</v>
      </c>
      <c r="G76" s="47" t="s">
        <v>33</v>
      </c>
      <c r="H76" s="48"/>
      <c r="I76" s="48"/>
      <c r="J76" s="50" t="s">
        <v>34</v>
      </c>
      <c r="K76" s="48"/>
      <c r="L76" s="22"/>
    </row>
    <row r="77" spans="2:12" s="23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2"/>
    </row>
    <row r="81" spans="2:12" s="23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22"/>
    </row>
    <row r="82" spans="2:12" s="23" customFormat="1" ht="24.95" customHeight="1">
      <c r="B82" s="22"/>
      <c r="C82" s="17" t="s">
        <v>47</v>
      </c>
      <c r="L82" s="22"/>
    </row>
    <row r="83" spans="2:12" s="23" customFormat="1" ht="6.95" customHeight="1">
      <c r="B83" s="22"/>
      <c r="L83" s="22"/>
    </row>
    <row r="84" spans="2:12" s="23" customFormat="1" ht="12" customHeight="1">
      <c r="B84" s="22"/>
      <c r="C84" s="19" t="s">
        <v>4</v>
      </c>
      <c r="E84" s="20" t="str">
        <f>E7</f>
        <v>Výstavba kruhového trenažéru pro koně</v>
      </c>
      <c r="F84" s="21"/>
      <c r="G84" s="21"/>
      <c r="H84" s="21"/>
      <c r="L84" s="22"/>
    </row>
    <row r="85" spans="2:12" s="23" customFormat="1" ht="16.5" customHeight="1">
      <c r="B85" s="22"/>
      <c r="L85" s="22"/>
    </row>
    <row r="86" spans="2:12" s="23" customFormat="1" ht="12" customHeight="1">
      <c r="B86" s="22"/>
      <c r="C86" s="19" t="s">
        <v>46</v>
      </c>
      <c r="L86" s="22"/>
    </row>
    <row r="87" spans="2:12" s="23" customFormat="1" ht="16.5" customHeight="1">
      <c r="B87" s="22"/>
      <c r="E87" s="24" t="str">
        <f>E9</f>
        <v>Kruhový trenažer pro koně</v>
      </c>
      <c r="F87" s="25"/>
      <c r="G87" s="25"/>
      <c r="H87" s="25"/>
      <c r="L87" s="22"/>
    </row>
    <row r="88" spans="2:12" s="23" customFormat="1" ht="6.95" customHeight="1">
      <c r="B88" s="22"/>
      <c r="L88" s="22"/>
    </row>
    <row r="89" spans="2:12" s="23" customFormat="1" ht="12" customHeight="1">
      <c r="B89" s="22"/>
      <c r="C89" s="19" t="s">
        <v>7</v>
      </c>
      <c r="F89" s="26" t="str">
        <f>F12</f>
        <v>Kladruby nad Labem</v>
      </c>
      <c r="I89" s="19" t="s">
        <v>9</v>
      </c>
      <c r="J89" s="55">
        <f>J12</f>
        <v>0</v>
      </c>
      <c r="L89" s="22"/>
    </row>
    <row r="90" spans="2:12" s="23" customFormat="1" ht="6.95" customHeight="1">
      <c r="B90" s="22"/>
      <c r="L90" s="22"/>
    </row>
    <row r="91" spans="2:12" s="23" customFormat="1" ht="27.95" customHeight="1">
      <c r="B91" s="22"/>
      <c r="C91" s="19" t="s">
        <v>10</v>
      </c>
      <c r="F91" s="26" t="str">
        <f>F14</f>
        <v>Národní hřebčín Kladruby nad Labem</v>
      </c>
      <c r="I91" s="19" t="s">
        <v>14</v>
      </c>
      <c r="J91" s="56" t="str">
        <f>F20</f>
        <v>Ing. Radko Vondra - PRIDOS</v>
      </c>
      <c r="L91" s="22"/>
    </row>
    <row r="92" spans="2:12" s="23" customFormat="1" ht="15.2" customHeight="1">
      <c r="B92" s="22"/>
      <c r="C92" s="19" t="s">
        <v>13</v>
      </c>
      <c r="F92" s="26">
        <f>F17</f>
        <v>0</v>
      </c>
      <c r="I92" s="19" t="s">
        <v>16</v>
      </c>
      <c r="J92" s="56" t="str">
        <f>F23</f>
        <v>Ing. Pavel Michálek</v>
      </c>
      <c r="L92" s="22"/>
    </row>
    <row r="93" spans="2:12" s="23" customFormat="1" ht="10.35" customHeight="1">
      <c r="B93" s="22"/>
      <c r="L93" s="22"/>
    </row>
    <row r="94" spans="2:12" s="23" customFormat="1" ht="29.25" customHeight="1">
      <c r="B94" s="22"/>
      <c r="C94" s="57" t="s">
        <v>48</v>
      </c>
      <c r="D94" s="38"/>
      <c r="E94" s="38"/>
      <c r="F94" s="38"/>
      <c r="G94" s="38"/>
      <c r="H94" s="38"/>
      <c r="I94" s="38"/>
      <c r="J94" s="58" t="s">
        <v>49</v>
      </c>
      <c r="K94" s="38"/>
      <c r="L94" s="22"/>
    </row>
    <row r="95" spans="2:12" s="23" customFormat="1" ht="10.35" customHeight="1">
      <c r="B95" s="22"/>
      <c r="L95" s="22"/>
    </row>
    <row r="96" spans="2:47" s="23" customFormat="1" ht="22.9" customHeight="1">
      <c r="B96" s="22"/>
      <c r="C96" s="59" t="s">
        <v>50</v>
      </c>
      <c r="J96" s="33">
        <f>J121</f>
        <v>0</v>
      </c>
      <c r="L96" s="22"/>
      <c r="AU96" s="13" t="s">
        <v>51</v>
      </c>
    </row>
    <row r="97" spans="2:12" s="61" customFormat="1" ht="24.95" customHeight="1">
      <c r="B97" s="60"/>
      <c r="D97" s="62" t="s">
        <v>52</v>
      </c>
      <c r="E97" s="63"/>
      <c r="F97" s="63"/>
      <c r="G97" s="63"/>
      <c r="H97" s="63"/>
      <c r="I97" s="63"/>
      <c r="J97" s="64">
        <f>J122</f>
        <v>0</v>
      </c>
      <c r="L97" s="60"/>
    </row>
    <row r="98" spans="2:12" s="66" customFormat="1" ht="19.9" customHeight="1">
      <c r="B98" s="65"/>
      <c r="D98" s="67" t="s">
        <v>53</v>
      </c>
      <c r="E98" s="68"/>
      <c r="F98" s="68"/>
      <c r="G98" s="68"/>
      <c r="H98" s="68"/>
      <c r="I98" s="68"/>
      <c r="J98" s="69">
        <f>J123</f>
        <v>0</v>
      </c>
      <c r="L98" s="65"/>
    </row>
    <row r="99" spans="2:12" s="61" customFormat="1" ht="24.95" customHeight="1">
      <c r="B99" s="60"/>
      <c r="D99" s="62" t="s">
        <v>54</v>
      </c>
      <c r="E99" s="63"/>
      <c r="F99" s="63"/>
      <c r="G99" s="63"/>
      <c r="H99" s="63"/>
      <c r="I99" s="63"/>
      <c r="J99" s="64">
        <f>J125</f>
        <v>0</v>
      </c>
      <c r="L99" s="60"/>
    </row>
    <row r="100" spans="2:12" s="66" customFormat="1" ht="19.9" customHeight="1">
      <c r="B100" s="65"/>
      <c r="D100" s="67" t="s">
        <v>55</v>
      </c>
      <c r="E100" s="68"/>
      <c r="F100" s="68"/>
      <c r="G100" s="68"/>
      <c r="H100" s="68"/>
      <c r="I100" s="68"/>
      <c r="J100" s="69">
        <f>J126</f>
        <v>0</v>
      </c>
      <c r="L100" s="65"/>
    </row>
    <row r="101" spans="2:12" s="66" customFormat="1" ht="19.9" customHeight="1">
      <c r="B101" s="65"/>
      <c r="D101" s="67" t="s">
        <v>56</v>
      </c>
      <c r="E101" s="68"/>
      <c r="F101" s="68"/>
      <c r="G101" s="68"/>
      <c r="H101" s="68"/>
      <c r="I101" s="68"/>
      <c r="J101" s="69">
        <f>J130</f>
        <v>0</v>
      </c>
      <c r="L101" s="65"/>
    </row>
    <row r="102" spans="2:12" s="23" customFormat="1" ht="21.75" customHeight="1">
      <c r="B102" s="22"/>
      <c r="L102" s="22"/>
    </row>
    <row r="103" spans="2:12" s="23" customFormat="1" ht="6.95" customHeight="1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22"/>
    </row>
    <row r="107" spans="2:11" s="23" customFormat="1" ht="6.95" customHeight="1">
      <c r="B107" s="70"/>
      <c r="C107" s="71"/>
      <c r="D107" s="71"/>
      <c r="E107" s="71"/>
      <c r="F107" s="71"/>
      <c r="G107" s="71"/>
      <c r="H107" s="71"/>
      <c r="I107" s="71"/>
      <c r="J107" s="71"/>
      <c r="K107" s="72"/>
    </row>
    <row r="108" spans="2:11" s="23" customFormat="1" ht="24.95" customHeight="1">
      <c r="B108" s="73"/>
      <c r="C108" s="74" t="s">
        <v>57</v>
      </c>
      <c r="K108" s="75"/>
    </row>
    <row r="109" spans="2:11" s="23" customFormat="1" ht="6.95" customHeight="1">
      <c r="B109" s="73"/>
      <c r="K109" s="75"/>
    </row>
    <row r="110" spans="2:11" s="23" customFormat="1" ht="12" customHeight="1">
      <c r="B110" s="73"/>
      <c r="C110" s="19" t="s">
        <v>4</v>
      </c>
      <c r="K110" s="75"/>
    </row>
    <row r="111" spans="2:11" s="23" customFormat="1" ht="16.5" customHeight="1">
      <c r="B111" s="73"/>
      <c r="E111" s="20" t="str">
        <f>E7</f>
        <v>Výstavba kruhového trenažéru pro koně</v>
      </c>
      <c r="F111" s="21"/>
      <c r="G111" s="21"/>
      <c r="H111" s="21"/>
      <c r="K111" s="75"/>
    </row>
    <row r="112" spans="2:11" s="23" customFormat="1" ht="12" customHeight="1">
      <c r="B112" s="73"/>
      <c r="C112" s="19" t="s">
        <v>46</v>
      </c>
      <c r="K112" s="75"/>
    </row>
    <row r="113" spans="2:11" s="23" customFormat="1" ht="16.5" customHeight="1">
      <c r="B113" s="73"/>
      <c r="E113" s="24" t="str">
        <f>E9</f>
        <v>Kruhový trenažer pro koně</v>
      </c>
      <c r="F113" s="25"/>
      <c r="G113" s="25"/>
      <c r="H113" s="25"/>
      <c r="K113" s="75"/>
    </row>
    <row r="114" spans="2:11" s="23" customFormat="1" ht="6.95" customHeight="1">
      <c r="B114" s="73"/>
      <c r="K114" s="75"/>
    </row>
    <row r="115" spans="2:11" s="23" customFormat="1" ht="12" customHeight="1">
      <c r="B115" s="73"/>
      <c r="C115" s="19" t="s">
        <v>7</v>
      </c>
      <c r="F115" s="26" t="str">
        <f>F12</f>
        <v>Kladruby nad Labem</v>
      </c>
      <c r="I115" s="19" t="s">
        <v>9</v>
      </c>
      <c r="J115" s="55">
        <f>J12</f>
        <v>0</v>
      </c>
      <c r="K115" s="75"/>
    </row>
    <row r="116" spans="2:11" s="23" customFormat="1" ht="6.95" customHeight="1">
      <c r="B116" s="73"/>
      <c r="K116" s="75"/>
    </row>
    <row r="117" spans="2:11" s="23" customFormat="1" ht="27.95" customHeight="1">
      <c r="B117" s="73"/>
      <c r="C117" s="19" t="s">
        <v>10</v>
      </c>
      <c r="F117" s="26" t="str">
        <f>F14</f>
        <v>Národní hřebčín Kladruby nad Labem</v>
      </c>
      <c r="I117" s="19" t="s">
        <v>14</v>
      </c>
      <c r="J117" s="56" t="str">
        <f>F20</f>
        <v>Ing. Radko Vondra - PRIDOS</v>
      </c>
      <c r="K117" s="75"/>
    </row>
    <row r="118" spans="2:11" s="23" customFormat="1" ht="15.2" customHeight="1">
      <c r="B118" s="73"/>
      <c r="C118" s="19" t="s">
        <v>13</v>
      </c>
      <c r="F118" s="26">
        <f>F17</f>
        <v>0</v>
      </c>
      <c r="I118" s="19" t="s">
        <v>16</v>
      </c>
      <c r="J118" s="56" t="str">
        <f>F23</f>
        <v>Ing. Pavel Michálek</v>
      </c>
      <c r="K118" s="75"/>
    </row>
    <row r="119" spans="2:11" s="23" customFormat="1" ht="10.35" customHeight="1">
      <c r="B119" s="73"/>
      <c r="K119" s="75"/>
    </row>
    <row r="120" spans="2:20" s="80" customFormat="1" ht="29.25" customHeight="1">
      <c r="B120" s="76"/>
      <c r="C120" s="77" t="s">
        <v>58</v>
      </c>
      <c r="D120" s="78" t="s">
        <v>39</v>
      </c>
      <c r="E120" s="78" t="s">
        <v>37</v>
      </c>
      <c r="F120" s="78" t="s">
        <v>38</v>
      </c>
      <c r="G120" s="78" t="s">
        <v>59</v>
      </c>
      <c r="H120" s="78" t="s">
        <v>60</v>
      </c>
      <c r="I120" s="78" t="s">
        <v>61</v>
      </c>
      <c r="J120" s="78" t="s">
        <v>49</v>
      </c>
      <c r="K120" s="79" t="s">
        <v>62</v>
      </c>
      <c r="M120" s="81" t="s">
        <v>0</v>
      </c>
      <c r="N120" s="82" t="s">
        <v>22</v>
      </c>
      <c r="O120" s="82" t="s">
        <v>63</v>
      </c>
      <c r="P120" s="82" t="s">
        <v>64</v>
      </c>
      <c r="Q120" s="82" t="s">
        <v>65</v>
      </c>
      <c r="R120" s="82" t="s">
        <v>66</v>
      </c>
      <c r="S120" s="82" t="s">
        <v>67</v>
      </c>
      <c r="T120" s="83" t="s">
        <v>68</v>
      </c>
    </row>
    <row r="121" spans="2:63" s="23" customFormat="1" ht="22.9" customHeight="1">
      <c r="B121" s="73"/>
      <c r="C121" s="84" t="s">
        <v>69</v>
      </c>
      <c r="J121" s="85">
        <f>J122+J125+J138</f>
        <v>0</v>
      </c>
      <c r="K121" s="75"/>
      <c r="M121" s="86"/>
      <c r="N121" s="31"/>
      <c r="O121" s="31"/>
      <c r="P121" s="87">
        <f>P122+P125</f>
        <v>0</v>
      </c>
      <c r="Q121" s="31"/>
      <c r="R121" s="87">
        <f>R122+R125</f>
        <v>4.56270888</v>
      </c>
      <c r="S121" s="31"/>
      <c r="T121" s="88">
        <f>T122+T125</f>
        <v>0</v>
      </c>
      <c r="AT121" s="13" t="s">
        <v>40</v>
      </c>
      <c r="AU121" s="13" t="s">
        <v>51</v>
      </c>
      <c r="BK121" s="89">
        <f>BK122+BK125</f>
        <v>0</v>
      </c>
    </row>
    <row r="122" spans="2:63" s="97" customFormat="1" ht="25.9" customHeight="1">
      <c r="B122" s="90"/>
      <c r="C122" s="91"/>
      <c r="D122" s="92" t="s">
        <v>40</v>
      </c>
      <c r="E122" s="93" t="s">
        <v>70</v>
      </c>
      <c r="F122" s="93" t="s">
        <v>71</v>
      </c>
      <c r="G122" s="94"/>
      <c r="H122" s="94"/>
      <c r="I122" s="94"/>
      <c r="J122" s="95">
        <f>BK122</f>
        <v>0</v>
      </c>
      <c r="K122" s="96"/>
      <c r="M122" s="98"/>
      <c r="P122" s="99">
        <f>P123</f>
        <v>0</v>
      </c>
      <c r="R122" s="99">
        <f>R123</f>
        <v>0</v>
      </c>
      <c r="T122" s="100">
        <f>T123</f>
        <v>0</v>
      </c>
      <c r="AR122" s="101" t="s">
        <v>42</v>
      </c>
      <c r="AT122" s="102" t="s">
        <v>40</v>
      </c>
      <c r="AU122" s="102" t="s">
        <v>41</v>
      </c>
      <c r="AY122" s="101" t="s">
        <v>72</v>
      </c>
      <c r="BK122" s="103">
        <f>BK123</f>
        <v>0</v>
      </c>
    </row>
    <row r="123" spans="2:63" s="97" customFormat="1" ht="22.9" customHeight="1">
      <c r="B123" s="90"/>
      <c r="D123" s="101" t="s">
        <v>40</v>
      </c>
      <c r="E123" s="104" t="s">
        <v>82</v>
      </c>
      <c r="F123" s="104" t="s">
        <v>87</v>
      </c>
      <c r="J123" s="105">
        <f>BK123</f>
        <v>0</v>
      </c>
      <c r="K123" s="106"/>
      <c r="M123" s="98"/>
      <c r="P123" s="99">
        <f>P124</f>
        <v>0</v>
      </c>
      <c r="R123" s="99">
        <f>R124</f>
        <v>0</v>
      </c>
      <c r="T123" s="100">
        <f>T124</f>
        <v>0</v>
      </c>
      <c r="AR123" s="101" t="s">
        <v>42</v>
      </c>
      <c r="AT123" s="102" t="s">
        <v>40</v>
      </c>
      <c r="AU123" s="102" t="s">
        <v>42</v>
      </c>
      <c r="AY123" s="101" t="s">
        <v>72</v>
      </c>
      <c r="BK123" s="103">
        <f>BK124</f>
        <v>0</v>
      </c>
    </row>
    <row r="124" spans="2:65" s="23" customFormat="1" ht="16.5" customHeight="1">
      <c r="B124" s="73"/>
      <c r="C124" s="107" t="s">
        <v>42</v>
      </c>
      <c r="D124" s="107" t="s">
        <v>73</v>
      </c>
      <c r="E124" s="108" t="s">
        <v>96</v>
      </c>
      <c r="F124" s="109" t="s">
        <v>97</v>
      </c>
      <c r="G124" s="110" t="s">
        <v>90</v>
      </c>
      <c r="H124" s="111">
        <v>1</v>
      </c>
      <c r="I124" s="6"/>
      <c r="J124" s="112">
        <f>ROUND(I124*H124,2)</f>
        <v>0</v>
      </c>
      <c r="K124" s="113" t="s">
        <v>0</v>
      </c>
      <c r="M124" s="114" t="s">
        <v>0</v>
      </c>
      <c r="N124" s="115" t="s">
        <v>23</v>
      </c>
      <c r="P124" s="116">
        <f>O124*H124</f>
        <v>0</v>
      </c>
      <c r="Q124" s="116">
        <v>0</v>
      </c>
      <c r="R124" s="116">
        <f>Q124*H124</f>
        <v>0</v>
      </c>
      <c r="S124" s="116">
        <v>0</v>
      </c>
      <c r="T124" s="117">
        <f>S124*H124</f>
        <v>0</v>
      </c>
      <c r="AR124" s="118" t="s">
        <v>75</v>
      </c>
      <c r="AT124" s="118" t="s">
        <v>73</v>
      </c>
      <c r="AU124" s="118" t="s">
        <v>43</v>
      </c>
      <c r="AY124" s="13" t="s">
        <v>72</v>
      </c>
      <c r="BE124" s="119">
        <f>IF(N124="základní",J124,0)</f>
        <v>0</v>
      </c>
      <c r="BF124" s="119">
        <f>IF(N124="snížená",J124,0)</f>
        <v>0</v>
      </c>
      <c r="BG124" s="119">
        <f>IF(N124="zákl. přenesená",J124,0)</f>
        <v>0</v>
      </c>
      <c r="BH124" s="119">
        <f>IF(N124="sníž. přenesená",J124,0)</f>
        <v>0</v>
      </c>
      <c r="BI124" s="119">
        <f>IF(N124="nulová",J124,0)</f>
        <v>0</v>
      </c>
      <c r="BJ124" s="13" t="s">
        <v>42</v>
      </c>
      <c r="BK124" s="119">
        <f>ROUND(I124*H124,2)</f>
        <v>0</v>
      </c>
      <c r="BL124" s="13" t="s">
        <v>75</v>
      </c>
      <c r="BM124" s="118" t="s">
        <v>98</v>
      </c>
    </row>
    <row r="125" spans="2:63" s="97" customFormat="1" ht="25.9" customHeight="1">
      <c r="B125" s="90"/>
      <c r="C125" s="91"/>
      <c r="D125" s="92" t="s">
        <v>40</v>
      </c>
      <c r="E125" s="93" t="s">
        <v>88</v>
      </c>
      <c r="F125" s="93" t="s">
        <v>89</v>
      </c>
      <c r="G125" s="94"/>
      <c r="H125" s="94"/>
      <c r="I125" s="94"/>
      <c r="J125" s="95">
        <f>BK125</f>
        <v>0</v>
      </c>
      <c r="K125" s="96"/>
      <c r="M125" s="98"/>
      <c r="P125" s="99">
        <f>P126+P130</f>
        <v>0</v>
      </c>
      <c r="R125" s="99">
        <f>R126+R130</f>
        <v>4.56270888</v>
      </c>
      <c r="T125" s="100">
        <f>T126+T130</f>
        <v>0</v>
      </c>
      <c r="AR125" s="101" t="s">
        <v>43</v>
      </c>
      <c r="AT125" s="102" t="s">
        <v>40</v>
      </c>
      <c r="AU125" s="102" t="s">
        <v>41</v>
      </c>
      <c r="AY125" s="101" t="s">
        <v>72</v>
      </c>
      <c r="BK125" s="103">
        <f>BK126+BK130</f>
        <v>0</v>
      </c>
    </row>
    <row r="126" spans="2:63" s="97" customFormat="1" ht="22.9" customHeight="1">
      <c r="B126" s="90"/>
      <c r="D126" s="101" t="s">
        <v>40</v>
      </c>
      <c r="E126" s="104" t="s">
        <v>91</v>
      </c>
      <c r="F126" s="104" t="s">
        <v>92</v>
      </c>
      <c r="J126" s="105">
        <f>J127+J129</f>
        <v>0</v>
      </c>
      <c r="K126" s="106"/>
      <c r="M126" s="98"/>
      <c r="P126" s="99">
        <f>SUM(P127:P129)</f>
        <v>0</v>
      </c>
      <c r="R126" s="99">
        <f>SUM(R127:R129)</f>
        <v>1.97100312</v>
      </c>
      <c r="T126" s="100">
        <f>SUM(T127:T129)</f>
        <v>0</v>
      </c>
      <c r="AR126" s="101" t="s">
        <v>43</v>
      </c>
      <c r="AT126" s="102" t="s">
        <v>40</v>
      </c>
      <c r="AU126" s="102" t="s">
        <v>42</v>
      </c>
      <c r="AY126" s="101" t="s">
        <v>72</v>
      </c>
      <c r="BK126" s="103">
        <f>SUM(BK127:BK129)</f>
        <v>0</v>
      </c>
    </row>
    <row r="127" spans="2:65" s="23" customFormat="1" ht="24" customHeight="1">
      <c r="B127" s="73"/>
      <c r="C127" s="120" t="s">
        <v>43</v>
      </c>
      <c r="D127" s="120" t="s">
        <v>73</v>
      </c>
      <c r="E127" s="121" t="s">
        <v>93</v>
      </c>
      <c r="F127" s="122" t="s">
        <v>99</v>
      </c>
      <c r="G127" s="123" t="s">
        <v>85</v>
      </c>
      <c r="H127" s="124">
        <v>272.238</v>
      </c>
      <c r="I127" s="5"/>
      <c r="J127" s="125">
        <f>ROUND(I127*H127,2)</f>
        <v>0</v>
      </c>
      <c r="K127" s="126" t="s">
        <v>74</v>
      </c>
      <c r="M127" s="114" t="s">
        <v>0</v>
      </c>
      <c r="N127" s="115" t="s">
        <v>23</v>
      </c>
      <c r="P127" s="116">
        <f>O127*H127</f>
        <v>0</v>
      </c>
      <c r="Q127" s="116">
        <v>0.00724</v>
      </c>
      <c r="R127" s="116">
        <f>Q127*H127</f>
        <v>1.97100312</v>
      </c>
      <c r="S127" s="116">
        <v>0</v>
      </c>
      <c r="T127" s="117">
        <f>S127*H127</f>
        <v>0</v>
      </c>
      <c r="AR127" s="118" t="s">
        <v>86</v>
      </c>
      <c r="AT127" s="118" t="s">
        <v>73</v>
      </c>
      <c r="AU127" s="118" t="s">
        <v>43</v>
      </c>
      <c r="AY127" s="13" t="s">
        <v>72</v>
      </c>
      <c r="BE127" s="119">
        <f>IF(N127="základní",J127,0)</f>
        <v>0</v>
      </c>
      <c r="BF127" s="119">
        <f>IF(N127="snížená",J127,0)</f>
        <v>0</v>
      </c>
      <c r="BG127" s="119">
        <f>IF(N127="zákl. přenesená",J127,0)</f>
        <v>0</v>
      </c>
      <c r="BH127" s="119">
        <f>IF(N127="sníž. přenesená",J127,0)</f>
        <v>0</v>
      </c>
      <c r="BI127" s="119">
        <f>IF(N127="nulová",J127,0)</f>
        <v>0</v>
      </c>
      <c r="BJ127" s="13" t="s">
        <v>42</v>
      </c>
      <c r="BK127" s="119">
        <f>ROUND(I127*H127,2)</f>
        <v>0</v>
      </c>
      <c r="BL127" s="13" t="s">
        <v>86</v>
      </c>
      <c r="BM127" s="118" t="s">
        <v>100</v>
      </c>
    </row>
    <row r="128" spans="2:51" s="128" customFormat="1" ht="12">
      <c r="B128" s="127"/>
      <c r="D128" s="129" t="s">
        <v>76</v>
      </c>
      <c r="E128" s="130" t="s">
        <v>0</v>
      </c>
      <c r="F128" s="131" t="s">
        <v>101</v>
      </c>
      <c r="H128" s="132">
        <v>272.238</v>
      </c>
      <c r="K128" s="133"/>
      <c r="M128" s="134"/>
      <c r="T128" s="135"/>
      <c r="AT128" s="130" t="s">
        <v>76</v>
      </c>
      <c r="AU128" s="130" t="s">
        <v>43</v>
      </c>
      <c r="AV128" s="128" t="s">
        <v>43</v>
      </c>
      <c r="AW128" s="128" t="s">
        <v>15</v>
      </c>
      <c r="AX128" s="128" t="s">
        <v>42</v>
      </c>
      <c r="AY128" s="130" t="s">
        <v>72</v>
      </c>
    </row>
    <row r="129" spans="2:65" s="23" customFormat="1" ht="24" customHeight="1">
      <c r="B129" s="73"/>
      <c r="C129" s="120" t="s">
        <v>77</v>
      </c>
      <c r="D129" s="120" t="s">
        <v>73</v>
      </c>
      <c r="E129" s="121" t="s">
        <v>102</v>
      </c>
      <c r="F129" s="122" t="s">
        <v>103</v>
      </c>
      <c r="G129" s="123"/>
      <c r="H129" s="124"/>
      <c r="I129" s="5"/>
      <c r="J129" s="125">
        <f>I129</f>
        <v>0</v>
      </c>
      <c r="K129" s="126" t="s">
        <v>74</v>
      </c>
      <c r="M129" s="114" t="s">
        <v>0</v>
      </c>
      <c r="N129" s="115" t="s">
        <v>23</v>
      </c>
      <c r="P129" s="116">
        <f>O129*H129</f>
        <v>0</v>
      </c>
      <c r="Q129" s="116">
        <v>0</v>
      </c>
      <c r="R129" s="116">
        <f>Q129*H129</f>
        <v>0</v>
      </c>
      <c r="S129" s="116">
        <v>0</v>
      </c>
      <c r="T129" s="117">
        <f>S129*H129</f>
        <v>0</v>
      </c>
      <c r="AR129" s="118" t="s">
        <v>86</v>
      </c>
      <c r="AT129" s="118" t="s">
        <v>73</v>
      </c>
      <c r="AU129" s="118" t="s">
        <v>43</v>
      </c>
      <c r="AY129" s="13" t="s">
        <v>72</v>
      </c>
      <c r="BE129" s="119">
        <f>IF(N129="základní",J129,0)</f>
        <v>0</v>
      </c>
      <c r="BF129" s="119">
        <f>IF(N129="snížená",J129,0)</f>
        <v>0</v>
      </c>
      <c r="BG129" s="119">
        <f>IF(N129="zákl. přenesená",J129,0)</f>
        <v>0</v>
      </c>
      <c r="BH129" s="119">
        <f>IF(N129="sníž. přenesená",J129,0)</f>
        <v>0</v>
      </c>
      <c r="BI129" s="119">
        <f>IF(N129="nulová",J129,0)</f>
        <v>0</v>
      </c>
      <c r="BJ129" s="13" t="s">
        <v>42</v>
      </c>
      <c r="BK129" s="119">
        <f>ROUND(I129*H129,2)</f>
        <v>0</v>
      </c>
      <c r="BL129" s="13" t="s">
        <v>86</v>
      </c>
      <c r="BM129" s="118" t="s">
        <v>105</v>
      </c>
    </row>
    <row r="130" spans="2:63" s="97" customFormat="1" ht="22.9" customHeight="1">
      <c r="B130" s="90"/>
      <c r="D130" s="101" t="s">
        <v>40</v>
      </c>
      <c r="E130" s="104" t="s">
        <v>94</v>
      </c>
      <c r="F130" s="104" t="s">
        <v>95</v>
      </c>
      <c r="J130" s="105">
        <f>J131+J133+J136</f>
        <v>0</v>
      </c>
      <c r="K130" s="136"/>
      <c r="M130" s="98"/>
      <c r="P130" s="99">
        <f>SUM(P131:P133)</f>
        <v>0</v>
      </c>
      <c r="R130" s="99">
        <f>SUM(R131:R133)</f>
        <v>2.59170576</v>
      </c>
      <c r="T130" s="100">
        <f>SUM(T131:T133)</f>
        <v>0</v>
      </c>
      <c r="AR130" s="101" t="s">
        <v>43</v>
      </c>
      <c r="AT130" s="102" t="s">
        <v>40</v>
      </c>
      <c r="AU130" s="102" t="s">
        <v>42</v>
      </c>
      <c r="AY130" s="101" t="s">
        <v>72</v>
      </c>
      <c r="BK130" s="103">
        <f>SUM(BK131:BK133)</f>
        <v>0</v>
      </c>
    </row>
    <row r="131" spans="2:65" s="23" customFormat="1" ht="16.5" customHeight="1">
      <c r="B131" s="73"/>
      <c r="C131" s="120" t="s">
        <v>75</v>
      </c>
      <c r="D131" s="120" t="s">
        <v>73</v>
      </c>
      <c r="E131" s="121" t="s">
        <v>106</v>
      </c>
      <c r="F131" s="122" t="s">
        <v>107</v>
      </c>
      <c r="G131" s="123" t="s">
        <v>85</v>
      </c>
      <c r="H131" s="124">
        <v>272.238</v>
      </c>
      <c r="I131" s="5"/>
      <c r="J131" s="125">
        <f>ROUND(I131*H131,2)</f>
        <v>0</v>
      </c>
      <c r="K131" s="126" t="s">
        <v>74</v>
      </c>
      <c r="M131" s="114" t="s">
        <v>0</v>
      </c>
      <c r="N131" s="115" t="s">
        <v>23</v>
      </c>
      <c r="P131" s="116">
        <f>O131*H131</f>
        <v>0</v>
      </c>
      <c r="Q131" s="116">
        <v>0.00952</v>
      </c>
      <c r="R131" s="116">
        <f>Q131*H131</f>
        <v>2.59170576</v>
      </c>
      <c r="S131" s="116">
        <v>0</v>
      </c>
      <c r="T131" s="117">
        <f>S131*H131</f>
        <v>0</v>
      </c>
      <c r="AR131" s="118" t="s">
        <v>86</v>
      </c>
      <c r="AT131" s="118" t="s">
        <v>73</v>
      </c>
      <c r="AU131" s="118" t="s">
        <v>43</v>
      </c>
      <c r="AY131" s="13" t="s">
        <v>72</v>
      </c>
      <c r="BE131" s="119">
        <f>IF(N131="základní",J131,0)</f>
        <v>0</v>
      </c>
      <c r="BF131" s="119">
        <f>IF(N131="snížená",J131,0)</f>
        <v>0</v>
      </c>
      <c r="BG131" s="119">
        <f>IF(N131="zákl. přenesená",J131,0)</f>
        <v>0</v>
      </c>
      <c r="BH131" s="119">
        <f>IF(N131="sníž. přenesená",J131,0)</f>
        <v>0</v>
      </c>
      <c r="BI131" s="119">
        <f>IF(N131="nulová",J131,0)</f>
        <v>0</v>
      </c>
      <c r="BJ131" s="13" t="s">
        <v>42</v>
      </c>
      <c r="BK131" s="119">
        <f>ROUND(I131*H131,2)</f>
        <v>0</v>
      </c>
      <c r="BL131" s="13" t="s">
        <v>86</v>
      </c>
      <c r="BM131" s="118" t="s">
        <v>108</v>
      </c>
    </row>
    <row r="132" spans="2:51" s="128" customFormat="1" ht="12">
      <c r="B132" s="127"/>
      <c r="D132" s="129" t="s">
        <v>76</v>
      </c>
      <c r="E132" s="130" t="s">
        <v>0</v>
      </c>
      <c r="F132" s="131" t="s">
        <v>109</v>
      </c>
      <c r="H132" s="132">
        <v>272.238</v>
      </c>
      <c r="K132" s="133"/>
      <c r="M132" s="134"/>
      <c r="T132" s="135"/>
      <c r="AT132" s="130" t="s">
        <v>76</v>
      </c>
      <c r="AU132" s="130" t="s">
        <v>43</v>
      </c>
      <c r="AV132" s="128" t="s">
        <v>43</v>
      </c>
      <c r="AW132" s="128" t="s">
        <v>15</v>
      </c>
      <c r="AX132" s="128" t="s">
        <v>42</v>
      </c>
      <c r="AY132" s="130" t="s">
        <v>72</v>
      </c>
    </row>
    <row r="133" spans="2:65" s="23" customFormat="1" ht="24" customHeight="1">
      <c r="B133" s="73"/>
      <c r="C133" s="107" t="s">
        <v>78</v>
      </c>
      <c r="D133" s="107" t="s">
        <v>73</v>
      </c>
      <c r="E133" s="108" t="s">
        <v>110</v>
      </c>
      <c r="F133" s="109" t="s">
        <v>180</v>
      </c>
      <c r="G133" s="110" t="s">
        <v>85</v>
      </c>
      <c r="H133" s="111">
        <v>112.4</v>
      </c>
      <c r="I133" s="6"/>
      <c r="J133" s="112">
        <f>I133*H133</f>
        <v>0</v>
      </c>
      <c r="K133" s="113" t="s">
        <v>74</v>
      </c>
      <c r="M133" s="137" t="s">
        <v>0</v>
      </c>
      <c r="N133" s="138" t="s">
        <v>23</v>
      </c>
      <c r="O133" s="139"/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18" t="s">
        <v>86</v>
      </c>
      <c r="AT133" s="118" t="s">
        <v>73</v>
      </c>
      <c r="AU133" s="118" t="s">
        <v>43</v>
      </c>
      <c r="AY133" s="13" t="s">
        <v>72</v>
      </c>
      <c r="BE133" s="119">
        <f>IF(N133="základní",J133,0)</f>
        <v>0</v>
      </c>
      <c r="BF133" s="119">
        <f>IF(N133="snížená",J133,0)</f>
        <v>0</v>
      </c>
      <c r="BG133" s="119">
        <f>IF(N133="zákl. přenesená",J133,0)</f>
        <v>0</v>
      </c>
      <c r="BH133" s="119">
        <f>IF(N133="sníž. přenesená",J133,0)</f>
        <v>0</v>
      </c>
      <c r="BI133" s="119">
        <f>IF(N133="nulová",J133,0)</f>
        <v>0</v>
      </c>
      <c r="BJ133" s="13" t="s">
        <v>42</v>
      </c>
      <c r="BK133" s="119">
        <f>ROUND(I133*H133,2)</f>
        <v>0</v>
      </c>
      <c r="BL133" s="13" t="s">
        <v>86</v>
      </c>
      <c r="BM133" s="118" t="s">
        <v>112</v>
      </c>
    </row>
    <row r="134" spans="2:65" s="23" customFormat="1" ht="12" customHeight="1">
      <c r="B134" s="73"/>
      <c r="C134" s="128"/>
      <c r="D134" s="129" t="s">
        <v>76</v>
      </c>
      <c r="E134" s="130" t="s">
        <v>0</v>
      </c>
      <c r="F134" s="131" t="s">
        <v>178</v>
      </c>
      <c r="G134" s="128"/>
      <c r="H134" s="132"/>
      <c r="I134" s="128"/>
      <c r="J134" s="128"/>
      <c r="K134" s="133"/>
      <c r="M134" s="142"/>
      <c r="N134" s="115"/>
      <c r="P134" s="116"/>
      <c r="Q134" s="116"/>
      <c r="R134" s="116"/>
      <c r="S134" s="116"/>
      <c r="T134" s="116"/>
      <c r="AR134" s="118"/>
      <c r="AT134" s="118"/>
      <c r="AU134" s="118"/>
      <c r="AY134" s="13"/>
      <c r="BE134" s="119"/>
      <c r="BF134" s="119"/>
      <c r="BG134" s="119"/>
      <c r="BH134" s="119"/>
      <c r="BI134" s="119"/>
      <c r="BJ134" s="13"/>
      <c r="BK134" s="119"/>
      <c r="BL134" s="13"/>
      <c r="BM134" s="118"/>
    </row>
    <row r="135" spans="2:65" s="23" customFormat="1" ht="12" customHeight="1">
      <c r="B135" s="73"/>
      <c r="C135" s="128"/>
      <c r="D135" s="129"/>
      <c r="E135" s="130"/>
      <c r="F135" s="131" t="s">
        <v>179</v>
      </c>
      <c r="G135" s="128"/>
      <c r="H135" s="132"/>
      <c r="I135" s="128"/>
      <c r="J135" s="128"/>
      <c r="K135" s="133"/>
      <c r="M135" s="142"/>
      <c r="N135" s="115"/>
      <c r="P135" s="116"/>
      <c r="Q135" s="116"/>
      <c r="R135" s="116"/>
      <c r="S135" s="116"/>
      <c r="T135" s="116"/>
      <c r="AR135" s="118"/>
      <c r="AT135" s="118"/>
      <c r="AU135" s="118"/>
      <c r="AY135" s="13"/>
      <c r="BE135" s="119"/>
      <c r="BF135" s="119"/>
      <c r="BG135" s="119"/>
      <c r="BH135" s="119"/>
      <c r="BI135" s="119"/>
      <c r="BJ135" s="13"/>
      <c r="BK135" s="119"/>
      <c r="BL135" s="13"/>
      <c r="BM135" s="118"/>
    </row>
    <row r="136" spans="2:65" s="23" customFormat="1" ht="24" customHeight="1">
      <c r="B136" s="73"/>
      <c r="C136" s="107" t="s">
        <v>78</v>
      </c>
      <c r="D136" s="107" t="s">
        <v>73</v>
      </c>
      <c r="E136" s="108" t="s">
        <v>110</v>
      </c>
      <c r="F136" s="109" t="s">
        <v>111</v>
      </c>
      <c r="G136" s="110" t="s">
        <v>104</v>
      </c>
      <c r="H136" s="111"/>
      <c r="I136" s="6"/>
      <c r="J136" s="112">
        <f>I136</f>
        <v>0</v>
      </c>
      <c r="K136" s="113" t="s">
        <v>74</v>
      </c>
      <c r="M136" s="142"/>
      <c r="N136" s="115"/>
      <c r="P136" s="116"/>
      <c r="Q136" s="116"/>
      <c r="R136" s="116"/>
      <c r="S136" s="116"/>
      <c r="T136" s="116"/>
      <c r="AR136" s="118"/>
      <c r="AT136" s="118"/>
      <c r="AU136" s="118"/>
      <c r="AY136" s="13"/>
      <c r="BE136" s="119"/>
      <c r="BF136" s="119"/>
      <c r="BG136" s="119"/>
      <c r="BH136" s="119"/>
      <c r="BI136" s="119"/>
      <c r="BJ136" s="13"/>
      <c r="BK136" s="119"/>
      <c r="BL136" s="13"/>
      <c r="BM136" s="118"/>
    </row>
    <row r="137" spans="2:65" s="23" customFormat="1" ht="14.1" customHeight="1">
      <c r="B137" s="73"/>
      <c r="C137" s="143"/>
      <c r="D137" s="143"/>
      <c r="E137" s="144"/>
      <c r="F137" s="145"/>
      <c r="G137" s="146"/>
      <c r="H137" s="147"/>
      <c r="I137" s="7"/>
      <c r="J137" s="148"/>
      <c r="K137" s="149"/>
      <c r="M137" s="142"/>
      <c r="N137" s="115"/>
      <c r="P137" s="116"/>
      <c r="Q137" s="116"/>
      <c r="R137" s="116"/>
      <c r="S137" s="116"/>
      <c r="T137" s="116"/>
      <c r="AR137" s="118"/>
      <c r="AT137" s="118"/>
      <c r="AU137" s="118"/>
      <c r="AY137" s="13"/>
      <c r="BE137" s="119"/>
      <c r="BF137" s="119"/>
      <c r="BG137" s="119"/>
      <c r="BH137" s="119"/>
      <c r="BI137" s="119"/>
      <c r="BJ137" s="13"/>
      <c r="BK137" s="119"/>
      <c r="BL137" s="13"/>
      <c r="BM137" s="118"/>
    </row>
    <row r="138" spans="2:11" s="23" customFormat="1" ht="24.95" customHeight="1">
      <c r="B138" s="150"/>
      <c r="C138" s="151"/>
      <c r="D138" s="152"/>
      <c r="E138" s="93" t="s">
        <v>114</v>
      </c>
      <c r="F138" s="93" t="s">
        <v>177</v>
      </c>
      <c r="G138" s="152"/>
      <c r="H138" s="152"/>
      <c r="I138" s="152"/>
      <c r="J138" s="153">
        <f>J139+J141+J143+J145</f>
        <v>0</v>
      </c>
      <c r="K138" s="154"/>
    </row>
    <row r="139" spans="2:11" ht="12">
      <c r="B139" s="155"/>
      <c r="C139" s="156">
        <v>7</v>
      </c>
      <c r="D139" s="157" t="s">
        <v>73</v>
      </c>
      <c r="E139" s="158" t="s">
        <v>130</v>
      </c>
      <c r="F139" s="159" t="s">
        <v>131</v>
      </c>
      <c r="G139" s="160" t="s">
        <v>132</v>
      </c>
      <c r="H139" s="161">
        <v>1</v>
      </c>
      <c r="I139" s="8"/>
      <c r="J139" s="162">
        <f>ROUND(I139*H139,2)</f>
        <v>0</v>
      </c>
      <c r="K139" s="163" t="s">
        <v>74</v>
      </c>
    </row>
    <row r="140" spans="2:11" ht="29.25">
      <c r="B140" s="155"/>
      <c r="C140" s="164"/>
      <c r="D140" s="165" t="s">
        <v>116</v>
      </c>
      <c r="E140" s="164"/>
      <c r="F140" s="166" t="s">
        <v>134</v>
      </c>
      <c r="G140" s="167"/>
      <c r="H140" s="168"/>
      <c r="I140" s="168"/>
      <c r="J140" s="168"/>
      <c r="K140" s="169"/>
    </row>
    <row r="141" spans="2:11" ht="12">
      <c r="B141" s="170"/>
      <c r="C141" s="171">
        <v>8</v>
      </c>
      <c r="D141" s="171" t="s">
        <v>73</v>
      </c>
      <c r="E141" s="172" t="s">
        <v>135</v>
      </c>
      <c r="F141" s="173" t="s">
        <v>136</v>
      </c>
      <c r="G141" s="174" t="s">
        <v>132</v>
      </c>
      <c r="H141" s="161">
        <v>1</v>
      </c>
      <c r="I141" s="8"/>
      <c r="J141" s="162">
        <f>ROUND(I141*H141,2)</f>
        <v>0</v>
      </c>
      <c r="K141" s="163" t="s">
        <v>74</v>
      </c>
    </row>
    <row r="142" spans="2:11" ht="29.25">
      <c r="B142" s="155"/>
      <c r="C142" s="164"/>
      <c r="D142" s="165" t="s">
        <v>116</v>
      </c>
      <c r="E142" s="164"/>
      <c r="F142" s="175" t="s">
        <v>138</v>
      </c>
      <c r="G142" s="176"/>
      <c r="H142" s="176"/>
      <c r="I142" s="176"/>
      <c r="J142" s="176"/>
      <c r="K142" s="177"/>
    </row>
    <row r="143" spans="2:11" ht="12">
      <c r="B143" s="155"/>
      <c r="C143" s="178">
        <v>9</v>
      </c>
      <c r="D143" s="171" t="s">
        <v>73</v>
      </c>
      <c r="E143" s="179" t="s">
        <v>139</v>
      </c>
      <c r="F143" s="180" t="s">
        <v>140</v>
      </c>
      <c r="G143" s="181" t="s">
        <v>132</v>
      </c>
      <c r="H143" s="182">
        <v>1</v>
      </c>
      <c r="I143" s="9"/>
      <c r="J143" s="183">
        <f>ROUND(I143*H143,2)</f>
        <v>0</v>
      </c>
      <c r="K143" s="184" t="s">
        <v>74</v>
      </c>
    </row>
    <row r="144" spans="2:11" ht="21.6" customHeight="1">
      <c r="B144" s="155"/>
      <c r="C144" s="185"/>
      <c r="D144" s="186" t="s">
        <v>40</v>
      </c>
      <c r="E144" s="187"/>
      <c r="F144" s="187"/>
      <c r="G144" s="188"/>
      <c r="H144" s="188"/>
      <c r="I144" s="188"/>
      <c r="J144" s="189"/>
      <c r="K144" s="188"/>
    </row>
    <row r="145" spans="2:11" ht="12">
      <c r="B145" s="155"/>
      <c r="C145" s="178">
        <v>10</v>
      </c>
      <c r="D145" s="171" t="s">
        <v>73</v>
      </c>
      <c r="E145" s="179" t="s">
        <v>144</v>
      </c>
      <c r="F145" s="180" t="s">
        <v>143</v>
      </c>
      <c r="G145" s="181" t="s">
        <v>132</v>
      </c>
      <c r="H145" s="182">
        <v>1</v>
      </c>
      <c r="I145" s="9"/>
      <c r="J145" s="183">
        <f>ROUND(I145*H145,2)</f>
        <v>0</v>
      </c>
      <c r="K145" s="184" t="s">
        <v>74</v>
      </c>
    </row>
    <row r="146" spans="2:11" ht="29.25">
      <c r="B146" s="155"/>
      <c r="C146" s="190"/>
      <c r="D146" s="191" t="s">
        <v>116</v>
      </c>
      <c r="E146" s="192"/>
      <c r="F146" s="193" t="s">
        <v>146</v>
      </c>
      <c r="G146" s="194"/>
      <c r="H146" s="194"/>
      <c r="I146" s="194"/>
      <c r="J146" s="194"/>
      <c r="K146" s="195"/>
    </row>
    <row r="147" spans="2:11" ht="12">
      <c r="B147" s="155"/>
      <c r="K147" s="196"/>
    </row>
    <row r="148" spans="2:11" ht="12">
      <c r="B148" s="197"/>
      <c r="C148" s="198"/>
      <c r="D148" s="198"/>
      <c r="E148" s="198"/>
      <c r="F148" s="199"/>
      <c r="G148" s="198"/>
      <c r="H148" s="198"/>
      <c r="I148" s="198"/>
      <c r="J148" s="198"/>
      <c r="K148" s="200"/>
    </row>
    <row r="149" ht="12">
      <c r="K149" s="196"/>
    </row>
  </sheetData>
  <sheetProtection algorithmName="SHA-512" hashValue="GswP0sXZKJCnZ0R/vVu02rY3rm90ZNzJclMJZiY4ThwTvIKJbRhBbbuA9Cn8Slk4dYPGHFhSCobFJXVjlZhWYg==" saltValue="IwETv/r+KZ+d1m8EAsb/Mg==" spinCount="100000" sheet="1" objects="1" scenarios="1" selectLockedCells="1"/>
  <autoFilter ref="C120:K133"/>
  <mergeCells count="8">
    <mergeCell ref="E87:H87"/>
    <mergeCell ref="E111:H111"/>
    <mergeCell ref="E113:H113"/>
    <mergeCell ref="L2:V2"/>
    <mergeCell ref="E7:H7"/>
    <mergeCell ref="E9:H9"/>
    <mergeCell ref="E27:H27"/>
    <mergeCell ref="E84:H84"/>
  </mergeCells>
  <printOptions/>
  <pageMargins left="0.39375" right="0.39375" top="0.39375" bottom="0.39375" header="0" footer="0"/>
  <pageSetup blackAndWhite="1" fitToHeight="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2:BM112"/>
  <sheetViews>
    <sheetView showGridLines="0" workbookViewId="0" topLeftCell="A1">
      <selection activeCell="F17" sqref="F17"/>
    </sheetView>
  </sheetViews>
  <sheetFormatPr defaultColWidth="9.140625" defaultRowHeight="12"/>
  <cols>
    <col min="1" max="1" width="8.28125" style="10" customWidth="1"/>
    <col min="2" max="2" width="1.7109375" style="10" customWidth="1"/>
    <col min="3" max="3" width="4.140625" style="10" customWidth="1"/>
    <col min="4" max="4" width="4.28125" style="10" customWidth="1"/>
    <col min="5" max="5" width="17.140625" style="10" customWidth="1"/>
    <col min="6" max="6" width="100.8515625" style="10" customWidth="1"/>
    <col min="7" max="7" width="8.7109375" style="10" customWidth="1"/>
    <col min="8" max="8" width="11.140625" style="10" customWidth="1"/>
    <col min="9" max="9" width="14.140625" style="10" customWidth="1"/>
    <col min="10" max="10" width="23.421875" style="10" customWidth="1"/>
    <col min="11" max="11" width="15.421875" style="10" customWidth="1"/>
    <col min="12" max="12" width="9.28125" style="10" customWidth="1"/>
    <col min="13" max="13" width="10.8515625" style="10" hidden="1" customWidth="1"/>
    <col min="14" max="14" width="9.28125" style="10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16384" width="9.28125" style="10" customWidth="1"/>
  </cols>
  <sheetData>
    <row r="1" ht="12"/>
    <row r="2" spans="12:46" ht="36.95" customHeight="1">
      <c r="L2" s="11" t="s">
        <v>2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115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43</v>
      </c>
    </row>
    <row r="4" spans="2:46" ht="24.95" customHeight="1">
      <c r="B4" s="16"/>
      <c r="D4" s="17" t="s">
        <v>45</v>
      </c>
      <c r="L4" s="16"/>
      <c r="M4" s="201" t="s">
        <v>3</v>
      </c>
      <c r="AT4" s="13" t="s">
        <v>1</v>
      </c>
    </row>
    <row r="5" spans="2:12" ht="6.95" customHeight="1">
      <c r="B5" s="16"/>
      <c r="L5" s="16"/>
    </row>
    <row r="6" spans="2:12" ht="12" customHeight="1">
      <c r="B6" s="16"/>
      <c r="D6" s="35" t="s">
        <v>4</v>
      </c>
      <c r="L6" s="16"/>
    </row>
    <row r="7" spans="2:12" ht="16.5" customHeight="1">
      <c r="B7" s="16"/>
      <c r="E7" s="202" t="str">
        <f>'KLADRUBY 03 - SO-03-Kruho...'!E7:H7</f>
        <v>Výstavba kruhového trenažéru pro koně</v>
      </c>
      <c r="F7" s="203"/>
      <c r="G7" s="203"/>
      <c r="H7" s="203"/>
      <c r="L7" s="16"/>
    </row>
    <row r="8" spans="2:12" s="23" customFormat="1" ht="12" customHeight="1">
      <c r="B8" s="22"/>
      <c r="D8" s="35" t="s">
        <v>46</v>
      </c>
      <c r="L8" s="22"/>
    </row>
    <row r="9" spans="2:12" s="23" customFormat="1" ht="36.95" customHeight="1">
      <c r="B9" s="22"/>
      <c r="E9" s="24" t="s">
        <v>117</v>
      </c>
      <c r="F9" s="25"/>
      <c r="G9" s="25"/>
      <c r="H9" s="25"/>
      <c r="L9" s="22"/>
    </row>
    <row r="10" spans="2:12" s="23" customFormat="1" ht="12">
      <c r="B10" s="22"/>
      <c r="L10" s="22"/>
    </row>
    <row r="11" spans="2:12" s="23" customFormat="1" ht="12" customHeight="1">
      <c r="B11" s="22"/>
      <c r="D11" s="35" t="s">
        <v>5</v>
      </c>
      <c r="F11" s="13" t="s">
        <v>0</v>
      </c>
      <c r="I11" s="35" t="s">
        <v>6</v>
      </c>
      <c r="J11" s="13" t="s">
        <v>0</v>
      </c>
      <c r="L11" s="22"/>
    </row>
    <row r="12" spans="2:12" s="23" customFormat="1" ht="12" customHeight="1">
      <c r="B12" s="22"/>
      <c r="D12" s="35" t="s">
        <v>7</v>
      </c>
      <c r="F12" s="13" t="s">
        <v>191</v>
      </c>
      <c r="I12" s="35" t="s">
        <v>9</v>
      </c>
      <c r="J12" s="204">
        <f>'KLADRUBY 03 - SO-03-Kruho...'!J12</f>
        <v>0</v>
      </c>
      <c r="L12" s="22"/>
    </row>
    <row r="13" spans="2:12" s="23" customFormat="1" ht="10.7" customHeight="1">
      <c r="B13" s="22"/>
      <c r="L13" s="22"/>
    </row>
    <row r="14" spans="2:12" s="23" customFormat="1" ht="12" customHeight="1">
      <c r="B14" s="22"/>
      <c r="D14" s="35" t="s">
        <v>10</v>
      </c>
      <c r="F14" s="23" t="str">
        <f>'KLADRUBY 03 - SO-03-Kruho...'!F14</f>
        <v>Národní hřebčín Kladruby nad Labem</v>
      </c>
      <c r="I14" s="35" t="s">
        <v>11</v>
      </c>
      <c r="J14" s="13">
        <f>'KLADRUBY 03 - SO-03-Kruho...'!J14</f>
        <v>72048972</v>
      </c>
      <c r="L14" s="22"/>
    </row>
    <row r="15" spans="2:12" s="23" customFormat="1" ht="18" customHeight="1">
      <c r="B15" s="22"/>
      <c r="E15" s="13"/>
      <c r="F15" s="23" t="str">
        <f>'KLADRUBY 03 - SO-03-Kruho...'!F15</f>
        <v>Kladruby nad Labem 1, 533 14 Kladruby nad Labem</v>
      </c>
      <c r="I15" s="35" t="s">
        <v>12</v>
      </c>
      <c r="J15" s="13" t="str">
        <f>'KLADRUBY 03 - SO-03-Kruho...'!J15</f>
        <v>CZ72048972</v>
      </c>
      <c r="L15" s="22"/>
    </row>
    <row r="16" spans="2:12" s="23" customFormat="1" ht="6.95" customHeight="1">
      <c r="B16" s="22"/>
      <c r="L16" s="22"/>
    </row>
    <row r="17" spans="2:12" s="23" customFormat="1" ht="12" customHeight="1">
      <c r="B17" s="22"/>
      <c r="D17" s="35" t="s">
        <v>13</v>
      </c>
      <c r="F17" s="1">
        <f>'KLADRUBY 03 - SO-03-Kruho...'!F17</f>
        <v>0</v>
      </c>
      <c r="I17" s="35" t="s">
        <v>11</v>
      </c>
      <c r="J17" s="1">
        <f>'KLADRUBY 03 - SO-03-Kruho...'!J17</f>
        <v>0</v>
      </c>
      <c r="L17" s="22"/>
    </row>
    <row r="18" spans="2:12" s="23" customFormat="1" ht="18" customHeight="1">
      <c r="B18" s="22"/>
      <c r="F18" s="1">
        <f>'KLADRUBY 03 - SO-03-Kruho...'!F18</f>
        <v>0</v>
      </c>
      <c r="I18" s="35" t="s">
        <v>12</v>
      </c>
      <c r="J18" s="1">
        <f>'KLADRUBY 03 - SO-03-Kruho...'!J18</f>
        <v>0</v>
      </c>
      <c r="L18" s="22"/>
    </row>
    <row r="19" spans="2:12" s="23" customFormat="1" ht="6.95" customHeight="1">
      <c r="B19" s="22"/>
      <c r="L19" s="22"/>
    </row>
    <row r="20" spans="2:12" s="23" customFormat="1" ht="12" customHeight="1">
      <c r="B20" s="22"/>
      <c r="D20" s="35" t="s">
        <v>14</v>
      </c>
      <c r="F20" s="23" t="s">
        <v>189</v>
      </c>
      <c r="I20" s="35" t="s">
        <v>11</v>
      </c>
      <c r="J20" s="13">
        <v>64790584</v>
      </c>
      <c r="L20" s="22"/>
    </row>
    <row r="21" spans="2:12" s="23" customFormat="1" ht="18" customHeight="1">
      <c r="B21" s="22"/>
      <c r="E21" s="13"/>
      <c r="F21" s="23" t="s">
        <v>190</v>
      </c>
      <c r="I21" s="35" t="s">
        <v>12</v>
      </c>
      <c r="J21" s="13" t="s">
        <v>0</v>
      </c>
      <c r="L21" s="22"/>
    </row>
    <row r="22" spans="2:12" s="23" customFormat="1" ht="6.95" customHeight="1">
      <c r="B22" s="22"/>
      <c r="L22" s="22"/>
    </row>
    <row r="23" spans="2:12" s="23" customFormat="1" ht="12" customHeight="1">
      <c r="B23" s="22"/>
      <c r="D23" s="35" t="s">
        <v>16</v>
      </c>
      <c r="I23" s="35" t="s">
        <v>11</v>
      </c>
      <c r="J23" s="13"/>
      <c r="L23" s="22"/>
    </row>
    <row r="24" spans="2:12" s="23" customFormat="1" ht="18" customHeight="1">
      <c r="B24" s="22"/>
      <c r="E24" s="13"/>
      <c r="I24" s="35" t="s">
        <v>12</v>
      </c>
      <c r="J24" s="13"/>
      <c r="L24" s="22"/>
    </row>
    <row r="25" spans="2:12" s="23" customFormat="1" ht="6.95" customHeight="1">
      <c r="B25" s="22"/>
      <c r="L25" s="22"/>
    </row>
    <row r="26" spans="2:12" s="23" customFormat="1" ht="12" customHeight="1">
      <c r="B26" s="22"/>
      <c r="D26" s="35" t="s">
        <v>17</v>
      </c>
      <c r="L26" s="22"/>
    </row>
    <row r="27" spans="2:12" s="29" customFormat="1" ht="16.5" customHeight="1">
      <c r="B27" s="28"/>
      <c r="E27" s="205" t="s">
        <v>0</v>
      </c>
      <c r="F27" s="205"/>
      <c r="G27" s="205"/>
      <c r="H27" s="205"/>
      <c r="L27" s="28"/>
    </row>
    <row r="28" spans="2:12" s="23" customFormat="1" ht="6.95" customHeight="1">
      <c r="B28" s="22"/>
      <c r="L28" s="22"/>
    </row>
    <row r="29" spans="2:12" s="23" customFormat="1" ht="6.95" customHeight="1">
      <c r="B29" s="22"/>
      <c r="D29" s="31"/>
      <c r="E29" s="31"/>
      <c r="F29" s="31"/>
      <c r="G29" s="31"/>
      <c r="H29" s="31"/>
      <c r="I29" s="31"/>
      <c r="J29" s="31"/>
      <c r="K29" s="31"/>
      <c r="L29" s="22"/>
    </row>
    <row r="30" spans="2:12" s="23" customFormat="1" ht="25.5" customHeight="1">
      <c r="B30" s="22"/>
      <c r="D30" s="32" t="s">
        <v>18</v>
      </c>
      <c r="J30" s="33">
        <f>ROUND(J85,2)</f>
        <v>0</v>
      </c>
      <c r="L30" s="22"/>
    </row>
    <row r="31" spans="2:12" s="23" customFormat="1" ht="6.95" customHeight="1">
      <c r="B31" s="22"/>
      <c r="D31" s="31"/>
      <c r="E31" s="31"/>
      <c r="F31" s="31"/>
      <c r="G31" s="31"/>
      <c r="H31" s="31"/>
      <c r="I31" s="31"/>
      <c r="J31" s="31"/>
      <c r="K31" s="31"/>
      <c r="L31" s="22"/>
    </row>
    <row r="32" spans="2:12" s="23" customFormat="1" ht="14.45" customHeight="1">
      <c r="B32" s="22"/>
      <c r="F32" s="206" t="s">
        <v>20</v>
      </c>
      <c r="I32" s="206" t="s">
        <v>19</v>
      </c>
      <c r="J32" s="206" t="s">
        <v>21</v>
      </c>
      <c r="L32" s="22"/>
    </row>
    <row r="33" spans="2:12" s="23" customFormat="1" ht="14.45" customHeight="1">
      <c r="B33" s="22"/>
      <c r="D33" s="35" t="s">
        <v>22</v>
      </c>
      <c r="E33" s="35" t="s">
        <v>23</v>
      </c>
      <c r="F33" s="207">
        <f>ROUND((SUM(BE85:BE111)),2)</f>
        <v>0</v>
      </c>
      <c r="I33" s="208">
        <v>0.21</v>
      </c>
      <c r="J33" s="207">
        <f>ROUND(((SUM(BE85:BE111))*I33),2)</f>
        <v>0</v>
      </c>
      <c r="L33" s="22"/>
    </row>
    <row r="34" spans="2:12" s="23" customFormat="1" ht="14.45" customHeight="1">
      <c r="B34" s="22"/>
      <c r="E34" s="35" t="s">
        <v>24</v>
      </c>
      <c r="F34" s="207">
        <f>ROUND((SUM(BF85:BF111)),2)</f>
        <v>0</v>
      </c>
      <c r="I34" s="208">
        <v>0.15</v>
      </c>
      <c r="J34" s="207">
        <f>ROUND(((SUM(BF85:BF111))*I34),2)</f>
        <v>0</v>
      </c>
      <c r="L34" s="22"/>
    </row>
    <row r="35" spans="2:12" s="23" customFormat="1" ht="14.45" customHeight="1" hidden="1">
      <c r="B35" s="22"/>
      <c r="E35" s="35" t="s">
        <v>25</v>
      </c>
      <c r="F35" s="207">
        <f>ROUND((SUM(BG85:BG111)),2)</f>
        <v>0</v>
      </c>
      <c r="I35" s="208">
        <v>0.21</v>
      </c>
      <c r="J35" s="207">
        <f>0</f>
        <v>0</v>
      </c>
      <c r="L35" s="22"/>
    </row>
    <row r="36" spans="2:12" s="23" customFormat="1" ht="14.45" customHeight="1" hidden="1">
      <c r="B36" s="22"/>
      <c r="E36" s="35" t="s">
        <v>26</v>
      </c>
      <c r="F36" s="207">
        <f>ROUND((SUM(BH85:BH111)),2)</f>
        <v>0</v>
      </c>
      <c r="I36" s="208">
        <v>0.15</v>
      </c>
      <c r="J36" s="207">
        <f>0</f>
        <v>0</v>
      </c>
      <c r="L36" s="22"/>
    </row>
    <row r="37" spans="2:12" s="23" customFormat="1" ht="14.45" customHeight="1" hidden="1">
      <c r="B37" s="22"/>
      <c r="E37" s="35" t="s">
        <v>27</v>
      </c>
      <c r="F37" s="207">
        <f>ROUND((SUM(BI85:BI111)),2)</f>
        <v>0</v>
      </c>
      <c r="I37" s="208">
        <v>0</v>
      </c>
      <c r="J37" s="207">
        <f>0</f>
        <v>0</v>
      </c>
      <c r="L37" s="22"/>
    </row>
    <row r="38" spans="2:12" s="23" customFormat="1" ht="6.95" customHeight="1">
      <c r="B38" s="22"/>
      <c r="L38" s="22"/>
    </row>
    <row r="39" spans="2:12" s="23" customFormat="1" ht="25.5" customHeight="1">
      <c r="B39" s="22"/>
      <c r="C39" s="38"/>
      <c r="D39" s="39" t="s">
        <v>28</v>
      </c>
      <c r="E39" s="40"/>
      <c r="F39" s="40"/>
      <c r="G39" s="41" t="s">
        <v>29</v>
      </c>
      <c r="H39" s="42" t="s">
        <v>30</v>
      </c>
      <c r="I39" s="40"/>
      <c r="J39" s="43">
        <f>SUM(J30:J37)</f>
        <v>0</v>
      </c>
      <c r="K39" s="44"/>
      <c r="L39" s="22"/>
    </row>
    <row r="40" spans="2:12" s="23" customFormat="1" ht="14.45" customHeight="1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22"/>
    </row>
    <row r="44" spans="2:12" s="23" customFormat="1" ht="6.95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22"/>
    </row>
    <row r="45" spans="2:12" s="23" customFormat="1" ht="24.95" customHeight="1">
      <c r="B45" s="22"/>
      <c r="C45" s="17" t="s">
        <v>47</v>
      </c>
      <c r="L45" s="22"/>
    </row>
    <row r="46" spans="2:12" s="23" customFormat="1" ht="6.95" customHeight="1">
      <c r="B46" s="22"/>
      <c r="L46" s="22"/>
    </row>
    <row r="47" spans="2:12" s="23" customFormat="1" ht="12" customHeight="1">
      <c r="B47" s="22"/>
      <c r="C47" s="35" t="s">
        <v>4</v>
      </c>
      <c r="L47" s="22"/>
    </row>
    <row r="48" spans="2:12" s="23" customFormat="1" ht="16.5" customHeight="1">
      <c r="B48" s="22"/>
      <c r="E48" s="202" t="str">
        <f>E7</f>
        <v>Výstavba kruhového trenažéru pro koně</v>
      </c>
      <c r="F48" s="203"/>
      <c r="G48" s="203"/>
      <c r="H48" s="203"/>
      <c r="L48" s="22"/>
    </row>
    <row r="49" spans="2:12" s="23" customFormat="1" ht="12" customHeight="1">
      <c r="B49" s="22"/>
      <c r="C49" s="35" t="s">
        <v>46</v>
      </c>
      <c r="L49" s="22"/>
    </row>
    <row r="50" spans="2:12" s="23" customFormat="1" ht="16.5" customHeight="1">
      <c r="B50" s="22"/>
      <c r="E50" s="24" t="str">
        <f>E9</f>
        <v>VRN - Vedlejší rozpočtové náklady</v>
      </c>
      <c r="F50" s="25"/>
      <c r="G50" s="25"/>
      <c r="H50" s="25"/>
      <c r="L50" s="22"/>
    </row>
    <row r="51" spans="2:12" s="23" customFormat="1" ht="6.95" customHeight="1">
      <c r="B51" s="22"/>
      <c r="L51" s="22"/>
    </row>
    <row r="52" spans="2:12" s="23" customFormat="1" ht="12" customHeight="1">
      <c r="B52" s="22"/>
      <c r="C52" s="35" t="s">
        <v>7</v>
      </c>
      <c r="F52" s="13" t="str">
        <f>F12</f>
        <v>k. ú. Kladruby nad Labem</v>
      </c>
      <c r="I52" s="35" t="s">
        <v>9</v>
      </c>
      <c r="J52" s="204">
        <f>J12</f>
        <v>0</v>
      </c>
      <c r="L52" s="22"/>
    </row>
    <row r="53" spans="2:12" s="23" customFormat="1" ht="6.95" customHeight="1">
      <c r="B53" s="22"/>
      <c r="L53" s="22"/>
    </row>
    <row r="54" spans="2:12" s="23" customFormat="1" ht="24.95" customHeight="1">
      <c r="B54" s="22"/>
      <c r="C54" s="35" t="s">
        <v>10</v>
      </c>
      <c r="F54" s="13" t="str">
        <f>F14</f>
        <v>Národní hřebčín Kladruby nad Labem</v>
      </c>
      <c r="I54" s="35" t="s">
        <v>14</v>
      </c>
      <c r="J54" s="209" t="str">
        <f>F20</f>
        <v>MEDIUM projekt v. o. s.</v>
      </c>
      <c r="L54" s="22"/>
    </row>
    <row r="55" spans="2:12" s="23" customFormat="1" ht="13.7" customHeight="1">
      <c r="B55" s="22"/>
      <c r="C55" s="35" t="s">
        <v>13</v>
      </c>
      <c r="F55" s="13">
        <f>F17</f>
        <v>0</v>
      </c>
      <c r="I55" s="35" t="s">
        <v>16</v>
      </c>
      <c r="J55" s="209"/>
      <c r="L55" s="22"/>
    </row>
    <row r="56" spans="2:12" s="23" customFormat="1" ht="10.35" customHeight="1">
      <c r="B56" s="22"/>
      <c r="L56" s="22"/>
    </row>
    <row r="57" spans="2:12" s="23" customFormat="1" ht="29.25" customHeight="1">
      <c r="B57" s="22"/>
      <c r="C57" s="57" t="s">
        <v>48</v>
      </c>
      <c r="D57" s="38"/>
      <c r="E57" s="38"/>
      <c r="F57" s="38"/>
      <c r="G57" s="38"/>
      <c r="H57" s="38"/>
      <c r="I57" s="38"/>
      <c r="J57" s="58" t="s">
        <v>49</v>
      </c>
      <c r="K57" s="38"/>
      <c r="L57" s="22"/>
    </row>
    <row r="58" spans="2:12" s="23" customFormat="1" ht="10.35" customHeight="1">
      <c r="B58" s="22"/>
      <c r="L58" s="22"/>
    </row>
    <row r="59" spans="2:47" s="23" customFormat="1" ht="22.9" customHeight="1">
      <c r="B59" s="22"/>
      <c r="C59" s="59" t="s">
        <v>50</v>
      </c>
      <c r="J59" s="33">
        <f>J85</f>
        <v>0</v>
      </c>
      <c r="L59" s="22"/>
      <c r="AU59" s="13" t="s">
        <v>51</v>
      </c>
    </row>
    <row r="60" spans="2:12" s="61" customFormat="1" ht="24.95" customHeight="1">
      <c r="B60" s="60"/>
      <c r="D60" s="62" t="s">
        <v>117</v>
      </c>
      <c r="E60" s="63"/>
      <c r="F60" s="63"/>
      <c r="G60" s="63"/>
      <c r="H60" s="63"/>
      <c r="I60" s="63"/>
      <c r="J60" s="64">
        <f>J86</f>
        <v>0</v>
      </c>
      <c r="L60" s="60"/>
    </row>
    <row r="61" spans="2:12" s="66" customFormat="1" ht="20.1" customHeight="1">
      <c r="B61" s="65"/>
      <c r="D61" s="67" t="s">
        <v>118</v>
      </c>
      <c r="E61" s="68"/>
      <c r="F61" s="68"/>
      <c r="G61" s="68"/>
      <c r="H61" s="68"/>
      <c r="I61" s="68"/>
      <c r="J61" s="69">
        <f>J87</f>
        <v>0</v>
      </c>
      <c r="L61" s="65"/>
    </row>
    <row r="62" spans="2:12" s="66" customFormat="1" ht="20.1" customHeight="1">
      <c r="B62" s="65"/>
      <c r="D62" s="67" t="s">
        <v>119</v>
      </c>
      <c r="E62" s="68"/>
      <c r="F62" s="68"/>
      <c r="G62" s="68"/>
      <c r="H62" s="68"/>
      <c r="I62" s="68"/>
      <c r="J62" s="69">
        <f>J94</f>
        <v>0</v>
      </c>
      <c r="L62" s="65"/>
    </row>
    <row r="63" spans="2:12" s="66" customFormat="1" ht="20.1" customHeight="1">
      <c r="B63" s="65"/>
      <c r="D63" s="67" t="s">
        <v>120</v>
      </c>
      <c r="E63" s="68"/>
      <c r="F63" s="68"/>
      <c r="G63" s="68"/>
      <c r="H63" s="68"/>
      <c r="I63" s="68"/>
      <c r="J63" s="69">
        <f>J97</f>
        <v>0</v>
      </c>
      <c r="L63" s="65"/>
    </row>
    <row r="64" spans="2:12" s="66" customFormat="1" ht="20.1" customHeight="1">
      <c r="B64" s="65"/>
      <c r="D64" s="67" t="s">
        <v>121</v>
      </c>
      <c r="E64" s="68"/>
      <c r="F64" s="68"/>
      <c r="G64" s="68"/>
      <c r="H64" s="68"/>
      <c r="I64" s="68"/>
      <c r="J64" s="69">
        <f>J104</f>
        <v>0</v>
      </c>
      <c r="L64" s="65"/>
    </row>
    <row r="65" spans="2:12" s="66" customFormat="1" ht="20.1" customHeight="1">
      <c r="B65" s="65"/>
      <c r="D65" s="67" t="s">
        <v>122</v>
      </c>
      <c r="E65" s="68"/>
      <c r="F65" s="68"/>
      <c r="G65" s="68"/>
      <c r="H65" s="68"/>
      <c r="I65" s="68"/>
      <c r="J65" s="69">
        <f>J107</f>
        <v>0</v>
      </c>
      <c r="L65" s="65"/>
    </row>
    <row r="66" spans="2:12" s="23" customFormat="1" ht="21.75" customHeight="1">
      <c r="B66" s="22"/>
      <c r="L66" s="22"/>
    </row>
    <row r="67" spans="2:12" s="23" customFormat="1" ht="6.95" customHeight="1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22"/>
    </row>
    <row r="71" spans="2:11" s="23" customFormat="1" ht="6.95" customHeight="1">
      <c r="B71" s="210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2:11" s="23" customFormat="1" ht="24.95" customHeight="1">
      <c r="B72" s="210"/>
      <c r="C72" s="211" t="s">
        <v>57</v>
      </c>
      <c r="D72" s="210"/>
      <c r="E72" s="210"/>
      <c r="F72" s="210"/>
      <c r="G72" s="210"/>
      <c r="H72" s="210"/>
      <c r="I72" s="210"/>
      <c r="J72" s="210"/>
      <c r="K72" s="210"/>
    </row>
    <row r="73" spans="2:11" s="23" customFormat="1" ht="6.9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s="23" customFormat="1" ht="12" customHeight="1">
      <c r="B74" s="210"/>
      <c r="C74" s="212" t="s">
        <v>4</v>
      </c>
      <c r="D74" s="210"/>
      <c r="E74" s="210"/>
      <c r="F74" s="210"/>
      <c r="G74" s="210"/>
      <c r="H74" s="210"/>
      <c r="I74" s="210"/>
      <c r="J74" s="210"/>
      <c r="K74" s="210"/>
    </row>
    <row r="75" spans="2:11" s="23" customFormat="1" ht="16.5" customHeight="1">
      <c r="B75" s="210"/>
      <c r="C75" s="210"/>
      <c r="D75" s="210"/>
      <c r="E75" s="213" t="str">
        <f>E7</f>
        <v>Výstavba kruhového trenažéru pro koně</v>
      </c>
      <c r="F75" s="214"/>
      <c r="G75" s="214"/>
      <c r="H75" s="214"/>
      <c r="I75" s="210"/>
      <c r="J75" s="210"/>
      <c r="K75" s="210"/>
    </row>
    <row r="76" spans="2:11" s="23" customFormat="1" ht="12" customHeight="1">
      <c r="B76" s="210"/>
      <c r="C76" s="212" t="s">
        <v>46</v>
      </c>
      <c r="D76" s="210"/>
      <c r="E76" s="210"/>
      <c r="F76" s="210"/>
      <c r="G76" s="210"/>
      <c r="H76" s="210"/>
      <c r="I76" s="210"/>
      <c r="J76" s="210"/>
      <c r="K76" s="210"/>
    </row>
    <row r="77" spans="2:11" s="23" customFormat="1" ht="16.5" customHeight="1">
      <c r="B77" s="210"/>
      <c r="C77" s="210"/>
      <c r="D77" s="210"/>
      <c r="E77" s="215" t="str">
        <f>E9</f>
        <v>VRN - Vedlejší rozpočtové náklady</v>
      </c>
      <c r="F77" s="216"/>
      <c r="G77" s="216"/>
      <c r="H77" s="216"/>
      <c r="I77" s="210"/>
      <c r="J77" s="210"/>
      <c r="K77" s="210"/>
    </row>
    <row r="78" spans="2:11" s="23" customFormat="1" ht="6.95" customHeight="1">
      <c r="B78" s="210"/>
      <c r="C78" s="210"/>
      <c r="D78" s="210"/>
      <c r="E78" s="210"/>
      <c r="F78" s="210"/>
      <c r="G78" s="210"/>
      <c r="H78" s="210"/>
      <c r="I78" s="210"/>
      <c r="J78" s="210"/>
      <c r="K78" s="210"/>
    </row>
    <row r="79" spans="2:11" s="23" customFormat="1" ht="12" customHeight="1">
      <c r="B79" s="210"/>
      <c r="C79" s="212" t="s">
        <v>7</v>
      </c>
      <c r="D79" s="210"/>
      <c r="E79" s="210"/>
      <c r="F79" s="217" t="str">
        <f>F12</f>
        <v>k. ú. Kladruby nad Labem</v>
      </c>
      <c r="G79" s="210"/>
      <c r="H79" s="210"/>
      <c r="I79" s="212" t="s">
        <v>9</v>
      </c>
      <c r="J79" s="218">
        <f>IF(J12="","",J12)</f>
        <v>0</v>
      </c>
      <c r="K79" s="210"/>
    </row>
    <row r="80" spans="2:11" s="23" customFormat="1" ht="6.95" customHeight="1">
      <c r="B80" s="210"/>
      <c r="C80" s="210"/>
      <c r="D80" s="210"/>
      <c r="E80" s="210"/>
      <c r="F80" s="210"/>
      <c r="G80" s="210"/>
      <c r="H80" s="210"/>
      <c r="I80" s="210"/>
      <c r="J80" s="210"/>
      <c r="K80" s="210"/>
    </row>
    <row r="81" spans="2:11" s="23" customFormat="1" ht="24.95" customHeight="1">
      <c r="B81" s="210"/>
      <c r="C81" s="212" t="s">
        <v>10</v>
      </c>
      <c r="D81" s="210"/>
      <c r="E81" s="210"/>
      <c r="F81" s="217" t="str">
        <f>F14</f>
        <v>Národní hřebčín Kladruby nad Labem</v>
      </c>
      <c r="G81" s="210"/>
      <c r="H81" s="210"/>
      <c r="I81" s="212" t="s">
        <v>14</v>
      </c>
      <c r="J81" s="219" t="str">
        <f>F20</f>
        <v>MEDIUM projekt v. o. s.</v>
      </c>
      <c r="K81" s="210"/>
    </row>
    <row r="82" spans="2:11" s="23" customFormat="1" ht="13.7" customHeight="1">
      <c r="B82" s="210"/>
      <c r="C82" s="212" t="s">
        <v>13</v>
      </c>
      <c r="D82" s="210"/>
      <c r="E82" s="210"/>
      <c r="F82" s="217">
        <f>F17</f>
        <v>0</v>
      </c>
      <c r="G82" s="210"/>
      <c r="H82" s="210"/>
      <c r="I82" s="212" t="s">
        <v>16</v>
      </c>
      <c r="J82" s="219"/>
      <c r="K82" s="210"/>
    </row>
    <row r="83" spans="2:11" s="23" customFormat="1" ht="10.35" customHeight="1">
      <c r="B83" s="210"/>
      <c r="C83" s="210"/>
      <c r="D83" s="210"/>
      <c r="E83" s="210"/>
      <c r="F83" s="210"/>
      <c r="G83" s="210"/>
      <c r="H83" s="210"/>
      <c r="I83" s="210"/>
      <c r="J83" s="210"/>
      <c r="K83" s="210"/>
    </row>
    <row r="84" spans="2:20" s="80" customFormat="1" ht="29.25" customHeight="1">
      <c r="B84" s="220"/>
      <c r="C84" s="221" t="s">
        <v>58</v>
      </c>
      <c r="D84" s="221" t="s">
        <v>39</v>
      </c>
      <c r="E84" s="221" t="s">
        <v>37</v>
      </c>
      <c r="F84" s="221" t="s">
        <v>38</v>
      </c>
      <c r="G84" s="221" t="s">
        <v>59</v>
      </c>
      <c r="H84" s="221" t="s">
        <v>60</v>
      </c>
      <c r="I84" s="221" t="s">
        <v>61</v>
      </c>
      <c r="J84" s="221" t="s">
        <v>49</v>
      </c>
      <c r="K84" s="221" t="s">
        <v>62</v>
      </c>
      <c r="M84" s="81" t="s">
        <v>0</v>
      </c>
      <c r="N84" s="82" t="s">
        <v>22</v>
      </c>
      <c r="O84" s="82" t="s">
        <v>63</v>
      </c>
      <c r="P84" s="82" t="s">
        <v>64</v>
      </c>
      <c r="Q84" s="82" t="s">
        <v>65</v>
      </c>
      <c r="R84" s="82" t="s">
        <v>66</v>
      </c>
      <c r="S84" s="82" t="s">
        <v>67</v>
      </c>
      <c r="T84" s="83" t="s">
        <v>68</v>
      </c>
    </row>
    <row r="85" spans="2:63" s="23" customFormat="1" ht="22.9" customHeight="1">
      <c r="B85" s="210"/>
      <c r="C85" s="222" t="s">
        <v>69</v>
      </c>
      <c r="D85" s="210"/>
      <c r="E85" s="210"/>
      <c r="F85" s="210"/>
      <c r="G85" s="210"/>
      <c r="H85" s="210"/>
      <c r="I85" s="3"/>
      <c r="J85" s="223">
        <f>BK85</f>
        <v>0</v>
      </c>
      <c r="K85" s="210"/>
      <c r="M85" s="86"/>
      <c r="N85" s="31"/>
      <c r="O85" s="31"/>
      <c r="P85" s="87">
        <f>P86</f>
        <v>0</v>
      </c>
      <c r="Q85" s="31"/>
      <c r="R85" s="87">
        <f>R86</f>
        <v>0</v>
      </c>
      <c r="S85" s="31"/>
      <c r="T85" s="88">
        <f>T86</f>
        <v>0</v>
      </c>
      <c r="AT85" s="13" t="s">
        <v>40</v>
      </c>
      <c r="AU85" s="13" t="s">
        <v>51</v>
      </c>
      <c r="BK85" s="89">
        <f>BK86</f>
        <v>0</v>
      </c>
    </row>
    <row r="86" spans="2:63" s="97" customFormat="1" ht="25.9" customHeight="1">
      <c r="B86" s="224"/>
      <c r="C86" s="224"/>
      <c r="D86" s="225" t="s">
        <v>40</v>
      </c>
      <c r="E86" s="226" t="s">
        <v>114</v>
      </c>
      <c r="F86" s="226" t="s">
        <v>113</v>
      </c>
      <c r="G86" s="224"/>
      <c r="H86" s="224"/>
      <c r="I86" s="4"/>
      <c r="J86" s="227">
        <f>BK86</f>
        <v>0</v>
      </c>
      <c r="K86" s="224"/>
      <c r="M86" s="98"/>
      <c r="P86" s="99">
        <f>P87+P94+P97+P104+P107</f>
        <v>0</v>
      </c>
      <c r="R86" s="99">
        <f>R87+R94+R97+R104+R107</f>
        <v>0</v>
      </c>
      <c r="T86" s="100">
        <f>T87+T94+T97+T104+T107</f>
        <v>0</v>
      </c>
      <c r="AR86" s="101" t="s">
        <v>78</v>
      </c>
      <c r="AT86" s="102" t="s">
        <v>40</v>
      </c>
      <c r="AU86" s="102" t="s">
        <v>41</v>
      </c>
      <c r="AY86" s="101" t="s">
        <v>72</v>
      </c>
      <c r="BK86" s="103">
        <f>BK87+BK94+BK97+BK104+BK107</f>
        <v>0</v>
      </c>
    </row>
    <row r="87" spans="2:63" s="97" customFormat="1" ht="22.9" customHeight="1">
      <c r="B87" s="224"/>
      <c r="C87" s="224"/>
      <c r="D87" s="225" t="s">
        <v>40</v>
      </c>
      <c r="E87" s="228" t="s">
        <v>123</v>
      </c>
      <c r="F87" s="228" t="s">
        <v>124</v>
      </c>
      <c r="G87" s="224"/>
      <c r="H87" s="224"/>
      <c r="I87" s="4"/>
      <c r="J87" s="229">
        <f>BK87</f>
        <v>0</v>
      </c>
      <c r="K87" s="224"/>
      <c r="M87" s="98"/>
      <c r="P87" s="99">
        <f>SUM(P88:P93)</f>
        <v>0</v>
      </c>
      <c r="R87" s="99">
        <f>SUM(R88:R93)</f>
        <v>0</v>
      </c>
      <c r="T87" s="100">
        <f>SUM(T88:T93)</f>
        <v>0</v>
      </c>
      <c r="AR87" s="101" t="s">
        <v>78</v>
      </c>
      <c r="AT87" s="102" t="s">
        <v>40</v>
      </c>
      <c r="AU87" s="102" t="s">
        <v>42</v>
      </c>
      <c r="AY87" s="101" t="s">
        <v>72</v>
      </c>
      <c r="BK87" s="103">
        <f>SUM(BK88:BK93)</f>
        <v>0</v>
      </c>
    </row>
    <row r="88" spans="2:65" s="23" customFormat="1" ht="16.5" customHeight="1">
      <c r="B88" s="210"/>
      <c r="C88" s="230" t="s">
        <v>42</v>
      </c>
      <c r="D88" s="230" t="s">
        <v>73</v>
      </c>
      <c r="E88" s="231" t="s">
        <v>125</v>
      </c>
      <c r="F88" s="219" t="s">
        <v>126</v>
      </c>
      <c r="G88" s="220" t="s">
        <v>127</v>
      </c>
      <c r="H88" s="232">
        <v>1</v>
      </c>
      <c r="I88" s="2"/>
      <c r="J88" s="233">
        <f>ROUND(I88*H88,2)</f>
        <v>0</v>
      </c>
      <c r="K88" s="219" t="s">
        <v>0</v>
      </c>
      <c r="M88" s="234" t="s">
        <v>0</v>
      </c>
      <c r="N88" s="235" t="s">
        <v>23</v>
      </c>
      <c r="O88" s="236">
        <v>0</v>
      </c>
      <c r="P88" s="236">
        <f>O88*H88</f>
        <v>0</v>
      </c>
      <c r="Q88" s="236">
        <v>0</v>
      </c>
      <c r="R88" s="236">
        <f>Q88*H88</f>
        <v>0</v>
      </c>
      <c r="S88" s="236">
        <v>0</v>
      </c>
      <c r="T88" s="237">
        <f>S88*H88</f>
        <v>0</v>
      </c>
      <c r="AR88" s="13" t="s">
        <v>128</v>
      </c>
      <c r="AT88" s="13" t="s">
        <v>73</v>
      </c>
      <c r="AU88" s="13" t="s">
        <v>43</v>
      </c>
      <c r="AY88" s="13" t="s">
        <v>72</v>
      </c>
      <c r="BE88" s="119">
        <f>IF(N88="základní",J88,0)</f>
        <v>0</v>
      </c>
      <c r="BF88" s="119">
        <f>IF(N88="snížená",J88,0)</f>
        <v>0</v>
      </c>
      <c r="BG88" s="119">
        <f>IF(N88="zákl. přenesená",J88,0)</f>
        <v>0</v>
      </c>
      <c r="BH88" s="119">
        <f>IF(N88="sníž. přenesená",J88,0)</f>
        <v>0</v>
      </c>
      <c r="BI88" s="119">
        <f>IF(N88="nulová",J88,0)</f>
        <v>0</v>
      </c>
      <c r="BJ88" s="13" t="s">
        <v>42</v>
      </c>
      <c r="BK88" s="119">
        <f>ROUND(I88*H88,2)</f>
        <v>0</v>
      </c>
      <c r="BL88" s="13" t="s">
        <v>128</v>
      </c>
      <c r="BM88" s="13" t="s">
        <v>129</v>
      </c>
    </row>
    <row r="89" spans="2:65" s="23" customFormat="1" ht="16.5" customHeight="1">
      <c r="B89" s="210"/>
      <c r="C89" s="230" t="s">
        <v>43</v>
      </c>
      <c r="D89" s="230" t="s">
        <v>73</v>
      </c>
      <c r="E89" s="231" t="s">
        <v>130</v>
      </c>
      <c r="F89" s="219" t="s">
        <v>131</v>
      </c>
      <c r="G89" s="220" t="s">
        <v>132</v>
      </c>
      <c r="H89" s="232">
        <v>1</v>
      </c>
      <c r="I89" s="2"/>
      <c r="J89" s="233">
        <f>ROUND(I89*H89,2)</f>
        <v>0</v>
      </c>
      <c r="K89" s="219" t="s">
        <v>74</v>
      </c>
      <c r="M89" s="234" t="s">
        <v>0</v>
      </c>
      <c r="N89" s="235" t="s">
        <v>23</v>
      </c>
      <c r="O89" s="236">
        <v>0</v>
      </c>
      <c r="P89" s="236">
        <f>O89*H89</f>
        <v>0</v>
      </c>
      <c r="Q89" s="236">
        <v>0</v>
      </c>
      <c r="R89" s="236">
        <f>Q89*H89</f>
        <v>0</v>
      </c>
      <c r="S89" s="236">
        <v>0</v>
      </c>
      <c r="T89" s="237">
        <f>S89*H89</f>
        <v>0</v>
      </c>
      <c r="AR89" s="13" t="s">
        <v>128</v>
      </c>
      <c r="AT89" s="13" t="s">
        <v>73</v>
      </c>
      <c r="AU89" s="13" t="s">
        <v>43</v>
      </c>
      <c r="AY89" s="13" t="s">
        <v>72</v>
      </c>
      <c r="BE89" s="119">
        <f>IF(N89="základní",J89,0)</f>
        <v>0</v>
      </c>
      <c r="BF89" s="119">
        <f>IF(N89="snížená",J89,0)</f>
        <v>0</v>
      </c>
      <c r="BG89" s="119">
        <f>IF(N89="zákl. přenesená",J89,0)</f>
        <v>0</v>
      </c>
      <c r="BH89" s="119">
        <f>IF(N89="sníž. přenesená",J89,0)</f>
        <v>0</v>
      </c>
      <c r="BI89" s="119">
        <f>IF(N89="nulová",J89,0)</f>
        <v>0</v>
      </c>
      <c r="BJ89" s="13" t="s">
        <v>42</v>
      </c>
      <c r="BK89" s="119">
        <f>ROUND(I89*H89,2)</f>
        <v>0</v>
      </c>
      <c r="BL89" s="13" t="s">
        <v>128</v>
      </c>
      <c r="BM89" s="13" t="s">
        <v>133</v>
      </c>
    </row>
    <row r="90" spans="2:47" s="23" customFormat="1" ht="29.25">
      <c r="B90" s="210"/>
      <c r="C90" s="210"/>
      <c r="D90" s="238" t="s">
        <v>116</v>
      </c>
      <c r="E90" s="210"/>
      <c r="F90" s="239" t="s">
        <v>134</v>
      </c>
      <c r="G90" s="210"/>
      <c r="H90" s="210"/>
      <c r="I90" s="3"/>
      <c r="J90" s="210"/>
      <c r="K90" s="210"/>
      <c r="M90" s="240"/>
      <c r="T90" s="241"/>
      <c r="AT90" s="13" t="s">
        <v>116</v>
      </c>
      <c r="AU90" s="13" t="s">
        <v>43</v>
      </c>
    </row>
    <row r="91" spans="2:65" s="23" customFormat="1" ht="16.5" customHeight="1">
      <c r="B91" s="210"/>
      <c r="C91" s="230" t="s">
        <v>77</v>
      </c>
      <c r="D91" s="230" t="s">
        <v>73</v>
      </c>
      <c r="E91" s="231" t="s">
        <v>135</v>
      </c>
      <c r="F91" s="219" t="s">
        <v>136</v>
      </c>
      <c r="G91" s="220" t="s">
        <v>132</v>
      </c>
      <c r="H91" s="232">
        <v>1</v>
      </c>
      <c r="I91" s="2"/>
      <c r="J91" s="233">
        <f>ROUND(I91*H91,2)</f>
        <v>0</v>
      </c>
      <c r="K91" s="219" t="s">
        <v>74</v>
      </c>
      <c r="M91" s="234" t="s">
        <v>0</v>
      </c>
      <c r="N91" s="235" t="s">
        <v>23</v>
      </c>
      <c r="O91" s="236">
        <v>0</v>
      </c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AR91" s="13" t="s">
        <v>128</v>
      </c>
      <c r="AT91" s="13" t="s">
        <v>73</v>
      </c>
      <c r="AU91" s="13" t="s">
        <v>43</v>
      </c>
      <c r="AY91" s="13" t="s">
        <v>72</v>
      </c>
      <c r="BE91" s="119">
        <f>IF(N91="základní",J91,0)</f>
        <v>0</v>
      </c>
      <c r="BF91" s="119">
        <f>IF(N91="snížená",J91,0)</f>
        <v>0</v>
      </c>
      <c r="BG91" s="119">
        <f>IF(N91="zákl. přenesená",J91,0)</f>
        <v>0</v>
      </c>
      <c r="BH91" s="119">
        <f>IF(N91="sníž. přenesená",J91,0)</f>
        <v>0</v>
      </c>
      <c r="BI91" s="119">
        <f>IF(N91="nulová",J91,0)</f>
        <v>0</v>
      </c>
      <c r="BJ91" s="13" t="s">
        <v>42</v>
      </c>
      <c r="BK91" s="119">
        <f>ROUND(I91*H91,2)</f>
        <v>0</v>
      </c>
      <c r="BL91" s="13" t="s">
        <v>128</v>
      </c>
      <c r="BM91" s="13" t="s">
        <v>137</v>
      </c>
    </row>
    <row r="92" spans="2:47" s="23" customFormat="1" ht="29.25">
      <c r="B92" s="210"/>
      <c r="C92" s="210"/>
      <c r="D92" s="238" t="s">
        <v>116</v>
      </c>
      <c r="E92" s="210"/>
      <c r="F92" s="239" t="s">
        <v>138</v>
      </c>
      <c r="G92" s="210"/>
      <c r="H92" s="210"/>
      <c r="I92" s="3"/>
      <c r="J92" s="210"/>
      <c r="K92" s="210"/>
      <c r="M92" s="240"/>
      <c r="T92" s="241"/>
      <c r="AT92" s="13" t="s">
        <v>116</v>
      </c>
      <c r="AU92" s="13" t="s">
        <v>43</v>
      </c>
    </row>
    <row r="93" spans="2:65" s="23" customFormat="1" ht="16.5" customHeight="1">
      <c r="B93" s="210"/>
      <c r="C93" s="230" t="s">
        <v>75</v>
      </c>
      <c r="D93" s="230" t="s">
        <v>73</v>
      </c>
      <c r="E93" s="231" t="s">
        <v>139</v>
      </c>
      <c r="F93" s="219" t="s">
        <v>140</v>
      </c>
      <c r="G93" s="220" t="s">
        <v>132</v>
      </c>
      <c r="H93" s="232">
        <v>1</v>
      </c>
      <c r="I93" s="2"/>
      <c r="J93" s="233">
        <f>ROUND(I93*H93,2)</f>
        <v>0</v>
      </c>
      <c r="K93" s="219" t="s">
        <v>74</v>
      </c>
      <c r="M93" s="234" t="s">
        <v>0</v>
      </c>
      <c r="N93" s="235" t="s">
        <v>23</v>
      </c>
      <c r="O93" s="236">
        <v>0</v>
      </c>
      <c r="P93" s="236">
        <f>O93*H93</f>
        <v>0</v>
      </c>
      <c r="Q93" s="236">
        <v>0</v>
      </c>
      <c r="R93" s="236">
        <f>Q93*H93</f>
        <v>0</v>
      </c>
      <c r="S93" s="236">
        <v>0</v>
      </c>
      <c r="T93" s="237">
        <f>S93*H93</f>
        <v>0</v>
      </c>
      <c r="AR93" s="13" t="s">
        <v>128</v>
      </c>
      <c r="AT93" s="13" t="s">
        <v>73</v>
      </c>
      <c r="AU93" s="13" t="s">
        <v>43</v>
      </c>
      <c r="AY93" s="13" t="s">
        <v>72</v>
      </c>
      <c r="BE93" s="119">
        <f>IF(N93="základní",J93,0)</f>
        <v>0</v>
      </c>
      <c r="BF93" s="119">
        <f>IF(N93="snížená",J93,0)</f>
        <v>0</v>
      </c>
      <c r="BG93" s="119">
        <f>IF(N93="zákl. přenesená",J93,0)</f>
        <v>0</v>
      </c>
      <c r="BH93" s="119">
        <f>IF(N93="sníž. přenesená",J93,0)</f>
        <v>0</v>
      </c>
      <c r="BI93" s="119">
        <f>IF(N93="nulová",J93,0)</f>
        <v>0</v>
      </c>
      <c r="BJ93" s="13" t="s">
        <v>42</v>
      </c>
      <c r="BK93" s="119">
        <f>ROUND(I93*H93,2)</f>
        <v>0</v>
      </c>
      <c r="BL93" s="13" t="s">
        <v>128</v>
      </c>
      <c r="BM93" s="13" t="s">
        <v>141</v>
      </c>
    </row>
    <row r="94" spans="2:63" s="97" customFormat="1" ht="22.9" customHeight="1">
      <c r="B94" s="224"/>
      <c r="C94" s="224"/>
      <c r="D94" s="225" t="s">
        <v>40</v>
      </c>
      <c r="E94" s="228" t="s">
        <v>142</v>
      </c>
      <c r="F94" s="228" t="s">
        <v>143</v>
      </c>
      <c r="G94" s="224"/>
      <c r="H94" s="224"/>
      <c r="I94" s="4"/>
      <c r="J94" s="229">
        <f>BK94</f>
        <v>0</v>
      </c>
      <c r="K94" s="224"/>
      <c r="M94" s="98"/>
      <c r="P94" s="99">
        <f>SUM(P95:P96)</f>
        <v>0</v>
      </c>
      <c r="R94" s="99">
        <f>SUM(R95:R96)</f>
        <v>0</v>
      </c>
      <c r="T94" s="100">
        <f>SUM(T95:T96)</f>
        <v>0</v>
      </c>
      <c r="AR94" s="101" t="s">
        <v>78</v>
      </c>
      <c r="AT94" s="102" t="s">
        <v>40</v>
      </c>
      <c r="AU94" s="102" t="s">
        <v>42</v>
      </c>
      <c r="AY94" s="101" t="s">
        <v>72</v>
      </c>
      <c r="BK94" s="103">
        <f>SUM(BK95:BK96)</f>
        <v>0</v>
      </c>
    </row>
    <row r="95" spans="2:65" s="23" customFormat="1" ht="16.5" customHeight="1">
      <c r="B95" s="210"/>
      <c r="C95" s="230" t="s">
        <v>78</v>
      </c>
      <c r="D95" s="230" t="s">
        <v>73</v>
      </c>
      <c r="E95" s="231" t="s">
        <v>144</v>
      </c>
      <c r="F95" s="219" t="s">
        <v>143</v>
      </c>
      <c r="G95" s="220" t="s">
        <v>132</v>
      </c>
      <c r="H95" s="232">
        <v>1</v>
      </c>
      <c r="I95" s="2"/>
      <c r="J95" s="233">
        <f>ROUND(I95*H95,2)</f>
        <v>0</v>
      </c>
      <c r="K95" s="219" t="s">
        <v>74</v>
      </c>
      <c r="M95" s="234" t="s">
        <v>0</v>
      </c>
      <c r="N95" s="235" t="s">
        <v>23</v>
      </c>
      <c r="O95" s="236">
        <v>0</v>
      </c>
      <c r="P95" s="236">
        <f>O95*H95</f>
        <v>0</v>
      </c>
      <c r="Q95" s="236">
        <v>0</v>
      </c>
      <c r="R95" s="236">
        <f>Q95*H95</f>
        <v>0</v>
      </c>
      <c r="S95" s="236">
        <v>0</v>
      </c>
      <c r="T95" s="237">
        <f>S95*H95</f>
        <v>0</v>
      </c>
      <c r="AR95" s="13" t="s">
        <v>128</v>
      </c>
      <c r="AT95" s="13" t="s">
        <v>73</v>
      </c>
      <c r="AU95" s="13" t="s">
        <v>43</v>
      </c>
      <c r="AY95" s="13" t="s">
        <v>72</v>
      </c>
      <c r="BE95" s="119">
        <f>IF(N95="základní",J95,0)</f>
        <v>0</v>
      </c>
      <c r="BF95" s="119">
        <f>IF(N95="snížená",J95,0)</f>
        <v>0</v>
      </c>
      <c r="BG95" s="119">
        <f>IF(N95="zákl. přenesená",J95,0)</f>
        <v>0</v>
      </c>
      <c r="BH95" s="119">
        <f>IF(N95="sníž. přenesená",J95,0)</f>
        <v>0</v>
      </c>
      <c r="BI95" s="119">
        <f>IF(N95="nulová",J95,0)</f>
        <v>0</v>
      </c>
      <c r="BJ95" s="13" t="s">
        <v>42</v>
      </c>
      <c r="BK95" s="119">
        <f>ROUND(I95*H95,2)</f>
        <v>0</v>
      </c>
      <c r="BL95" s="13" t="s">
        <v>128</v>
      </c>
      <c r="BM95" s="13" t="s">
        <v>145</v>
      </c>
    </row>
    <row r="96" spans="2:47" s="23" customFormat="1" ht="19.5">
      <c r="B96" s="210"/>
      <c r="C96" s="210"/>
      <c r="D96" s="238" t="s">
        <v>116</v>
      </c>
      <c r="E96" s="210"/>
      <c r="F96" s="239" t="s">
        <v>146</v>
      </c>
      <c r="G96" s="210"/>
      <c r="H96" s="210"/>
      <c r="I96" s="3"/>
      <c r="J96" s="210"/>
      <c r="K96" s="210"/>
      <c r="M96" s="240"/>
      <c r="T96" s="241"/>
      <c r="AT96" s="13" t="s">
        <v>116</v>
      </c>
      <c r="AU96" s="13" t="s">
        <v>43</v>
      </c>
    </row>
    <row r="97" spans="2:63" s="97" customFormat="1" ht="22.9" customHeight="1">
      <c r="B97" s="224"/>
      <c r="C97" s="224"/>
      <c r="D97" s="225" t="s">
        <v>40</v>
      </c>
      <c r="E97" s="228" t="s">
        <v>147</v>
      </c>
      <c r="F97" s="228" t="s">
        <v>148</v>
      </c>
      <c r="G97" s="224"/>
      <c r="H97" s="224"/>
      <c r="I97" s="4"/>
      <c r="J97" s="229">
        <f>BK97</f>
        <v>0</v>
      </c>
      <c r="K97" s="224"/>
      <c r="M97" s="98"/>
      <c r="P97" s="99">
        <f>SUM(P98:P103)</f>
        <v>0</v>
      </c>
      <c r="R97" s="99">
        <f>SUM(R98:R103)</f>
        <v>0</v>
      </c>
      <c r="T97" s="100">
        <f>SUM(T98:T103)</f>
        <v>0</v>
      </c>
      <c r="AR97" s="101" t="s">
        <v>78</v>
      </c>
      <c r="AT97" s="102" t="s">
        <v>40</v>
      </c>
      <c r="AU97" s="102" t="s">
        <v>42</v>
      </c>
      <c r="AY97" s="101" t="s">
        <v>72</v>
      </c>
      <c r="BK97" s="103">
        <f>SUM(BK98:BK103)</f>
        <v>0</v>
      </c>
    </row>
    <row r="98" spans="2:65" s="23" customFormat="1" ht="16.5" customHeight="1">
      <c r="B98" s="210"/>
      <c r="C98" s="230" t="s">
        <v>79</v>
      </c>
      <c r="D98" s="230" t="s">
        <v>73</v>
      </c>
      <c r="E98" s="231" t="s">
        <v>149</v>
      </c>
      <c r="F98" s="219" t="s">
        <v>150</v>
      </c>
      <c r="G98" s="220" t="s">
        <v>132</v>
      </c>
      <c r="H98" s="232">
        <v>1</v>
      </c>
      <c r="I98" s="2"/>
      <c r="J98" s="233">
        <f>ROUND(I98*H98,2)</f>
        <v>0</v>
      </c>
      <c r="K98" s="219" t="s">
        <v>74</v>
      </c>
      <c r="M98" s="234" t="s">
        <v>0</v>
      </c>
      <c r="N98" s="235" t="s">
        <v>23</v>
      </c>
      <c r="O98" s="236">
        <v>0</v>
      </c>
      <c r="P98" s="236">
        <f>O98*H98</f>
        <v>0</v>
      </c>
      <c r="Q98" s="236">
        <v>0</v>
      </c>
      <c r="R98" s="236">
        <f>Q98*H98</f>
        <v>0</v>
      </c>
      <c r="S98" s="236">
        <v>0</v>
      </c>
      <c r="T98" s="237">
        <f>S98*H98</f>
        <v>0</v>
      </c>
      <c r="AR98" s="13" t="s">
        <v>128</v>
      </c>
      <c r="AT98" s="13" t="s">
        <v>73</v>
      </c>
      <c r="AU98" s="13" t="s">
        <v>43</v>
      </c>
      <c r="AY98" s="13" t="s">
        <v>72</v>
      </c>
      <c r="BE98" s="119">
        <f>IF(N98="základní",J98,0)</f>
        <v>0</v>
      </c>
      <c r="BF98" s="119">
        <f>IF(N98="snížená",J98,0)</f>
        <v>0</v>
      </c>
      <c r="BG98" s="119">
        <f>IF(N98="zákl. přenesená",J98,0)</f>
        <v>0</v>
      </c>
      <c r="BH98" s="119">
        <f>IF(N98="sníž. přenesená",J98,0)</f>
        <v>0</v>
      </c>
      <c r="BI98" s="119">
        <f>IF(N98="nulová",J98,0)</f>
        <v>0</v>
      </c>
      <c r="BJ98" s="13" t="s">
        <v>42</v>
      </c>
      <c r="BK98" s="119">
        <f>ROUND(I98*H98,2)</f>
        <v>0</v>
      </c>
      <c r="BL98" s="13" t="s">
        <v>128</v>
      </c>
      <c r="BM98" s="13" t="s">
        <v>151</v>
      </c>
    </row>
    <row r="99" spans="2:47" s="23" customFormat="1" ht="29.25">
      <c r="B99" s="210"/>
      <c r="C99" s="210"/>
      <c r="D99" s="238" t="s">
        <v>116</v>
      </c>
      <c r="E99" s="210"/>
      <c r="F99" s="239" t="s">
        <v>152</v>
      </c>
      <c r="G99" s="210"/>
      <c r="H99" s="210"/>
      <c r="I99" s="3"/>
      <c r="J99" s="210"/>
      <c r="K99" s="210"/>
      <c r="M99" s="240"/>
      <c r="T99" s="241"/>
      <c r="AT99" s="13" t="s">
        <v>116</v>
      </c>
      <c r="AU99" s="13" t="s">
        <v>43</v>
      </c>
    </row>
    <row r="100" spans="2:65" s="23" customFormat="1" ht="16.5" customHeight="1">
      <c r="B100" s="210"/>
      <c r="C100" s="230" t="s">
        <v>80</v>
      </c>
      <c r="D100" s="230" t="s">
        <v>73</v>
      </c>
      <c r="E100" s="231" t="s">
        <v>153</v>
      </c>
      <c r="F100" s="219" t="s">
        <v>154</v>
      </c>
      <c r="G100" s="220" t="s">
        <v>132</v>
      </c>
      <c r="H100" s="232">
        <v>1</v>
      </c>
      <c r="I100" s="2"/>
      <c r="J100" s="233">
        <f>ROUND(I100*H100,2)</f>
        <v>0</v>
      </c>
      <c r="K100" s="219" t="s">
        <v>74</v>
      </c>
      <c r="M100" s="234" t="s">
        <v>0</v>
      </c>
      <c r="N100" s="235" t="s">
        <v>23</v>
      </c>
      <c r="O100" s="236">
        <v>0</v>
      </c>
      <c r="P100" s="236">
        <f>O100*H100</f>
        <v>0</v>
      </c>
      <c r="Q100" s="236">
        <v>0</v>
      </c>
      <c r="R100" s="236">
        <f>Q100*H100</f>
        <v>0</v>
      </c>
      <c r="S100" s="236">
        <v>0</v>
      </c>
      <c r="T100" s="237">
        <f>S100*H100</f>
        <v>0</v>
      </c>
      <c r="AR100" s="13" t="s">
        <v>128</v>
      </c>
      <c r="AT100" s="13" t="s">
        <v>73</v>
      </c>
      <c r="AU100" s="13" t="s">
        <v>43</v>
      </c>
      <c r="AY100" s="13" t="s">
        <v>72</v>
      </c>
      <c r="BE100" s="119">
        <f>IF(N100="základní",J100,0)</f>
        <v>0</v>
      </c>
      <c r="BF100" s="119">
        <f>IF(N100="snížená",J100,0)</f>
        <v>0</v>
      </c>
      <c r="BG100" s="119">
        <f>IF(N100="zákl. přenesená",J100,0)</f>
        <v>0</v>
      </c>
      <c r="BH100" s="119">
        <f>IF(N100="sníž. přenesená",J100,0)</f>
        <v>0</v>
      </c>
      <c r="BI100" s="119">
        <f>IF(N100="nulová",J100,0)</f>
        <v>0</v>
      </c>
      <c r="BJ100" s="13" t="s">
        <v>42</v>
      </c>
      <c r="BK100" s="119">
        <f>ROUND(I100*H100,2)</f>
        <v>0</v>
      </c>
      <c r="BL100" s="13" t="s">
        <v>128</v>
      </c>
      <c r="BM100" s="13" t="s">
        <v>155</v>
      </c>
    </row>
    <row r="101" spans="2:47" s="23" customFormat="1" ht="19.5">
      <c r="B101" s="210"/>
      <c r="C101" s="210"/>
      <c r="D101" s="238" t="s">
        <v>116</v>
      </c>
      <c r="E101" s="210"/>
      <c r="F101" s="239" t="s">
        <v>156</v>
      </c>
      <c r="G101" s="210"/>
      <c r="H101" s="210"/>
      <c r="I101" s="3"/>
      <c r="J101" s="210"/>
      <c r="K101" s="210"/>
      <c r="M101" s="240"/>
      <c r="T101" s="241"/>
      <c r="AT101" s="13" t="s">
        <v>116</v>
      </c>
      <c r="AU101" s="13" t="s">
        <v>43</v>
      </c>
    </row>
    <row r="102" spans="2:65" s="23" customFormat="1" ht="16.5" customHeight="1">
      <c r="B102" s="210"/>
      <c r="C102" s="230" t="s">
        <v>81</v>
      </c>
      <c r="D102" s="230" t="s">
        <v>73</v>
      </c>
      <c r="E102" s="231" t="s">
        <v>157</v>
      </c>
      <c r="F102" s="219" t="s">
        <v>158</v>
      </c>
      <c r="G102" s="220" t="s">
        <v>132</v>
      </c>
      <c r="H102" s="232">
        <v>1</v>
      </c>
      <c r="I102" s="2"/>
      <c r="J102" s="233">
        <f>ROUND(I102*H102,2)</f>
        <v>0</v>
      </c>
      <c r="K102" s="219" t="s">
        <v>74</v>
      </c>
      <c r="M102" s="234" t="s">
        <v>0</v>
      </c>
      <c r="N102" s="235" t="s">
        <v>23</v>
      </c>
      <c r="O102" s="236">
        <v>0</v>
      </c>
      <c r="P102" s="236">
        <f>O102*H102</f>
        <v>0</v>
      </c>
      <c r="Q102" s="236">
        <v>0</v>
      </c>
      <c r="R102" s="236">
        <f>Q102*H102</f>
        <v>0</v>
      </c>
      <c r="S102" s="236">
        <v>0</v>
      </c>
      <c r="T102" s="237">
        <f>S102*H102</f>
        <v>0</v>
      </c>
      <c r="AR102" s="13" t="s">
        <v>128</v>
      </c>
      <c r="AT102" s="13" t="s">
        <v>73</v>
      </c>
      <c r="AU102" s="13" t="s">
        <v>43</v>
      </c>
      <c r="AY102" s="13" t="s">
        <v>72</v>
      </c>
      <c r="BE102" s="119">
        <f>IF(N102="základní",J102,0)</f>
        <v>0</v>
      </c>
      <c r="BF102" s="119">
        <f>IF(N102="snížená",J102,0)</f>
        <v>0</v>
      </c>
      <c r="BG102" s="119">
        <f>IF(N102="zákl. přenesená",J102,0)</f>
        <v>0</v>
      </c>
      <c r="BH102" s="119">
        <f>IF(N102="sníž. přenesená",J102,0)</f>
        <v>0</v>
      </c>
      <c r="BI102" s="119">
        <f>IF(N102="nulová",J102,0)</f>
        <v>0</v>
      </c>
      <c r="BJ102" s="13" t="s">
        <v>42</v>
      </c>
      <c r="BK102" s="119">
        <f>ROUND(I102*H102,2)</f>
        <v>0</v>
      </c>
      <c r="BL102" s="13" t="s">
        <v>128</v>
      </c>
      <c r="BM102" s="13" t="s">
        <v>159</v>
      </c>
    </row>
    <row r="103" spans="2:47" s="23" customFormat="1" ht="29.25">
      <c r="B103" s="210"/>
      <c r="C103" s="210"/>
      <c r="D103" s="238" t="s">
        <v>116</v>
      </c>
      <c r="E103" s="210"/>
      <c r="F103" s="239" t="s">
        <v>160</v>
      </c>
      <c r="G103" s="210"/>
      <c r="H103" s="210"/>
      <c r="I103" s="3"/>
      <c r="J103" s="210"/>
      <c r="K103" s="210"/>
      <c r="M103" s="240"/>
      <c r="T103" s="241"/>
      <c r="AT103" s="13" t="s">
        <v>116</v>
      </c>
      <c r="AU103" s="13" t="s">
        <v>43</v>
      </c>
    </row>
    <row r="104" spans="2:63" s="97" customFormat="1" ht="22.9" customHeight="1">
      <c r="B104" s="224"/>
      <c r="C104" s="224"/>
      <c r="D104" s="225" t="s">
        <v>40</v>
      </c>
      <c r="E104" s="228" t="s">
        <v>161</v>
      </c>
      <c r="F104" s="228" t="s">
        <v>162</v>
      </c>
      <c r="G104" s="224"/>
      <c r="H104" s="224"/>
      <c r="I104" s="4"/>
      <c r="J104" s="229">
        <f>BK104</f>
        <v>0</v>
      </c>
      <c r="K104" s="224"/>
      <c r="M104" s="98"/>
      <c r="P104" s="99">
        <f>SUM(P105:P106)</f>
        <v>0</v>
      </c>
      <c r="R104" s="99">
        <f>SUM(R105:R106)</f>
        <v>0</v>
      </c>
      <c r="T104" s="100">
        <f>SUM(T105:T106)</f>
        <v>0</v>
      </c>
      <c r="AR104" s="101" t="s">
        <v>78</v>
      </c>
      <c r="AT104" s="102" t="s">
        <v>40</v>
      </c>
      <c r="AU104" s="102" t="s">
        <v>42</v>
      </c>
      <c r="AY104" s="101" t="s">
        <v>72</v>
      </c>
      <c r="BK104" s="103">
        <f>SUM(BK105:BK106)</f>
        <v>0</v>
      </c>
    </row>
    <row r="105" spans="2:65" s="23" customFormat="1" ht="16.5" customHeight="1">
      <c r="B105" s="210"/>
      <c r="C105" s="230" t="s">
        <v>82</v>
      </c>
      <c r="D105" s="230" t="s">
        <v>73</v>
      </c>
      <c r="E105" s="231" t="s">
        <v>163</v>
      </c>
      <c r="F105" s="219" t="s">
        <v>164</v>
      </c>
      <c r="G105" s="220" t="s">
        <v>132</v>
      </c>
      <c r="H105" s="232">
        <v>1</v>
      </c>
      <c r="I105" s="2"/>
      <c r="J105" s="233">
        <f>ROUND(I105*H105,2)</f>
        <v>0</v>
      </c>
      <c r="K105" s="219" t="s">
        <v>74</v>
      </c>
      <c r="M105" s="234" t="s">
        <v>0</v>
      </c>
      <c r="N105" s="235" t="s">
        <v>23</v>
      </c>
      <c r="O105" s="236">
        <v>0</v>
      </c>
      <c r="P105" s="236">
        <f>O105*H105</f>
        <v>0</v>
      </c>
      <c r="Q105" s="236">
        <v>0</v>
      </c>
      <c r="R105" s="236">
        <f>Q105*H105</f>
        <v>0</v>
      </c>
      <c r="S105" s="236">
        <v>0</v>
      </c>
      <c r="T105" s="237">
        <f>S105*H105</f>
        <v>0</v>
      </c>
      <c r="AR105" s="13" t="s">
        <v>128</v>
      </c>
      <c r="AT105" s="13" t="s">
        <v>73</v>
      </c>
      <c r="AU105" s="13" t="s">
        <v>43</v>
      </c>
      <c r="AY105" s="13" t="s">
        <v>72</v>
      </c>
      <c r="BE105" s="119">
        <f>IF(N105="základní",J105,0)</f>
        <v>0</v>
      </c>
      <c r="BF105" s="119">
        <f>IF(N105="snížená",J105,0)</f>
        <v>0</v>
      </c>
      <c r="BG105" s="119">
        <f>IF(N105="zákl. přenesená",J105,0)</f>
        <v>0</v>
      </c>
      <c r="BH105" s="119">
        <f>IF(N105="sníž. přenesená",J105,0)</f>
        <v>0</v>
      </c>
      <c r="BI105" s="119">
        <f>IF(N105="nulová",J105,0)</f>
        <v>0</v>
      </c>
      <c r="BJ105" s="13" t="s">
        <v>42</v>
      </c>
      <c r="BK105" s="119">
        <f>ROUND(I105*H105,2)</f>
        <v>0</v>
      </c>
      <c r="BL105" s="13" t="s">
        <v>128</v>
      </c>
      <c r="BM105" s="13" t="s">
        <v>165</v>
      </c>
    </row>
    <row r="106" spans="2:47" s="23" customFormat="1" ht="39">
      <c r="B106" s="210"/>
      <c r="C106" s="210"/>
      <c r="D106" s="238" t="s">
        <v>116</v>
      </c>
      <c r="E106" s="210"/>
      <c r="F106" s="239" t="s">
        <v>166</v>
      </c>
      <c r="G106" s="210"/>
      <c r="H106" s="210"/>
      <c r="I106" s="3"/>
      <c r="J106" s="210"/>
      <c r="K106" s="210"/>
      <c r="M106" s="240"/>
      <c r="T106" s="241"/>
      <c r="AT106" s="13" t="s">
        <v>116</v>
      </c>
      <c r="AU106" s="13" t="s">
        <v>43</v>
      </c>
    </row>
    <row r="107" spans="2:63" s="97" customFormat="1" ht="22.9" customHeight="1">
      <c r="B107" s="224"/>
      <c r="C107" s="224"/>
      <c r="D107" s="225" t="s">
        <v>40</v>
      </c>
      <c r="E107" s="228" t="s">
        <v>167</v>
      </c>
      <c r="F107" s="228" t="s">
        <v>168</v>
      </c>
      <c r="G107" s="224"/>
      <c r="H107" s="224"/>
      <c r="I107" s="4"/>
      <c r="J107" s="229">
        <f>BK107</f>
        <v>0</v>
      </c>
      <c r="K107" s="224"/>
      <c r="M107" s="98"/>
      <c r="P107" s="99">
        <f>SUM(P108:P111)</f>
        <v>0</v>
      </c>
      <c r="R107" s="99">
        <f>SUM(R108:R111)</f>
        <v>0</v>
      </c>
      <c r="T107" s="100">
        <f>SUM(T108:T111)</f>
        <v>0</v>
      </c>
      <c r="AR107" s="101" t="s">
        <v>78</v>
      </c>
      <c r="AT107" s="102" t="s">
        <v>40</v>
      </c>
      <c r="AU107" s="102" t="s">
        <v>42</v>
      </c>
      <c r="AY107" s="101" t="s">
        <v>72</v>
      </c>
      <c r="BK107" s="103">
        <f>SUM(BK108:BK111)</f>
        <v>0</v>
      </c>
    </row>
    <row r="108" spans="2:65" s="23" customFormat="1" ht="16.5" customHeight="1">
      <c r="B108" s="210"/>
      <c r="C108" s="230" t="s">
        <v>83</v>
      </c>
      <c r="D108" s="230" t="s">
        <v>73</v>
      </c>
      <c r="E108" s="231" t="s">
        <v>169</v>
      </c>
      <c r="F108" s="219" t="s">
        <v>170</v>
      </c>
      <c r="G108" s="220" t="s">
        <v>132</v>
      </c>
      <c r="H108" s="232">
        <v>1</v>
      </c>
      <c r="I108" s="2"/>
      <c r="J108" s="233">
        <f>ROUND(I108*H108,2)</f>
        <v>0</v>
      </c>
      <c r="K108" s="219" t="s">
        <v>74</v>
      </c>
      <c r="M108" s="234" t="s">
        <v>0</v>
      </c>
      <c r="N108" s="235" t="s">
        <v>23</v>
      </c>
      <c r="O108" s="236">
        <v>0</v>
      </c>
      <c r="P108" s="236">
        <f>O108*H108</f>
        <v>0</v>
      </c>
      <c r="Q108" s="236">
        <v>0</v>
      </c>
      <c r="R108" s="236">
        <f>Q108*H108</f>
        <v>0</v>
      </c>
      <c r="S108" s="236">
        <v>0</v>
      </c>
      <c r="T108" s="237">
        <f>S108*H108</f>
        <v>0</v>
      </c>
      <c r="AR108" s="13" t="s">
        <v>128</v>
      </c>
      <c r="AT108" s="13" t="s">
        <v>73</v>
      </c>
      <c r="AU108" s="13" t="s">
        <v>43</v>
      </c>
      <c r="AY108" s="13" t="s">
        <v>72</v>
      </c>
      <c r="BE108" s="119">
        <f>IF(N108="základní",J108,0)</f>
        <v>0</v>
      </c>
      <c r="BF108" s="119">
        <f>IF(N108="snížená",J108,0)</f>
        <v>0</v>
      </c>
      <c r="BG108" s="119">
        <f>IF(N108="zákl. přenesená",J108,0)</f>
        <v>0</v>
      </c>
      <c r="BH108" s="119">
        <f>IF(N108="sníž. přenesená",J108,0)</f>
        <v>0</v>
      </c>
      <c r="BI108" s="119">
        <f>IF(N108="nulová",J108,0)</f>
        <v>0</v>
      </c>
      <c r="BJ108" s="13" t="s">
        <v>42</v>
      </c>
      <c r="BK108" s="119">
        <f>ROUND(I108*H108,2)</f>
        <v>0</v>
      </c>
      <c r="BL108" s="13" t="s">
        <v>128</v>
      </c>
      <c r="BM108" s="13" t="s">
        <v>171</v>
      </c>
    </row>
    <row r="109" spans="2:47" s="23" customFormat="1" ht="19.5">
      <c r="B109" s="210"/>
      <c r="C109" s="210"/>
      <c r="D109" s="238" t="s">
        <v>116</v>
      </c>
      <c r="E109" s="210"/>
      <c r="F109" s="239" t="s">
        <v>172</v>
      </c>
      <c r="G109" s="210"/>
      <c r="H109" s="210"/>
      <c r="I109" s="3"/>
      <c r="J109" s="210"/>
      <c r="K109" s="210"/>
      <c r="M109" s="240"/>
      <c r="T109" s="241"/>
      <c r="AT109" s="13" t="s">
        <v>116</v>
      </c>
      <c r="AU109" s="13" t="s">
        <v>43</v>
      </c>
    </row>
    <row r="110" spans="2:65" s="23" customFormat="1" ht="16.5" customHeight="1">
      <c r="B110" s="210"/>
      <c r="C110" s="230" t="s">
        <v>84</v>
      </c>
      <c r="D110" s="230" t="s">
        <v>73</v>
      </c>
      <c r="E110" s="231" t="s">
        <v>173</v>
      </c>
      <c r="F110" s="219" t="s">
        <v>174</v>
      </c>
      <c r="G110" s="220" t="s">
        <v>132</v>
      </c>
      <c r="H110" s="232">
        <v>1</v>
      </c>
      <c r="I110" s="2"/>
      <c r="J110" s="233">
        <f>ROUND(I110*H110,2)</f>
        <v>0</v>
      </c>
      <c r="K110" s="219" t="s">
        <v>74</v>
      </c>
      <c r="M110" s="234" t="s">
        <v>0</v>
      </c>
      <c r="N110" s="235" t="s">
        <v>23</v>
      </c>
      <c r="O110" s="236">
        <v>0</v>
      </c>
      <c r="P110" s="236">
        <f>O110*H110</f>
        <v>0</v>
      </c>
      <c r="Q110" s="236">
        <v>0</v>
      </c>
      <c r="R110" s="236">
        <f>Q110*H110</f>
        <v>0</v>
      </c>
      <c r="S110" s="236">
        <v>0</v>
      </c>
      <c r="T110" s="237">
        <f>S110*H110</f>
        <v>0</v>
      </c>
      <c r="AR110" s="13" t="s">
        <v>128</v>
      </c>
      <c r="AT110" s="13" t="s">
        <v>73</v>
      </c>
      <c r="AU110" s="13" t="s">
        <v>43</v>
      </c>
      <c r="AY110" s="13" t="s">
        <v>72</v>
      </c>
      <c r="BE110" s="119">
        <f>IF(N110="základní",J110,0)</f>
        <v>0</v>
      </c>
      <c r="BF110" s="119">
        <f>IF(N110="snížená",J110,0)</f>
        <v>0</v>
      </c>
      <c r="BG110" s="119">
        <f>IF(N110="zákl. přenesená",J110,0)</f>
        <v>0</v>
      </c>
      <c r="BH110" s="119">
        <f>IF(N110="sníž. přenesená",J110,0)</f>
        <v>0</v>
      </c>
      <c r="BI110" s="119">
        <f>IF(N110="nulová",J110,0)</f>
        <v>0</v>
      </c>
      <c r="BJ110" s="13" t="s">
        <v>42</v>
      </c>
      <c r="BK110" s="119">
        <f>ROUND(I110*H110,2)</f>
        <v>0</v>
      </c>
      <c r="BL110" s="13" t="s">
        <v>128</v>
      </c>
      <c r="BM110" s="13" t="s">
        <v>175</v>
      </c>
    </row>
    <row r="111" spans="2:47" s="23" customFormat="1" ht="19.5">
      <c r="B111" s="210"/>
      <c r="C111" s="210"/>
      <c r="D111" s="238" t="s">
        <v>116</v>
      </c>
      <c r="E111" s="210"/>
      <c r="F111" s="239" t="s">
        <v>176</v>
      </c>
      <c r="G111" s="210"/>
      <c r="H111" s="210"/>
      <c r="I111" s="3"/>
      <c r="J111" s="210"/>
      <c r="K111" s="210"/>
      <c r="M111" s="242"/>
      <c r="N111" s="139"/>
      <c r="O111" s="139"/>
      <c r="P111" s="139"/>
      <c r="Q111" s="139"/>
      <c r="R111" s="139"/>
      <c r="S111" s="139"/>
      <c r="T111" s="243"/>
      <c r="AT111" s="13" t="s">
        <v>116</v>
      </c>
      <c r="AU111" s="13" t="s">
        <v>43</v>
      </c>
    </row>
    <row r="112" spans="2:11" s="23" customFormat="1" ht="6.95" customHeight="1">
      <c r="B112" s="210"/>
      <c r="C112" s="210"/>
      <c r="D112" s="210"/>
      <c r="E112" s="210"/>
      <c r="F112" s="210"/>
      <c r="G112" s="210"/>
      <c r="H112" s="210"/>
      <c r="I112" s="3"/>
      <c r="J112" s="210"/>
      <c r="K112" s="210"/>
    </row>
  </sheetData>
  <sheetProtection algorithmName="SHA-512" hashValue="2yhZTePmCmPIWJShgeqV9I8aJMU0BRHqoK5N8YFDRx2yrEI3eoyzCVsTp2k7RTgNVp9cRthXD5zG6+9ZMctxug==" saltValue="5iafL4uvfWnkPVQY5caR0Q==" spinCount="100000" sheet="1" objects="1" scenarios="1" selectLockedCells="1"/>
  <autoFilter ref="C84:K111"/>
  <mergeCells count="8">
    <mergeCell ref="E50:H50"/>
    <mergeCell ref="E75:H75"/>
    <mergeCell ref="E77:H77"/>
    <mergeCell ref="L2:V2"/>
    <mergeCell ref="E7:H7"/>
    <mergeCell ref="E9:H9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Lenka Suchánková</cp:lastModifiedBy>
  <cp:lastPrinted>2023-06-06T07:42:59Z</cp:lastPrinted>
  <dcterms:created xsi:type="dcterms:W3CDTF">2019-06-27T04:11:49Z</dcterms:created>
  <dcterms:modified xsi:type="dcterms:W3CDTF">2023-06-06T07:55:38Z</dcterms:modified>
  <cp:category/>
  <cp:version/>
  <cp:contentType/>
  <cp:contentStatus/>
</cp:coreProperties>
</file>